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Pinkles\Downloads\"/>
    </mc:Choice>
  </mc:AlternateContent>
  <xr:revisionPtr revIDLastSave="0" documentId="13_ncr:1_{9C94E3A1-93C2-4A97-B5AA-A486333308E6}" xr6:coauthVersionLast="47" xr6:coauthVersionMax="47" xr10:uidLastSave="{00000000-0000-0000-0000-000000000000}"/>
  <bookViews>
    <workbookView xWindow="-120" yWindow="-120" windowWidth="29040" windowHeight="15840" tabRatio="879" firstSheet="1" activeTab="1" xr2:uid="{00000000-000D-0000-FFFF-FFFF00000000}"/>
  </bookViews>
  <sheets>
    <sheet name="Списки" sheetId="31" state="hidden" r:id="rId1"/>
    <sheet name="Цены" sheetId="3" r:id="rId2"/>
    <sheet name="8" sheetId="157" r:id="rId3"/>
    <sheet name="10" sheetId="155" state="hidden" r:id="rId4"/>
    <sheet name="11" sheetId="154" state="hidden" r:id="rId5"/>
    <sheet name="12" sheetId="153" state="hidden" r:id="rId6"/>
    <sheet name="13" sheetId="152" state="hidden" r:id="rId7"/>
    <sheet name="14" sheetId="151" state="hidden" r:id="rId8"/>
    <sheet name="15" sheetId="150" state="hidden" r:id="rId9"/>
    <sheet name="Спецмонтаж" sheetId="64" state="hidden" r:id="rId10"/>
    <sheet name="Сводная" sheetId="165" r:id="rId11"/>
    <sheet name="Приложение №2" sheetId="138" r:id="rId12"/>
    <sheet name="Прайс для мастеров" sheetId="139" state="hidden" r:id="rId13"/>
    <sheet name="Мастера" sheetId="166" state="hidden" r:id="rId14"/>
    <sheet name="Общие объёмы" sheetId="82" state="hidden" r:id="rId15"/>
  </sheets>
  <definedNames>
    <definedName name="_xlnm._FilterDatabase" localSheetId="3" hidden="1">'10'!$B$8:$B$713</definedName>
    <definedName name="_xlnm._FilterDatabase" localSheetId="4" hidden="1">'11'!$B$8:$B$713</definedName>
    <definedName name="_xlnm._FilterDatabase" localSheetId="5" hidden="1">'12'!$B$8:$B$713</definedName>
    <definedName name="_xlnm._FilterDatabase" localSheetId="6" hidden="1">'13'!$B$8:$B$713</definedName>
    <definedName name="_xlnm._FilterDatabase" localSheetId="7" hidden="1">'14'!$B$8:$B$713</definedName>
    <definedName name="_xlnm._FilterDatabase" localSheetId="8" hidden="1">'15'!$B$8:$B$713</definedName>
    <definedName name="_xlnm._FilterDatabase" localSheetId="2" hidden="1">'8'!$B$8:$B$713</definedName>
    <definedName name="_xlnm._FilterDatabase" localSheetId="13" hidden="1">Мастера!$B$13:$G$713</definedName>
    <definedName name="_xlnm._FilterDatabase" localSheetId="12" hidden="1">'Прайс для мастеров'!$B$14:$D$14</definedName>
    <definedName name="_xlnm._FilterDatabase" localSheetId="10" hidden="1">Сводная!$A$4:$J$16</definedName>
    <definedName name="_xlnm._FilterDatabase" localSheetId="9" hidden="1">Спецмонтаж!$A$7:$A$269</definedName>
    <definedName name="_xlnm._FilterDatabase" localSheetId="1" hidden="1">Цены!$B$4:$G$700</definedName>
    <definedName name="Z_9D2CC377_1CC4_45BA_8C5B_9EF661C69D9F_.wvu.Cols" localSheetId="10" hidden="1">Сводная!$D:$E,Сводная!$H:$H,Сводная!$J:$J,Сводная!#REF!,Сводная!#REF!</definedName>
    <definedName name="Z_9D2CC377_1CC4_45BA_8C5B_9EF661C69D9F_.wvu.PrintArea" localSheetId="10" hidden="1">Сводная!$A$2:$M$13</definedName>
    <definedName name="а169" localSheetId="13">#REF!</definedName>
    <definedName name="а169" localSheetId="12">#REF!</definedName>
    <definedName name="а169">#REF!</definedName>
    <definedName name="_xlnm.Print_Area" localSheetId="3">'10'!$C$1:$G$718</definedName>
    <definedName name="_xlnm.Print_Area" localSheetId="4">'11'!$C$1:$G$718</definedName>
    <definedName name="_xlnm.Print_Area" localSheetId="5">'12'!$C$1:$G$718</definedName>
    <definedName name="_xlnm.Print_Area" localSheetId="6">'13'!$C$1:$G$718</definedName>
    <definedName name="_xlnm.Print_Area" localSheetId="7">'14'!$C$1:$G$718</definedName>
    <definedName name="_xlnm.Print_Area" localSheetId="8">'15'!$C$1:$G$718</definedName>
    <definedName name="_xlnm.Print_Area" localSheetId="2">'8'!$C$1:$G$718</definedName>
    <definedName name="_xlnm.Print_Area" localSheetId="13">Мастера!$C$1:$G$713</definedName>
    <definedName name="_xlnm.Print_Area" localSheetId="12">'Прайс для мастеров'!$B$1:$E$710</definedName>
    <definedName name="_xlnm.Print_Area" localSheetId="11">'Приложение №2'!$A$1:$E$957</definedName>
    <definedName name="_xlnm.Print_Area" localSheetId="10">Сводная!$A$1:$J$19</definedName>
    <definedName name="_xlnm.Print_Area" localSheetId="9">Спецмонтаж!$B$1:$F$289</definedName>
    <definedName name="_xlnm.Print_Area" localSheetId="1">Цены!$A$1:$H$702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C409" i="157"/>
  <c r="C553" i="157"/>
  <c r="C270" i="157"/>
  <c r="C39" i="157"/>
  <c r="C23" i="165"/>
  <c r="C24" i="165"/>
  <c r="C5" i="154" s="1"/>
  <c r="G9" i="166"/>
  <c r="C1" i="166"/>
  <c r="C171" i="166" s="1"/>
  <c r="C8" i="166"/>
  <c r="F13" i="166"/>
  <c r="B14" i="166"/>
  <c r="B15" i="166"/>
  <c r="C15" i="166"/>
  <c r="C16" i="166"/>
  <c r="D16" i="166"/>
  <c r="C17" i="166"/>
  <c r="D17" i="166"/>
  <c r="C18" i="166"/>
  <c r="D18" i="166"/>
  <c r="E18" i="166"/>
  <c r="B18" i="166"/>
  <c r="C19" i="166"/>
  <c r="D19" i="166"/>
  <c r="E19" i="166"/>
  <c r="C20" i="166"/>
  <c r="D20" i="166"/>
  <c r="C21" i="166"/>
  <c r="D21" i="166"/>
  <c r="E21" i="166"/>
  <c r="C22" i="166"/>
  <c r="D22" i="166"/>
  <c r="E22" i="166"/>
  <c r="C23" i="166"/>
  <c r="D23" i="166"/>
  <c r="E23" i="166"/>
  <c r="C24" i="166"/>
  <c r="D24" i="166"/>
  <c r="E24" i="166"/>
  <c r="B24" i="166"/>
  <c r="C25" i="166"/>
  <c r="D25" i="166"/>
  <c r="E25" i="166"/>
  <c r="B25" i="166"/>
  <c r="C26" i="166"/>
  <c r="D26" i="166"/>
  <c r="E26" i="166"/>
  <c r="C27" i="166"/>
  <c r="D27" i="166"/>
  <c r="E27" i="166"/>
  <c r="C28" i="166"/>
  <c r="D28" i="166"/>
  <c r="E28" i="166"/>
  <c r="B28" i="166"/>
  <c r="C29" i="166"/>
  <c r="D29" i="166"/>
  <c r="E29" i="166"/>
  <c r="B29" i="166"/>
  <c r="C30" i="166"/>
  <c r="D30" i="166"/>
  <c r="E30" i="166"/>
  <c r="B30" i="166"/>
  <c r="C31" i="166"/>
  <c r="D31" i="166"/>
  <c r="E31" i="166"/>
  <c r="C32" i="166"/>
  <c r="D32" i="166"/>
  <c r="E32" i="166"/>
  <c r="B32" i="166"/>
  <c r="C33" i="166"/>
  <c r="D33" i="166"/>
  <c r="E33" i="166"/>
  <c r="B33" i="166"/>
  <c r="C34" i="166"/>
  <c r="D34" i="166"/>
  <c r="E34" i="166"/>
  <c r="C35" i="166"/>
  <c r="D35" i="166"/>
  <c r="E35" i="166"/>
  <c r="C36" i="166"/>
  <c r="D36" i="166"/>
  <c r="E36" i="166"/>
  <c r="B36" i="166"/>
  <c r="C37" i="166"/>
  <c r="D37" i="166"/>
  <c r="E37" i="166"/>
  <c r="B37" i="166"/>
  <c r="C38" i="166"/>
  <c r="D38" i="166"/>
  <c r="E38" i="166"/>
  <c r="C39" i="166"/>
  <c r="D39" i="166"/>
  <c r="E39" i="166"/>
  <c r="C40" i="166"/>
  <c r="D40" i="166"/>
  <c r="E40" i="166"/>
  <c r="B40" i="166"/>
  <c r="B41" i="166"/>
  <c r="C41" i="166"/>
  <c r="C42" i="166"/>
  <c r="D42" i="166"/>
  <c r="E42" i="166"/>
  <c r="B42" i="166"/>
  <c r="C43" i="166"/>
  <c r="D43" i="166"/>
  <c r="E43" i="166"/>
  <c r="B43" i="166"/>
  <c r="C44" i="166"/>
  <c r="D44" i="166"/>
  <c r="E44" i="166"/>
  <c r="C45" i="166"/>
  <c r="D45" i="166"/>
  <c r="E45" i="166"/>
  <c r="C46" i="166"/>
  <c r="D46" i="166"/>
  <c r="E46" i="166"/>
  <c r="B46" i="166"/>
  <c r="C47" i="166"/>
  <c r="D47" i="166"/>
  <c r="E47" i="166"/>
  <c r="B47" i="166"/>
  <c r="C48" i="166"/>
  <c r="D48" i="166"/>
  <c r="E48" i="166"/>
  <c r="B48" i="166"/>
  <c r="C49" i="166"/>
  <c r="D49" i="166"/>
  <c r="E49" i="166"/>
  <c r="C50" i="166"/>
  <c r="D50" i="166"/>
  <c r="E50" i="166"/>
  <c r="B50" i="166"/>
  <c r="C51" i="166"/>
  <c r="D51" i="166"/>
  <c r="E51" i="166"/>
  <c r="B51" i="166"/>
  <c r="C52" i="166"/>
  <c r="D52" i="166"/>
  <c r="E52" i="166"/>
  <c r="B52" i="166"/>
  <c r="C53" i="166"/>
  <c r="D53" i="166"/>
  <c r="E53" i="166"/>
  <c r="C54" i="166"/>
  <c r="D54" i="166"/>
  <c r="E54" i="166"/>
  <c r="B54" i="166"/>
  <c r="C55" i="166"/>
  <c r="D55" i="166"/>
  <c r="E55" i="166"/>
  <c r="B55" i="166"/>
  <c r="C56" i="166"/>
  <c r="D56" i="166"/>
  <c r="E56" i="166"/>
  <c r="C57" i="166"/>
  <c r="D57" i="166"/>
  <c r="E57" i="166"/>
  <c r="C58" i="166"/>
  <c r="D58" i="166"/>
  <c r="E58" i="166"/>
  <c r="B58" i="166"/>
  <c r="C59" i="166"/>
  <c r="D59" i="166"/>
  <c r="E59" i="166"/>
  <c r="B59" i="166"/>
  <c r="C60" i="166"/>
  <c r="D60" i="166"/>
  <c r="E60" i="166"/>
  <c r="C61" i="166"/>
  <c r="D61" i="166"/>
  <c r="E61" i="166"/>
  <c r="C62" i="166"/>
  <c r="D62" i="166"/>
  <c r="E62" i="166"/>
  <c r="B62" i="166"/>
  <c r="C63" i="166"/>
  <c r="D63" i="166"/>
  <c r="E63" i="166"/>
  <c r="B63" i="166"/>
  <c r="C64" i="166"/>
  <c r="D64" i="166"/>
  <c r="E64" i="166"/>
  <c r="B64" i="166"/>
  <c r="C65" i="166"/>
  <c r="D65" i="166"/>
  <c r="E65" i="166"/>
  <c r="C66" i="166"/>
  <c r="D66" i="166"/>
  <c r="E66" i="166"/>
  <c r="B66" i="166"/>
  <c r="C67" i="166"/>
  <c r="D67" i="166"/>
  <c r="E67" i="166"/>
  <c r="B67" i="166"/>
  <c r="C68" i="166"/>
  <c r="D68" i="166"/>
  <c r="E68" i="166"/>
  <c r="B68" i="166"/>
  <c r="C69" i="166"/>
  <c r="D69" i="166"/>
  <c r="E69" i="166"/>
  <c r="C70" i="166"/>
  <c r="D70" i="166"/>
  <c r="E70" i="166"/>
  <c r="B70" i="166"/>
  <c r="C71" i="166"/>
  <c r="D71" i="166"/>
  <c r="E71" i="166"/>
  <c r="B71" i="166"/>
  <c r="B72" i="166"/>
  <c r="C72" i="166"/>
  <c r="C73" i="166"/>
  <c r="D73" i="166"/>
  <c r="E73" i="166"/>
  <c r="B73" i="166"/>
  <c r="C74" i="166"/>
  <c r="D74" i="166"/>
  <c r="E74" i="166"/>
  <c r="B74" i="166"/>
  <c r="C75" i="166"/>
  <c r="D75" i="166"/>
  <c r="E75" i="166"/>
  <c r="C76" i="166"/>
  <c r="D76" i="166"/>
  <c r="E76" i="166"/>
  <c r="B76" i="166"/>
  <c r="C77" i="166"/>
  <c r="D77" i="166"/>
  <c r="E77" i="166"/>
  <c r="B77" i="166"/>
  <c r="C78" i="166"/>
  <c r="D78" i="166"/>
  <c r="E78" i="166"/>
  <c r="C79" i="166"/>
  <c r="D79" i="166"/>
  <c r="E79" i="166"/>
  <c r="C80" i="166"/>
  <c r="D80" i="166"/>
  <c r="E80" i="166"/>
  <c r="B80" i="166"/>
  <c r="B81" i="166"/>
  <c r="C81" i="166"/>
  <c r="C82" i="166"/>
  <c r="D82" i="166"/>
  <c r="E82" i="166"/>
  <c r="B82" i="166"/>
  <c r="C83" i="166"/>
  <c r="D83" i="166"/>
  <c r="E83" i="166"/>
  <c r="B83" i="166"/>
  <c r="C84" i="166"/>
  <c r="D84" i="166"/>
  <c r="E84" i="166"/>
  <c r="C85" i="166"/>
  <c r="D85" i="166"/>
  <c r="E85" i="166"/>
  <c r="C86" i="166"/>
  <c r="D86" i="166"/>
  <c r="E86" i="166"/>
  <c r="B86" i="166"/>
  <c r="C87" i="166"/>
  <c r="D87" i="166"/>
  <c r="E87" i="166"/>
  <c r="B87" i="166"/>
  <c r="C88" i="166"/>
  <c r="D88" i="166"/>
  <c r="E88" i="166"/>
  <c r="C89" i="166"/>
  <c r="D89" i="166"/>
  <c r="E89" i="166"/>
  <c r="C90" i="166"/>
  <c r="D90" i="166"/>
  <c r="E90" i="166"/>
  <c r="B90" i="166"/>
  <c r="C91" i="166"/>
  <c r="D91" i="166"/>
  <c r="E91" i="166"/>
  <c r="B91" i="166"/>
  <c r="C92" i="166"/>
  <c r="D92" i="166"/>
  <c r="E92" i="166"/>
  <c r="B92" i="166"/>
  <c r="C93" i="166"/>
  <c r="D93" i="166"/>
  <c r="E93" i="166"/>
  <c r="C94" i="166"/>
  <c r="D94" i="166"/>
  <c r="E94" i="166"/>
  <c r="B94" i="166"/>
  <c r="C95" i="166"/>
  <c r="D95" i="166"/>
  <c r="E95" i="166"/>
  <c r="B95" i="166"/>
  <c r="C96" i="166"/>
  <c r="D96" i="166"/>
  <c r="E96" i="166"/>
  <c r="B96" i="166"/>
  <c r="C97" i="166"/>
  <c r="D97" i="166"/>
  <c r="E97" i="166"/>
  <c r="C98" i="166"/>
  <c r="D98" i="166"/>
  <c r="E98" i="166"/>
  <c r="B98" i="166"/>
  <c r="C99" i="166"/>
  <c r="D99" i="166"/>
  <c r="E99" i="166"/>
  <c r="B99" i="166"/>
  <c r="B100" i="166"/>
  <c r="C101" i="166"/>
  <c r="D101" i="166"/>
  <c r="E101" i="166"/>
  <c r="C102" i="166"/>
  <c r="D102" i="166"/>
  <c r="E102" i="166"/>
  <c r="B102" i="166"/>
  <c r="C103" i="166"/>
  <c r="D103" i="166"/>
  <c r="E103" i="166"/>
  <c r="C104" i="166"/>
  <c r="D104" i="166"/>
  <c r="E104" i="166"/>
  <c r="C105" i="166"/>
  <c r="D105" i="166"/>
  <c r="E105" i="166"/>
  <c r="C106" i="166"/>
  <c r="D106" i="166"/>
  <c r="E106" i="166"/>
  <c r="B106" i="166"/>
  <c r="C107" i="166"/>
  <c r="D107" i="166"/>
  <c r="E107" i="166"/>
  <c r="C108" i="166"/>
  <c r="D108" i="166"/>
  <c r="E108" i="166"/>
  <c r="B108" i="166"/>
  <c r="C109" i="166"/>
  <c r="D109" i="166"/>
  <c r="E109" i="166"/>
  <c r="C110" i="166"/>
  <c r="D110" i="166"/>
  <c r="E110" i="166"/>
  <c r="B110" i="166"/>
  <c r="C111" i="166"/>
  <c r="D111" i="166"/>
  <c r="E111" i="166"/>
  <c r="C112" i="166"/>
  <c r="D112" i="166"/>
  <c r="E112" i="166"/>
  <c r="C113" i="166"/>
  <c r="D113" i="166"/>
  <c r="E113" i="166"/>
  <c r="C114" i="166"/>
  <c r="D114" i="166"/>
  <c r="E114" i="166"/>
  <c r="B114" i="166"/>
  <c r="C115" i="166"/>
  <c r="D115" i="166"/>
  <c r="E115" i="166"/>
  <c r="C116" i="166"/>
  <c r="D116" i="166"/>
  <c r="E116" i="166"/>
  <c r="B116" i="166"/>
  <c r="B117" i="166"/>
  <c r="C118" i="166"/>
  <c r="D118" i="166"/>
  <c r="E118" i="166"/>
  <c r="B118" i="166"/>
  <c r="C119" i="166"/>
  <c r="D119" i="166"/>
  <c r="E119" i="166"/>
  <c r="B119" i="166"/>
  <c r="C120" i="166"/>
  <c r="D120" i="166"/>
  <c r="E120" i="166"/>
  <c r="C121" i="166"/>
  <c r="D121" i="166"/>
  <c r="E121" i="166"/>
  <c r="B121" i="166"/>
  <c r="C122" i="166"/>
  <c r="D122" i="166"/>
  <c r="E122" i="166"/>
  <c r="B122" i="166"/>
  <c r="B123" i="166"/>
  <c r="C124" i="166"/>
  <c r="D124" i="166"/>
  <c r="E124" i="166"/>
  <c r="C125" i="166"/>
  <c r="D125" i="166"/>
  <c r="E125" i="166"/>
  <c r="B125" i="166"/>
  <c r="C126" i="166"/>
  <c r="D126" i="166"/>
  <c r="E126" i="166"/>
  <c r="C127" i="166"/>
  <c r="D127" i="166"/>
  <c r="E127" i="166"/>
  <c r="C128" i="166"/>
  <c r="D128" i="166"/>
  <c r="E128" i="166"/>
  <c r="C129" i="166"/>
  <c r="D129" i="166"/>
  <c r="E129" i="166"/>
  <c r="B129" i="166"/>
  <c r="C130" i="166"/>
  <c r="D130" i="166"/>
  <c r="E130" i="166"/>
  <c r="C131" i="166"/>
  <c r="D131" i="166"/>
  <c r="E131" i="166"/>
  <c r="B131" i="166"/>
  <c r="C132" i="166"/>
  <c r="D132" i="166"/>
  <c r="E132" i="166"/>
  <c r="B132" i="166"/>
  <c r="C133" i="166"/>
  <c r="D133" i="166"/>
  <c r="E133" i="166"/>
  <c r="B133" i="166"/>
  <c r="C134" i="166"/>
  <c r="D134" i="166"/>
  <c r="E134" i="166"/>
  <c r="C135" i="166"/>
  <c r="D135" i="166"/>
  <c r="E135" i="166"/>
  <c r="C136" i="166"/>
  <c r="D136" i="166"/>
  <c r="E136" i="166"/>
  <c r="B136" i="166"/>
  <c r="C137" i="166"/>
  <c r="D137" i="166"/>
  <c r="E137" i="166"/>
  <c r="B137" i="166"/>
  <c r="C138" i="166"/>
  <c r="D138" i="166"/>
  <c r="E138" i="166"/>
  <c r="C139" i="166"/>
  <c r="D139" i="166"/>
  <c r="E139" i="166"/>
  <c r="B139" i="166"/>
  <c r="C140" i="166"/>
  <c r="D140" i="166"/>
  <c r="E140" i="166"/>
  <c r="B140" i="166"/>
  <c r="C141" i="166"/>
  <c r="D141" i="166"/>
  <c r="E141" i="166"/>
  <c r="B141" i="166"/>
  <c r="C142" i="166"/>
  <c r="D142" i="166"/>
  <c r="E142" i="166"/>
  <c r="C143" i="166"/>
  <c r="D143" i="166"/>
  <c r="E143" i="166"/>
  <c r="C144" i="166"/>
  <c r="D144" i="166"/>
  <c r="E144" i="166"/>
  <c r="B144" i="166"/>
  <c r="C145" i="166"/>
  <c r="D145" i="166"/>
  <c r="E145" i="166"/>
  <c r="B145" i="166"/>
  <c r="C146" i="166"/>
  <c r="D146" i="166"/>
  <c r="E146" i="166"/>
  <c r="C147" i="166"/>
  <c r="D147" i="166"/>
  <c r="E147" i="166"/>
  <c r="B147" i="166"/>
  <c r="C148" i="166"/>
  <c r="D148" i="166"/>
  <c r="E148" i="166"/>
  <c r="B148" i="166"/>
  <c r="C149" i="166"/>
  <c r="D149" i="166"/>
  <c r="E149" i="166"/>
  <c r="B149" i="166"/>
  <c r="B150" i="166"/>
  <c r="C151" i="166"/>
  <c r="D151" i="166"/>
  <c r="E151" i="166"/>
  <c r="C152" i="166"/>
  <c r="D152" i="166"/>
  <c r="E152" i="166"/>
  <c r="B152" i="166"/>
  <c r="C153" i="166"/>
  <c r="D153" i="166"/>
  <c r="E153" i="166"/>
  <c r="B153" i="166"/>
  <c r="C154" i="166"/>
  <c r="D154" i="166"/>
  <c r="E154" i="166"/>
  <c r="C155" i="166"/>
  <c r="D155" i="166"/>
  <c r="E155" i="166"/>
  <c r="C156" i="166"/>
  <c r="D156" i="166"/>
  <c r="E156" i="166"/>
  <c r="B156" i="166"/>
  <c r="C157" i="166"/>
  <c r="D157" i="166"/>
  <c r="E157" i="166"/>
  <c r="B157" i="166"/>
  <c r="C158" i="166"/>
  <c r="D158" i="166"/>
  <c r="E158" i="166"/>
  <c r="C159" i="166"/>
  <c r="D159" i="166"/>
  <c r="E159" i="166"/>
  <c r="C160" i="166"/>
  <c r="D160" i="166"/>
  <c r="E160" i="166"/>
  <c r="B160" i="166"/>
  <c r="C161" i="166"/>
  <c r="D161" i="166"/>
  <c r="E161" i="166"/>
  <c r="B161" i="166"/>
  <c r="C162" i="166"/>
  <c r="D162" i="166"/>
  <c r="E162" i="166"/>
  <c r="B162" i="166"/>
  <c r="C163" i="166"/>
  <c r="D163" i="166"/>
  <c r="E163" i="166"/>
  <c r="C164" i="166"/>
  <c r="D164" i="166"/>
  <c r="E164" i="166"/>
  <c r="B164" i="166"/>
  <c r="C165" i="166"/>
  <c r="D165" i="166"/>
  <c r="E165" i="166"/>
  <c r="B165" i="166"/>
  <c r="C166" i="166"/>
  <c r="D166" i="166"/>
  <c r="E166" i="166"/>
  <c r="B166" i="166"/>
  <c r="C167" i="166"/>
  <c r="D167" i="166"/>
  <c r="E167" i="166"/>
  <c r="C168" i="166"/>
  <c r="D168" i="166"/>
  <c r="E168" i="166"/>
  <c r="B168" i="166"/>
  <c r="C169" i="166"/>
  <c r="D169" i="166"/>
  <c r="E169" i="166"/>
  <c r="B169" i="166"/>
  <c r="B170" i="166"/>
  <c r="B171" i="166"/>
  <c r="B172" i="166"/>
  <c r="C173" i="166"/>
  <c r="D173" i="166"/>
  <c r="E173" i="166"/>
  <c r="C174" i="166"/>
  <c r="D174" i="166"/>
  <c r="E174" i="166"/>
  <c r="C175" i="166"/>
  <c r="D175" i="166"/>
  <c r="E175" i="166"/>
  <c r="B175" i="166"/>
  <c r="C176" i="166"/>
  <c r="D176" i="166"/>
  <c r="E176" i="166"/>
  <c r="B176" i="166"/>
  <c r="C177" i="166"/>
  <c r="D177" i="166"/>
  <c r="E177" i="166"/>
  <c r="C178" i="166"/>
  <c r="D178" i="166"/>
  <c r="E178" i="166"/>
  <c r="C179" i="166"/>
  <c r="D179" i="166"/>
  <c r="E179" i="166"/>
  <c r="B179" i="166"/>
  <c r="C180" i="166"/>
  <c r="D180" i="166"/>
  <c r="E180" i="166"/>
  <c r="B180" i="166"/>
  <c r="C181" i="166"/>
  <c r="D181" i="166"/>
  <c r="E181" i="166"/>
  <c r="C182" i="166"/>
  <c r="D182" i="166"/>
  <c r="E182" i="166"/>
  <c r="C183" i="166"/>
  <c r="D183" i="166"/>
  <c r="E183" i="166"/>
  <c r="B183" i="166"/>
  <c r="C184" i="166"/>
  <c r="D184" i="166"/>
  <c r="E184" i="166"/>
  <c r="B184" i="166"/>
  <c r="C185" i="166"/>
  <c r="D185" i="166"/>
  <c r="E185" i="166"/>
  <c r="C186" i="166"/>
  <c r="D186" i="166"/>
  <c r="E186" i="166"/>
  <c r="B186" i="166"/>
  <c r="C187" i="166"/>
  <c r="D187" i="166"/>
  <c r="E187" i="166"/>
  <c r="B187" i="166"/>
  <c r="C188" i="166"/>
  <c r="D188" i="166"/>
  <c r="E188" i="166"/>
  <c r="B188" i="166"/>
  <c r="C189" i="166"/>
  <c r="D189" i="166"/>
  <c r="E189" i="166"/>
  <c r="C190" i="166"/>
  <c r="D190" i="166"/>
  <c r="E190" i="166"/>
  <c r="C191" i="166"/>
  <c r="D191" i="166"/>
  <c r="E191" i="166"/>
  <c r="B191" i="166"/>
  <c r="C192" i="166"/>
  <c r="D192" i="166"/>
  <c r="E192" i="166"/>
  <c r="B192" i="166"/>
  <c r="C193" i="166"/>
  <c r="D193" i="166"/>
  <c r="E193" i="166"/>
  <c r="C194" i="166"/>
  <c r="D194" i="166"/>
  <c r="E194" i="166"/>
  <c r="B194" i="166"/>
  <c r="C195" i="166"/>
  <c r="D195" i="166"/>
  <c r="E195" i="166"/>
  <c r="B195" i="166"/>
  <c r="C196" i="166"/>
  <c r="D196" i="166"/>
  <c r="E196" i="166"/>
  <c r="B196" i="166"/>
  <c r="C197" i="166"/>
  <c r="D197" i="166"/>
  <c r="E197" i="166"/>
  <c r="C198" i="166"/>
  <c r="D198" i="166"/>
  <c r="E198" i="166"/>
  <c r="B198" i="166"/>
  <c r="C199" i="166"/>
  <c r="D199" i="166"/>
  <c r="E199" i="166"/>
  <c r="B199" i="166"/>
  <c r="C200" i="166"/>
  <c r="D200" i="166"/>
  <c r="E200" i="166"/>
  <c r="B200" i="166"/>
  <c r="C201" i="166"/>
  <c r="D201" i="166"/>
  <c r="E201" i="166"/>
  <c r="C202" i="166"/>
  <c r="D202" i="166"/>
  <c r="E202" i="166"/>
  <c r="B202" i="166"/>
  <c r="C203" i="166"/>
  <c r="D203" i="166"/>
  <c r="E203" i="166"/>
  <c r="B203" i="166"/>
  <c r="C204" i="166"/>
  <c r="D204" i="166"/>
  <c r="E204" i="166"/>
  <c r="B204" i="166"/>
  <c r="C205" i="166"/>
  <c r="D205" i="166"/>
  <c r="E205" i="166"/>
  <c r="C206" i="166"/>
  <c r="D206" i="166"/>
  <c r="E206" i="166"/>
  <c r="B206" i="166"/>
  <c r="B207" i="166"/>
  <c r="C208" i="166"/>
  <c r="D208" i="166"/>
  <c r="E208" i="166"/>
  <c r="B208" i="166"/>
  <c r="C209" i="166"/>
  <c r="D209" i="166"/>
  <c r="E209" i="166"/>
  <c r="C210" i="166"/>
  <c r="D210" i="166"/>
  <c r="E210" i="166"/>
  <c r="C211" i="166"/>
  <c r="D211" i="166"/>
  <c r="E211" i="166"/>
  <c r="B211" i="166"/>
  <c r="C212" i="166"/>
  <c r="D212" i="166"/>
  <c r="E212" i="166"/>
  <c r="B212" i="166"/>
  <c r="C213" i="166"/>
  <c r="D213" i="166"/>
  <c r="E213" i="166"/>
  <c r="C214" i="166"/>
  <c r="D214" i="166"/>
  <c r="E214" i="166"/>
  <c r="C215" i="166"/>
  <c r="D215" i="166"/>
  <c r="E215" i="166"/>
  <c r="B215" i="166"/>
  <c r="C216" i="166"/>
  <c r="D216" i="166"/>
  <c r="E216" i="166"/>
  <c r="B216" i="166"/>
  <c r="C217" i="166"/>
  <c r="D217" i="166"/>
  <c r="E217" i="166"/>
  <c r="B217" i="166"/>
  <c r="C218" i="166"/>
  <c r="D218" i="166"/>
  <c r="E218" i="166"/>
  <c r="C219" i="166"/>
  <c r="D219" i="166"/>
  <c r="E219" i="166"/>
  <c r="B219" i="166"/>
  <c r="C220" i="166"/>
  <c r="D220" i="166"/>
  <c r="E220" i="166"/>
  <c r="B220" i="166"/>
  <c r="C221" i="166"/>
  <c r="D221" i="166"/>
  <c r="E221" i="166"/>
  <c r="B221" i="166"/>
  <c r="C222" i="166"/>
  <c r="D222" i="166"/>
  <c r="E222" i="166"/>
  <c r="C223" i="166"/>
  <c r="D223" i="166"/>
  <c r="E223" i="166"/>
  <c r="B223" i="166"/>
  <c r="C224" i="166"/>
  <c r="D224" i="166"/>
  <c r="E224" i="166"/>
  <c r="B224" i="166"/>
  <c r="C225" i="166"/>
  <c r="D225" i="166"/>
  <c r="E225" i="166"/>
  <c r="C226" i="166"/>
  <c r="D226" i="166"/>
  <c r="E226" i="166"/>
  <c r="C227" i="166"/>
  <c r="D227" i="166"/>
  <c r="E227" i="166"/>
  <c r="B227" i="166"/>
  <c r="C228" i="166"/>
  <c r="D228" i="166"/>
  <c r="E228" i="166"/>
  <c r="B228" i="166"/>
  <c r="C229" i="166"/>
  <c r="D229" i="166"/>
  <c r="E229" i="166"/>
  <c r="C230" i="166"/>
  <c r="D230" i="166"/>
  <c r="E230" i="166"/>
  <c r="C231" i="166"/>
  <c r="D231" i="166"/>
  <c r="E231" i="166"/>
  <c r="B231" i="166"/>
  <c r="C232" i="166"/>
  <c r="D232" i="166"/>
  <c r="E232" i="166"/>
  <c r="B232" i="166"/>
  <c r="C233" i="166"/>
  <c r="D233" i="166"/>
  <c r="E233" i="166"/>
  <c r="B233" i="166"/>
  <c r="C234" i="166"/>
  <c r="D234" i="166"/>
  <c r="E234" i="166"/>
  <c r="C235" i="166"/>
  <c r="D235" i="166"/>
  <c r="E235" i="166"/>
  <c r="B235" i="166"/>
  <c r="C236" i="166"/>
  <c r="D236" i="166"/>
  <c r="E236" i="166"/>
  <c r="B236" i="166"/>
  <c r="C237" i="166"/>
  <c r="D237" i="166"/>
  <c r="E237" i="166"/>
  <c r="B237" i="166"/>
  <c r="C238" i="166"/>
  <c r="D238" i="166"/>
  <c r="E238" i="166"/>
  <c r="C239" i="166"/>
  <c r="D239" i="166"/>
  <c r="E239" i="166"/>
  <c r="B239" i="166"/>
  <c r="C240" i="166"/>
  <c r="D240" i="166"/>
  <c r="E240" i="166"/>
  <c r="B240" i="166"/>
  <c r="C241" i="166"/>
  <c r="D241" i="166"/>
  <c r="E241" i="166"/>
  <c r="C242" i="166"/>
  <c r="D242" i="166"/>
  <c r="E242" i="166"/>
  <c r="C243" i="166"/>
  <c r="D243" i="166"/>
  <c r="E243" i="166"/>
  <c r="B243" i="166"/>
  <c r="C244" i="166"/>
  <c r="D244" i="166"/>
  <c r="E244" i="166"/>
  <c r="B244" i="166"/>
  <c r="C245" i="166"/>
  <c r="D245" i="166"/>
  <c r="E245" i="166"/>
  <c r="C246" i="166"/>
  <c r="D246" i="166"/>
  <c r="E246" i="166"/>
  <c r="C247" i="166"/>
  <c r="D247" i="166"/>
  <c r="E247" i="166"/>
  <c r="B247" i="166"/>
  <c r="C248" i="166"/>
  <c r="D248" i="166"/>
  <c r="E248" i="166"/>
  <c r="B248" i="166"/>
  <c r="C249" i="166"/>
  <c r="D249" i="166"/>
  <c r="E249" i="166"/>
  <c r="B249" i="166"/>
  <c r="C250" i="166"/>
  <c r="D250" i="166"/>
  <c r="E250" i="166"/>
  <c r="C251" i="166"/>
  <c r="D251" i="166"/>
  <c r="E251" i="166"/>
  <c r="B251" i="166"/>
  <c r="C252" i="166"/>
  <c r="D252" i="166"/>
  <c r="E252" i="166"/>
  <c r="B252" i="166"/>
  <c r="C253" i="166"/>
  <c r="D253" i="166"/>
  <c r="E253" i="166"/>
  <c r="B253" i="166"/>
  <c r="C254" i="166"/>
  <c r="D254" i="166"/>
  <c r="E254" i="166"/>
  <c r="C255" i="166"/>
  <c r="D255" i="166"/>
  <c r="E255" i="166"/>
  <c r="B255" i="166"/>
  <c r="C256" i="166"/>
  <c r="D256" i="166"/>
  <c r="E256" i="166"/>
  <c r="B256" i="166"/>
  <c r="C257" i="166"/>
  <c r="D257" i="166"/>
  <c r="E257" i="166"/>
  <c r="C258" i="166"/>
  <c r="D258" i="166"/>
  <c r="E258" i="166"/>
  <c r="C259" i="166"/>
  <c r="D259" i="166"/>
  <c r="E259" i="166"/>
  <c r="B259" i="166"/>
  <c r="C260" i="166"/>
  <c r="D260" i="166"/>
  <c r="E260" i="166"/>
  <c r="B260" i="166"/>
  <c r="C261" i="166"/>
  <c r="D261" i="166"/>
  <c r="E261" i="166"/>
  <c r="C262" i="166"/>
  <c r="D262" i="166"/>
  <c r="E262" i="166"/>
  <c r="C263" i="166"/>
  <c r="D263" i="166"/>
  <c r="E263" i="166"/>
  <c r="B263" i="166"/>
  <c r="C264" i="166"/>
  <c r="D264" i="166"/>
  <c r="E264" i="166"/>
  <c r="B264" i="166"/>
  <c r="C265" i="166"/>
  <c r="D265" i="166"/>
  <c r="E265" i="166"/>
  <c r="C266" i="166"/>
  <c r="D266" i="166"/>
  <c r="E266" i="166"/>
  <c r="C267" i="166"/>
  <c r="D267" i="166"/>
  <c r="E267" i="166"/>
  <c r="B267" i="166"/>
  <c r="C268" i="166"/>
  <c r="D268" i="166"/>
  <c r="E268" i="166"/>
  <c r="B268" i="166"/>
  <c r="B269" i="166"/>
  <c r="C270" i="166"/>
  <c r="D270" i="166"/>
  <c r="E270" i="166"/>
  <c r="C271" i="166"/>
  <c r="D271" i="166"/>
  <c r="E271" i="166"/>
  <c r="B271" i="166"/>
  <c r="C272" i="166"/>
  <c r="D272" i="166"/>
  <c r="E272" i="166"/>
  <c r="C273" i="166"/>
  <c r="D273" i="166"/>
  <c r="E273" i="166"/>
  <c r="B273" i="166"/>
  <c r="C274" i="166"/>
  <c r="D274" i="166"/>
  <c r="E274" i="166"/>
  <c r="B274" i="166"/>
  <c r="C275" i="166"/>
  <c r="D275" i="166"/>
  <c r="E275" i="166"/>
  <c r="B275" i="166"/>
  <c r="C276" i="166"/>
  <c r="D276" i="166"/>
  <c r="E276" i="166"/>
  <c r="C277" i="166"/>
  <c r="D277" i="166"/>
  <c r="E277" i="166"/>
  <c r="B277" i="166"/>
  <c r="C278" i="166"/>
  <c r="D278" i="166"/>
  <c r="E278" i="166"/>
  <c r="B278" i="166"/>
  <c r="C279" i="166"/>
  <c r="D279" i="166"/>
  <c r="E279" i="166"/>
  <c r="B279" i="166"/>
  <c r="C280" i="166"/>
  <c r="D280" i="166"/>
  <c r="E280" i="166"/>
  <c r="C281" i="166"/>
  <c r="D281" i="166"/>
  <c r="E281" i="166"/>
  <c r="B281" i="166"/>
  <c r="B282" i="166"/>
  <c r="C283" i="166"/>
  <c r="D283" i="166"/>
  <c r="E283" i="166"/>
  <c r="B283" i="166"/>
  <c r="C284" i="166"/>
  <c r="D284" i="166"/>
  <c r="E284" i="166"/>
  <c r="C285" i="166"/>
  <c r="D285" i="166"/>
  <c r="E285" i="166"/>
  <c r="C286" i="166"/>
  <c r="D286" i="166"/>
  <c r="E286" i="166"/>
  <c r="B286" i="166"/>
  <c r="C287" i="166"/>
  <c r="D287" i="166"/>
  <c r="E287" i="166"/>
  <c r="B287" i="166"/>
  <c r="C288" i="166"/>
  <c r="D288" i="166"/>
  <c r="E288" i="166"/>
  <c r="B288" i="166"/>
  <c r="C289" i="166"/>
  <c r="D289" i="166"/>
  <c r="E289" i="166"/>
  <c r="C290" i="166"/>
  <c r="D290" i="166"/>
  <c r="E290" i="166"/>
  <c r="B290" i="166"/>
  <c r="C291" i="166"/>
  <c r="D291" i="166"/>
  <c r="E291" i="166"/>
  <c r="B291" i="166"/>
  <c r="C292" i="166"/>
  <c r="D292" i="166"/>
  <c r="E292" i="166"/>
  <c r="C293" i="166"/>
  <c r="D293" i="166"/>
  <c r="E293" i="166"/>
  <c r="C294" i="166"/>
  <c r="D294" i="166"/>
  <c r="E294" i="166"/>
  <c r="B294" i="166"/>
  <c r="C295" i="166"/>
  <c r="D295" i="166"/>
  <c r="E295" i="166"/>
  <c r="B295" i="166"/>
  <c r="C296" i="166"/>
  <c r="D296" i="166"/>
  <c r="E296" i="166"/>
  <c r="B296" i="166"/>
  <c r="C297" i="166"/>
  <c r="D297" i="166"/>
  <c r="E297" i="166"/>
  <c r="C298" i="166"/>
  <c r="D298" i="166"/>
  <c r="E298" i="166"/>
  <c r="B298" i="166"/>
  <c r="C299" i="166"/>
  <c r="D299" i="166"/>
  <c r="E299" i="166"/>
  <c r="B299" i="166"/>
  <c r="C300" i="166"/>
  <c r="D300" i="166"/>
  <c r="E300" i="166"/>
  <c r="C301" i="166"/>
  <c r="D301" i="166"/>
  <c r="E301" i="166"/>
  <c r="C302" i="166"/>
  <c r="D302" i="166"/>
  <c r="E302" i="166"/>
  <c r="C303" i="166"/>
  <c r="D303" i="166"/>
  <c r="E303" i="166"/>
  <c r="B303" i="166"/>
  <c r="C304" i="166"/>
  <c r="D304" i="166"/>
  <c r="E304" i="166"/>
  <c r="B304" i="166"/>
  <c r="C305" i="166"/>
  <c r="D305" i="166"/>
  <c r="E305" i="166"/>
  <c r="C306" i="166"/>
  <c r="D306" i="166"/>
  <c r="E306" i="166"/>
  <c r="B306" i="166"/>
  <c r="C307" i="166"/>
  <c r="D307" i="166"/>
  <c r="E307" i="166"/>
  <c r="B307" i="166"/>
  <c r="C308" i="166"/>
  <c r="D308" i="166"/>
  <c r="E308" i="166"/>
  <c r="C309" i="166"/>
  <c r="D309" i="166"/>
  <c r="E309" i="166"/>
  <c r="C310" i="166"/>
  <c r="D310" i="166"/>
  <c r="E310" i="166"/>
  <c r="B310" i="166"/>
  <c r="C311" i="166"/>
  <c r="D311" i="166"/>
  <c r="E311" i="166"/>
  <c r="B311" i="166"/>
  <c r="C312" i="166"/>
  <c r="D312" i="166"/>
  <c r="E312" i="166"/>
  <c r="B312" i="166"/>
  <c r="C313" i="166"/>
  <c r="D313" i="166"/>
  <c r="E313" i="166"/>
  <c r="C314" i="166"/>
  <c r="D314" i="166"/>
  <c r="E314" i="166"/>
  <c r="B314" i="166"/>
  <c r="C315" i="166"/>
  <c r="D315" i="166"/>
  <c r="E315" i="166"/>
  <c r="B315" i="166"/>
  <c r="C316" i="166"/>
  <c r="D316" i="166"/>
  <c r="E316" i="166"/>
  <c r="B316" i="166"/>
  <c r="C317" i="166"/>
  <c r="D317" i="166"/>
  <c r="E317" i="166"/>
  <c r="B317" i="166"/>
  <c r="C318" i="166"/>
  <c r="D318" i="166"/>
  <c r="E318" i="166"/>
  <c r="B318" i="166"/>
  <c r="C319" i="166"/>
  <c r="D319" i="166"/>
  <c r="E319" i="166"/>
  <c r="B319" i="166"/>
  <c r="C320" i="166"/>
  <c r="D320" i="166"/>
  <c r="E320" i="166"/>
  <c r="B320" i="166"/>
  <c r="C321" i="166"/>
  <c r="D321" i="166"/>
  <c r="E321" i="166"/>
  <c r="B321" i="166"/>
  <c r="C322" i="166"/>
  <c r="D322" i="166"/>
  <c r="E322" i="166"/>
  <c r="B322" i="166"/>
  <c r="C323" i="166"/>
  <c r="D323" i="166"/>
  <c r="E323" i="166"/>
  <c r="B323" i="166"/>
  <c r="C324" i="166"/>
  <c r="D324" i="166"/>
  <c r="E324" i="166"/>
  <c r="C325" i="166"/>
  <c r="D325" i="166"/>
  <c r="E325" i="166"/>
  <c r="B325" i="166"/>
  <c r="C326" i="166"/>
  <c r="D326" i="166"/>
  <c r="E326" i="166"/>
  <c r="B326" i="166"/>
  <c r="C327" i="166"/>
  <c r="D327" i="166"/>
  <c r="E327" i="166"/>
  <c r="B327" i="166"/>
  <c r="C328" i="166"/>
  <c r="D328" i="166"/>
  <c r="E328" i="166"/>
  <c r="B328" i="166"/>
  <c r="C329" i="166"/>
  <c r="D329" i="166"/>
  <c r="E329" i="166"/>
  <c r="B329" i="166"/>
  <c r="C330" i="166"/>
  <c r="D330" i="166"/>
  <c r="E330" i="166"/>
  <c r="B330" i="166"/>
  <c r="C331" i="166"/>
  <c r="D331" i="166"/>
  <c r="E331" i="166"/>
  <c r="B331" i="166"/>
  <c r="B332" i="166"/>
  <c r="B333" i="166"/>
  <c r="B334" i="166"/>
  <c r="C335" i="166"/>
  <c r="D335" i="166"/>
  <c r="E335" i="166"/>
  <c r="B335" i="166"/>
  <c r="C336" i="166"/>
  <c r="D336" i="166"/>
  <c r="E336" i="166"/>
  <c r="B336" i="166"/>
  <c r="C337" i="166"/>
  <c r="D337" i="166"/>
  <c r="E337" i="166"/>
  <c r="B337" i="166"/>
  <c r="C338" i="166"/>
  <c r="D338" i="166"/>
  <c r="E338" i="166"/>
  <c r="B338" i="166"/>
  <c r="C339" i="166"/>
  <c r="D339" i="166"/>
  <c r="E339" i="166"/>
  <c r="B339" i="166"/>
  <c r="C340" i="166"/>
  <c r="D340" i="166"/>
  <c r="E340" i="166"/>
  <c r="B340" i="166"/>
  <c r="C341" i="166"/>
  <c r="D341" i="166"/>
  <c r="E341" i="166"/>
  <c r="B341" i="166"/>
  <c r="C342" i="166"/>
  <c r="D342" i="166"/>
  <c r="E342" i="166"/>
  <c r="B342" i="166"/>
  <c r="C343" i="166"/>
  <c r="D343" i="166"/>
  <c r="E343" i="166"/>
  <c r="C344" i="166"/>
  <c r="D344" i="166"/>
  <c r="E344" i="166"/>
  <c r="C345" i="166"/>
  <c r="D345" i="166"/>
  <c r="E345" i="166"/>
  <c r="B345" i="166"/>
  <c r="C346" i="166"/>
  <c r="D346" i="166"/>
  <c r="E346" i="166"/>
  <c r="B346" i="166"/>
  <c r="C347" i="166"/>
  <c r="D347" i="166"/>
  <c r="E347" i="166"/>
  <c r="C348" i="166"/>
  <c r="D348" i="166"/>
  <c r="E348" i="166"/>
  <c r="C349" i="166"/>
  <c r="D349" i="166"/>
  <c r="E349" i="166"/>
  <c r="B349" i="166"/>
  <c r="C350" i="166"/>
  <c r="D350" i="166"/>
  <c r="E350" i="166"/>
  <c r="B350" i="166"/>
  <c r="C351" i="166"/>
  <c r="D351" i="166"/>
  <c r="E351" i="166"/>
  <c r="B351" i="166"/>
  <c r="C352" i="166"/>
  <c r="D352" i="166"/>
  <c r="E352" i="166"/>
  <c r="B352" i="166"/>
  <c r="C353" i="166"/>
  <c r="D353" i="166"/>
  <c r="E353" i="166"/>
  <c r="B353" i="166"/>
  <c r="C354" i="166"/>
  <c r="D354" i="166"/>
  <c r="E354" i="166"/>
  <c r="B354" i="166"/>
  <c r="C355" i="166"/>
  <c r="D355" i="166"/>
  <c r="E355" i="166"/>
  <c r="C356" i="166"/>
  <c r="D356" i="166"/>
  <c r="E356" i="166"/>
  <c r="B356" i="166"/>
  <c r="C357" i="166"/>
  <c r="D357" i="166"/>
  <c r="E357" i="166"/>
  <c r="B357" i="166"/>
  <c r="C358" i="166"/>
  <c r="D358" i="166"/>
  <c r="E358" i="166"/>
  <c r="B358" i="166"/>
  <c r="C359" i="166"/>
  <c r="D359" i="166"/>
  <c r="E359" i="166"/>
  <c r="C360" i="166"/>
  <c r="D360" i="166"/>
  <c r="E360" i="166"/>
  <c r="C361" i="166"/>
  <c r="D361" i="166"/>
  <c r="E361" i="166"/>
  <c r="B361" i="166"/>
  <c r="C362" i="166"/>
  <c r="D362" i="166"/>
  <c r="E362" i="166"/>
  <c r="B362" i="166"/>
  <c r="C363" i="166"/>
  <c r="D363" i="166"/>
  <c r="E363" i="166"/>
  <c r="C364" i="166"/>
  <c r="D364" i="166"/>
  <c r="E364" i="166"/>
  <c r="B364" i="166"/>
  <c r="C365" i="166"/>
  <c r="D365" i="166"/>
  <c r="E365" i="166"/>
  <c r="B365" i="166"/>
  <c r="C366" i="166"/>
  <c r="D366" i="166"/>
  <c r="E366" i="166"/>
  <c r="B366" i="166"/>
  <c r="C367" i="166"/>
  <c r="D367" i="166"/>
  <c r="E367" i="166"/>
  <c r="C368" i="166"/>
  <c r="D368" i="166"/>
  <c r="E368" i="166"/>
  <c r="C369" i="166"/>
  <c r="D369" i="166"/>
  <c r="E369" i="166"/>
  <c r="B369" i="166"/>
  <c r="C370" i="166"/>
  <c r="D370" i="166"/>
  <c r="E370" i="166"/>
  <c r="B370" i="166"/>
  <c r="C371" i="166"/>
  <c r="D371" i="166"/>
  <c r="E371" i="166"/>
  <c r="C372" i="166"/>
  <c r="D372" i="166"/>
  <c r="E372" i="166"/>
  <c r="B372" i="166"/>
  <c r="C373" i="166"/>
  <c r="D373" i="166"/>
  <c r="E373" i="166"/>
  <c r="B373" i="166"/>
  <c r="C374" i="166"/>
  <c r="D374" i="166"/>
  <c r="E374" i="166"/>
  <c r="B374" i="166"/>
  <c r="C375" i="166"/>
  <c r="D375" i="166"/>
  <c r="E375" i="166"/>
  <c r="C376" i="166"/>
  <c r="D376" i="166"/>
  <c r="E376" i="166"/>
  <c r="B376" i="166"/>
  <c r="C377" i="166"/>
  <c r="D377" i="166"/>
  <c r="E377" i="166"/>
  <c r="B377" i="166"/>
  <c r="C378" i="166"/>
  <c r="D378" i="166"/>
  <c r="E378" i="166"/>
  <c r="C379" i="166"/>
  <c r="D379" i="166"/>
  <c r="E379" i="166"/>
  <c r="C380" i="166"/>
  <c r="D380" i="166"/>
  <c r="E380" i="166"/>
  <c r="B380" i="166"/>
  <c r="C381" i="166"/>
  <c r="D381" i="166"/>
  <c r="E381" i="166"/>
  <c r="B381" i="166"/>
  <c r="C382" i="166"/>
  <c r="D382" i="166"/>
  <c r="E382" i="166"/>
  <c r="C383" i="166"/>
  <c r="D383" i="166"/>
  <c r="E383" i="166"/>
  <c r="C384" i="166"/>
  <c r="D384" i="166"/>
  <c r="E384" i="166"/>
  <c r="B384" i="166"/>
  <c r="C385" i="166"/>
  <c r="D385" i="166"/>
  <c r="E385" i="166"/>
  <c r="B385" i="166"/>
  <c r="C386" i="166"/>
  <c r="D386" i="166"/>
  <c r="E386" i="166"/>
  <c r="B386" i="166"/>
  <c r="C387" i="166"/>
  <c r="D387" i="166"/>
  <c r="E387" i="166"/>
  <c r="C388" i="166"/>
  <c r="D388" i="166"/>
  <c r="E388" i="166"/>
  <c r="B388" i="166"/>
  <c r="B389" i="166"/>
  <c r="C390" i="166"/>
  <c r="D390" i="166"/>
  <c r="E390" i="166"/>
  <c r="B390" i="166"/>
  <c r="C391" i="166"/>
  <c r="D391" i="166"/>
  <c r="E391" i="166"/>
  <c r="B391" i="166"/>
  <c r="C392" i="166"/>
  <c r="D392" i="166"/>
  <c r="E392" i="166"/>
  <c r="B392" i="166"/>
  <c r="C393" i="166"/>
  <c r="D393" i="166"/>
  <c r="E393" i="166"/>
  <c r="C394" i="166"/>
  <c r="D394" i="166"/>
  <c r="E394" i="166"/>
  <c r="B394" i="166"/>
  <c r="C395" i="166"/>
  <c r="D395" i="166"/>
  <c r="E395" i="166"/>
  <c r="B395" i="166"/>
  <c r="C396" i="166"/>
  <c r="D396" i="166"/>
  <c r="E396" i="166"/>
  <c r="C397" i="166"/>
  <c r="D397" i="166"/>
  <c r="E397" i="166"/>
  <c r="C398" i="166"/>
  <c r="D398" i="166"/>
  <c r="E398" i="166"/>
  <c r="B398" i="166"/>
  <c r="C399" i="166"/>
  <c r="D399" i="166"/>
  <c r="E399" i="166"/>
  <c r="C400" i="166"/>
  <c r="D400" i="166"/>
  <c r="E400" i="166"/>
  <c r="C401" i="166"/>
  <c r="D401" i="166"/>
  <c r="E401" i="166"/>
  <c r="B401" i="166"/>
  <c r="C402" i="166"/>
  <c r="D402" i="166"/>
  <c r="E402" i="166"/>
  <c r="B402" i="166"/>
  <c r="C403" i="166"/>
  <c r="D403" i="166"/>
  <c r="E403" i="166"/>
  <c r="C404" i="166"/>
  <c r="D404" i="166"/>
  <c r="E404" i="166"/>
  <c r="B404" i="166"/>
  <c r="C405" i="166"/>
  <c r="D405" i="166"/>
  <c r="E405" i="166"/>
  <c r="C406" i="166"/>
  <c r="D406" i="166"/>
  <c r="E406" i="166"/>
  <c r="B406" i="166"/>
  <c r="C407" i="166"/>
  <c r="D407" i="166"/>
  <c r="E407" i="166"/>
  <c r="C408" i="166"/>
  <c r="D408" i="166"/>
  <c r="E408" i="166"/>
  <c r="B408" i="166"/>
  <c r="C409" i="166"/>
  <c r="D409" i="166"/>
  <c r="E409" i="166"/>
  <c r="C410" i="166"/>
  <c r="D410" i="166"/>
  <c r="E410" i="166"/>
  <c r="B410" i="166"/>
  <c r="C411" i="166"/>
  <c r="D411" i="166"/>
  <c r="E411" i="166"/>
  <c r="B411" i="166"/>
  <c r="C412" i="166"/>
  <c r="D412" i="166"/>
  <c r="E412" i="166"/>
  <c r="B412" i="166"/>
  <c r="C413" i="166"/>
  <c r="D413" i="166"/>
  <c r="E413" i="166"/>
  <c r="C414" i="166"/>
  <c r="D414" i="166"/>
  <c r="E414" i="166"/>
  <c r="B414" i="166"/>
  <c r="C415" i="166"/>
  <c r="D415" i="166"/>
  <c r="E415" i="166"/>
  <c r="B415" i="166"/>
  <c r="C416" i="166"/>
  <c r="D416" i="166"/>
  <c r="E416" i="166"/>
  <c r="B416" i="166"/>
  <c r="C417" i="166"/>
  <c r="D417" i="166"/>
  <c r="E417" i="166"/>
  <c r="C418" i="166"/>
  <c r="D418" i="166"/>
  <c r="E418" i="166"/>
  <c r="B418" i="166"/>
  <c r="C419" i="166"/>
  <c r="D419" i="166"/>
  <c r="E419" i="166"/>
  <c r="C420" i="166"/>
  <c r="D420" i="166"/>
  <c r="E420" i="166"/>
  <c r="B420" i="166"/>
  <c r="C421" i="166"/>
  <c r="D421" i="166"/>
  <c r="E421" i="166"/>
  <c r="C422" i="166"/>
  <c r="D422" i="166"/>
  <c r="E422" i="166"/>
  <c r="B422" i="166"/>
  <c r="C423" i="166"/>
  <c r="D423" i="166"/>
  <c r="E423" i="166"/>
  <c r="C424" i="166"/>
  <c r="D424" i="166"/>
  <c r="E424" i="166"/>
  <c r="B424" i="166"/>
  <c r="C425" i="166"/>
  <c r="D425" i="166"/>
  <c r="E425" i="166"/>
  <c r="C426" i="166"/>
  <c r="D426" i="166"/>
  <c r="E426" i="166"/>
  <c r="B426" i="166"/>
  <c r="C427" i="166"/>
  <c r="D427" i="166"/>
  <c r="E427" i="166"/>
  <c r="B427" i="166"/>
  <c r="C428" i="166"/>
  <c r="D428" i="166"/>
  <c r="E428" i="166"/>
  <c r="B428" i="166"/>
  <c r="C429" i="166"/>
  <c r="D429" i="166"/>
  <c r="E429" i="166"/>
  <c r="C430" i="166"/>
  <c r="D430" i="166"/>
  <c r="E430" i="166"/>
  <c r="B430" i="166"/>
  <c r="C431" i="166"/>
  <c r="D431" i="166"/>
  <c r="E431" i="166"/>
  <c r="B431" i="166"/>
  <c r="C432" i="166"/>
  <c r="D432" i="166"/>
  <c r="E432" i="166"/>
  <c r="B432" i="166"/>
  <c r="C433" i="166"/>
  <c r="D433" i="166"/>
  <c r="E433" i="166"/>
  <c r="C434" i="166"/>
  <c r="D434" i="166"/>
  <c r="E434" i="166"/>
  <c r="B434" i="166"/>
  <c r="C435" i="166"/>
  <c r="D435" i="166"/>
  <c r="E435" i="166"/>
  <c r="C436" i="166"/>
  <c r="D436" i="166"/>
  <c r="E436" i="166"/>
  <c r="B436" i="166"/>
  <c r="C437" i="166"/>
  <c r="D437" i="166"/>
  <c r="E437" i="166"/>
  <c r="C438" i="166"/>
  <c r="D438" i="166"/>
  <c r="E438" i="166"/>
  <c r="B438" i="166"/>
  <c r="C439" i="166"/>
  <c r="D439" i="166"/>
  <c r="E439" i="166"/>
  <c r="C440" i="166"/>
  <c r="D440" i="166"/>
  <c r="E440" i="166"/>
  <c r="B440" i="166"/>
  <c r="C441" i="166"/>
  <c r="D441" i="166"/>
  <c r="E441" i="166"/>
  <c r="C442" i="166"/>
  <c r="D442" i="166"/>
  <c r="E442" i="166"/>
  <c r="B442" i="166"/>
  <c r="C443" i="166"/>
  <c r="D443" i="166"/>
  <c r="E443" i="166"/>
  <c r="B443" i="166"/>
  <c r="C444" i="166"/>
  <c r="D444" i="166"/>
  <c r="E444" i="166"/>
  <c r="B444" i="166"/>
  <c r="C445" i="166"/>
  <c r="D445" i="166"/>
  <c r="E445" i="166"/>
  <c r="C446" i="166"/>
  <c r="D446" i="166"/>
  <c r="E446" i="166"/>
  <c r="B446" i="166"/>
  <c r="C447" i="166"/>
  <c r="D447" i="166"/>
  <c r="E447" i="166"/>
  <c r="C448" i="166"/>
  <c r="D448" i="166"/>
  <c r="E448" i="166"/>
  <c r="B448" i="166"/>
  <c r="C449" i="166"/>
  <c r="D449" i="166"/>
  <c r="E449" i="166"/>
  <c r="C450" i="166"/>
  <c r="D450" i="166"/>
  <c r="E450" i="166"/>
  <c r="B450" i="166"/>
  <c r="C451" i="166"/>
  <c r="D451" i="166"/>
  <c r="E451" i="166"/>
  <c r="C452" i="166"/>
  <c r="D452" i="166"/>
  <c r="E452" i="166"/>
  <c r="B452" i="166"/>
  <c r="C453" i="166"/>
  <c r="D453" i="166"/>
  <c r="E453" i="166"/>
  <c r="C454" i="166"/>
  <c r="D454" i="166"/>
  <c r="E454" i="166"/>
  <c r="B454" i="166"/>
  <c r="C455" i="166"/>
  <c r="D455" i="166"/>
  <c r="E455" i="166"/>
  <c r="C456" i="166"/>
  <c r="D456" i="166"/>
  <c r="E456" i="166"/>
  <c r="B456" i="166"/>
  <c r="C457" i="166"/>
  <c r="D457" i="166"/>
  <c r="E457" i="166"/>
  <c r="C458" i="166"/>
  <c r="D458" i="166"/>
  <c r="E458" i="166"/>
  <c r="B458" i="166"/>
  <c r="B459" i="166"/>
  <c r="C460" i="166"/>
  <c r="D460" i="166"/>
  <c r="E460" i="166"/>
  <c r="C461" i="166"/>
  <c r="D461" i="166"/>
  <c r="E461" i="166"/>
  <c r="B461" i="166"/>
  <c r="C462" i="166"/>
  <c r="D462" i="166"/>
  <c r="E462" i="166"/>
  <c r="C463" i="166"/>
  <c r="D463" i="166"/>
  <c r="E463" i="166"/>
  <c r="B463" i="166"/>
  <c r="C464" i="166"/>
  <c r="D464" i="166"/>
  <c r="E464" i="166"/>
  <c r="B464" i="166"/>
  <c r="C465" i="166"/>
  <c r="D465" i="166"/>
  <c r="E465" i="166"/>
  <c r="B465" i="166"/>
  <c r="C466" i="166"/>
  <c r="D466" i="166"/>
  <c r="E466" i="166"/>
  <c r="B467" i="166"/>
  <c r="C468" i="166"/>
  <c r="D468" i="166"/>
  <c r="E468" i="166"/>
  <c r="C469" i="166"/>
  <c r="D469" i="166"/>
  <c r="E469" i="166"/>
  <c r="B469" i="166"/>
  <c r="C470" i="166"/>
  <c r="D470" i="166"/>
  <c r="E470" i="166"/>
  <c r="B470" i="166"/>
  <c r="C471" i="166"/>
  <c r="D471" i="166"/>
  <c r="E471" i="166"/>
  <c r="B471" i="166"/>
  <c r="C472" i="166"/>
  <c r="D472" i="166"/>
  <c r="E472" i="166"/>
  <c r="C473" i="166"/>
  <c r="D473" i="166"/>
  <c r="E473" i="166"/>
  <c r="B473" i="166"/>
  <c r="C474" i="166"/>
  <c r="D474" i="166"/>
  <c r="E474" i="166"/>
  <c r="C475" i="166"/>
  <c r="D475" i="166"/>
  <c r="E475" i="166"/>
  <c r="B475" i="166"/>
  <c r="C476" i="166"/>
  <c r="D476" i="166"/>
  <c r="E476" i="166"/>
  <c r="C477" i="166"/>
  <c r="D477" i="166"/>
  <c r="E477" i="166"/>
  <c r="B477" i="166"/>
  <c r="C478" i="166"/>
  <c r="D478" i="166"/>
  <c r="E478" i="166"/>
  <c r="C479" i="166"/>
  <c r="D479" i="166"/>
  <c r="E479" i="166"/>
  <c r="B479" i="166"/>
  <c r="C480" i="166"/>
  <c r="D480" i="166"/>
  <c r="E480" i="166"/>
  <c r="C481" i="166"/>
  <c r="D481" i="166"/>
  <c r="E481" i="166"/>
  <c r="B481" i="166"/>
  <c r="C482" i="166"/>
  <c r="D482" i="166"/>
  <c r="E482" i="166"/>
  <c r="C483" i="166"/>
  <c r="D483" i="166"/>
  <c r="E483" i="166"/>
  <c r="B483" i="166"/>
  <c r="C484" i="166"/>
  <c r="D484" i="166"/>
  <c r="E484" i="166"/>
  <c r="C485" i="166"/>
  <c r="D485" i="166"/>
  <c r="E485" i="166"/>
  <c r="B485" i="166"/>
  <c r="B486" i="166"/>
  <c r="C487" i="166"/>
  <c r="D487" i="166"/>
  <c r="E487" i="166"/>
  <c r="B487" i="166"/>
  <c r="C488" i="166"/>
  <c r="D488" i="166"/>
  <c r="E488" i="166"/>
  <c r="B488" i="166"/>
  <c r="C489" i="166"/>
  <c r="D489" i="166"/>
  <c r="E489" i="166"/>
  <c r="C490" i="166"/>
  <c r="D490" i="166"/>
  <c r="E490" i="166"/>
  <c r="B490" i="166"/>
  <c r="C491" i="166"/>
  <c r="D491" i="166"/>
  <c r="E491" i="166"/>
  <c r="B491" i="166"/>
  <c r="C492" i="166"/>
  <c r="D492" i="166"/>
  <c r="E492" i="166"/>
  <c r="B492" i="166"/>
  <c r="C493" i="166"/>
  <c r="D493" i="166"/>
  <c r="E493" i="166"/>
  <c r="C494" i="166"/>
  <c r="D494" i="166"/>
  <c r="E494" i="166"/>
  <c r="C495" i="166"/>
  <c r="D495" i="166"/>
  <c r="E495" i="166"/>
  <c r="B495" i="166"/>
  <c r="C496" i="166"/>
  <c r="D496" i="166"/>
  <c r="E496" i="166"/>
  <c r="B496" i="166"/>
  <c r="C497" i="166"/>
  <c r="D497" i="166"/>
  <c r="E497" i="166"/>
  <c r="C498" i="166"/>
  <c r="D498" i="166"/>
  <c r="E498" i="166"/>
  <c r="B498" i="166"/>
  <c r="C499" i="166"/>
  <c r="D499" i="166"/>
  <c r="E499" i="166"/>
  <c r="B499" i="166"/>
  <c r="C500" i="166"/>
  <c r="D500" i="166"/>
  <c r="E500" i="166"/>
  <c r="B500" i="166"/>
  <c r="C501" i="166"/>
  <c r="D501" i="166"/>
  <c r="E501" i="166"/>
  <c r="C502" i="166"/>
  <c r="D502" i="166"/>
  <c r="E502" i="166"/>
  <c r="B502" i="166"/>
  <c r="B503" i="166"/>
  <c r="C504" i="166"/>
  <c r="D504" i="166"/>
  <c r="E504" i="166"/>
  <c r="B504" i="166"/>
  <c r="C505" i="166"/>
  <c r="D505" i="166"/>
  <c r="E505" i="166"/>
  <c r="B505" i="166"/>
  <c r="C506" i="166"/>
  <c r="D506" i="166"/>
  <c r="E506" i="166"/>
  <c r="B506" i="166"/>
  <c r="C507" i="166"/>
  <c r="D507" i="166"/>
  <c r="E507" i="166"/>
  <c r="B507" i="166"/>
  <c r="C508" i="166"/>
  <c r="D508" i="166"/>
  <c r="E508" i="166"/>
  <c r="B508" i="166"/>
  <c r="C509" i="166"/>
  <c r="D509" i="166"/>
  <c r="E509" i="166"/>
  <c r="C510" i="166"/>
  <c r="D510" i="166"/>
  <c r="E510" i="166"/>
  <c r="C511" i="166"/>
  <c r="D511" i="166"/>
  <c r="E511" i="166"/>
  <c r="C512" i="166"/>
  <c r="D512" i="166"/>
  <c r="E512" i="166"/>
  <c r="B512" i="166"/>
  <c r="C513" i="166"/>
  <c r="D513" i="166"/>
  <c r="E513" i="166"/>
  <c r="C514" i="166"/>
  <c r="D514" i="166"/>
  <c r="E514" i="166"/>
  <c r="B514" i="166"/>
  <c r="C515" i="166"/>
  <c r="D515" i="166"/>
  <c r="E515" i="166"/>
  <c r="B515" i="166"/>
  <c r="C516" i="166"/>
  <c r="D516" i="166"/>
  <c r="E516" i="166"/>
  <c r="B516" i="166"/>
  <c r="C517" i="166"/>
  <c r="D517" i="166"/>
  <c r="E517" i="166"/>
  <c r="B517" i="166"/>
  <c r="B518" i="166"/>
  <c r="B519" i="166"/>
  <c r="C520" i="166"/>
  <c r="D520" i="166"/>
  <c r="E520" i="166"/>
  <c r="B520" i="166"/>
  <c r="C521" i="166"/>
  <c r="D521" i="166"/>
  <c r="E521" i="166"/>
  <c r="B521" i="166"/>
  <c r="C522" i="166"/>
  <c r="D522" i="166"/>
  <c r="E522" i="166"/>
  <c r="B522" i="166"/>
  <c r="C523" i="166"/>
  <c r="D523" i="166"/>
  <c r="E523" i="166"/>
  <c r="C524" i="166"/>
  <c r="D524" i="166"/>
  <c r="E524" i="166"/>
  <c r="B524" i="166"/>
  <c r="C525" i="166"/>
  <c r="D525" i="166"/>
  <c r="E525" i="166"/>
  <c r="C526" i="166"/>
  <c r="D526" i="166"/>
  <c r="E526" i="166"/>
  <c r="B526" i="166"/>
  <c r="C527" i="166"/>
  <c r="D527" i="166"/>
  <c r="E527" i="166"/>
  <c r="B527" i="166"/>
  <c r="C528" i="166"/>
  <c r="D528" i="166"/>
  <c r="E528" i="166"/>
  <c r="B528" i="166"/>
  <c r="C529" i="166"/>
  <c r="D529" i="166"/>
  <c r="E529" i="166"/>
  <c r="B529" i="166"/>
  <c r="C530" i="166"/>
  <c r="D530" i="166"/>
  <c r="E530" i="166"/>
  <c r="B530" i="166"/>
  <c r="C531" i="166"/>
  <c r="D531" i="166"/>
  <c r="E531" i="166"/>
  <c r="B531" i="166"/>
  <c r="C532" i="166"/>
  <c r="D532" i="166"/>
  <c r="E532" i="166"/>
  <c r="B532" i="166"/>
  <c r="C533" i="166"/>
  <c r="D533" i="166"/>
  <c r="E533" i="166"/>
  <c r="C534" i="166"/>
  <c r="D534" i="166"/>
  <c r="E534" i="166"/>
  <c r="C535" i="166"/>
  <c r="D535" i="166"/>
  <c r="E535" i="166"/>
  <c r="B535" i="166"/>
  <c r="C536" i="166"/>
  <c r="D536" i="166"/>
  <c r="E536" i="166"/>
  <c r="B536" i="166"/>
  <c r="C537" i="166"/>
  <c r="D537" i="166"/>
  <c r="E537" i="166"/>
  <c r="B537" i="166"/>
  <c r="C538" i="166"/>
  <c r="D538" i="166"/>
  <c r="E538" i="166"/>
  <c r="C539" i="166"/>
  <c r="D539" i="166"/>
  <c r="E539" i="166"/>
  <c r="C540" i="166"/>
  <c r="D540" i="166"/>
  <c r="E540" i="166"/>
  <c r="B540" i="166"/>
  <c r="C541" i="166"/>
  <c r="D541" i="166"/>
  <c r="E541" i="166"/>
  <c r="C542" i="166"/>
  <c r="D542" i="166"/>
  <c r="E542" i="166"/>
  <c r="C543" i="166"/>
  <c r="D543" i="166"/>
  <c r="E543" i="166"/>
  <c r="C544" i="166"/>
  <c r="D544" i="166"/>
  <c r="E544" i="166"/>
  <c r="B544" i="166"/>
  <c r="C545" i="166"/>
  <c r="D545" i="166"/>
  <c r="E545" i="166"/>
  <c r="B545" i="166"/>
  <c r="C546" i="166"/>
  <c r="D546" i="166"/>
  <c r="E546" i="166"/>
  <c r="B546" i="166"/>
  <c r="C547" i="166"/>
  <c r="D547" i="166"/>
  <c r="E547" i="166"/>
  <c r="B547" i="166"/>
  <c r="C548" i="166"/>
  <c r="D548" i="166"/>
  <c r="E548" i="166"/>
  <c r="B548" i="166"/>
  <c r="C549" i="166"/>
  <c r="D549" i="166"/>
  <c r="E549" i="166"/>
  <c r="B549" i="166"/>
  <c r="C550" i="166"/>
  <c r="D550" i="166"/>
  <c r="E550" i="166"/>
  <c r="B550" i="166"/>
  <c r="C551" i="166"/>
  <c r="D551" i="166"/>
  <c r="E551" i="166"/>
  <c r="B551" i="166"/>
  <c r="C552" i="166"/>
  <c r="D552" i="166"/>
  <c r="E552" i="166"/>
  <c r="B552" i="166"/>
  <c r="C553" i="166"/>
  <c r="D553" i="166"/>
  <c r="E553" i="166"/>
  <c r="C554" i="166"/>
  <c r="D554" i="166"/>
  <c r="E554" i="166"/>
  <c r="B554" i="166"/>
  <c r="C555" i="166"/>
  <c r="D555" i="166"/>
  <c r="E555" i="166"/>
  <c r="B555" i="166"/>
  <c r="C556" i="166"/>
  <c r="D556" i="166"/>
  <c r="E556" i="166"/>
  <c r="B556" i="166"/>
  <c r="C557" i="166"/>
  <c r="D557" i="166"/>
  <c r="E557" i="166"/>
  <c r="B557" i="166"/>
  <c r="C558" i="166"/>
  <c r="D558" i="166"/>
  <c r="E558" i="166"/>
  <c r="B558" i="166"/>
  <c r="C559" i="166"/>
  <c r="D559" i="166"/>
  <c r="E559" i="166"/>
  <c r="B559" i="166"/>
  <c r="C560" i="166"/>
  <c r="D560" i="166"/>
  <c r="E560" i="166"/>
  <c r="B560" i="166"/>
  <c r="C561" i="166"/>
  <c r="D561" i="166"/>
  <c r="E561" i="166"/>
  <c r="C562" i="166"/>
  <c r="D562" i="166"/>
  <c r="E562" i="166"/>
  <c r="B562" i="166"/>
  <c r="C563" i="166"/>
  <c r="D563" i="166"/>
  <c r="E563" i="166"/>
  <c r="B563" i="166"/>
  <c r="C564" i="166"/>
  <c r="D564" i="166"/>
  <c r="E564" i="166"/>
  <c r="B564" i="166"/>
  <c r="C565" i="166"/>
  <c r="D565" i="166"/>
  <c r="E565" i="166"/>
  <c r="B565" i="166"/>
  <c r="C566" i="166"/>
  <c r="D566" i="166"/>
  <c r="E566" i="166"/>
  <c r="B566" i="166"/>
  <c r="C567" i="166"/>
  <c r="D567" i="166"/>
  <c r="E567" i="166"/>
  <c r="B567" i="166"/>
  <c r="C568" i="166"/>
  <c r="D568" i="166"/>
  <c r="E568" i="166"/>
  <c r="B568" i="166"/>
  <c r="C569" i="166"/>
  <c r="D569" i="166"/>
  <c r="E569" i="166"/>
  <c r="B569" i="166"/>
  <c r="C570" i="166"/>
  <c r="D570" i="166"/>
  <c r="E570" i="166"/>
  <c r="B570" i="166"/>
  <c r="C571" i="166"/>
  <c r="D571" i="166"/>
  <c r="E571" i="166"/>
  <c r="B571" i="166"/>
  <c r="C572" i="166"/>
  <c r="D572" i="166"/>
  <c r="E572" i="166"/>
  <c r="B572" i="166"/>
  <c r="C573" i="166"/>
  <c r="D573" i="166"/>
  <c r="E573" i="166"/>
  <c r="C574" i="166"/>
  <c r="D574" i="166"/>
  <c r="E574" i="166"/>
  <c r="B574" i="166"/>
  <c r="C575" i="166"/>
  <c r="D575" i="166"/>
  <c r="E575" i="166"/>
  <c r="B575" i="166"/>
  <c r="C576" i="166"/>
  <c r="D576" i="166"/>
  <c r="E576" i="166"/>
  <c r="B576" i="166"/>
  <c r="C577" i="166"/>
  <c r="D577" i="166"/>
  <c r="E577" i="166"/>
  <c r="B577" i="166"/>
  <c r="C578" i="166"/>
  <c r="D578" i="166"/>
  <c r="E578" i="166"/>
  <c r="B578" i="166"/>
  <c r="C579" i="166"/>
  <c r="D579" i="166"/>
  <c r="E579" i="166"/>
  <c r="B579" i="166"/>
  <c r="C580" i="166"/>
  <c r="D580" i="166"/>
  <c r="E580" i="166"/>
  <c r="B580" i="166"/>
  <c r="C581" i="166"/>
  <c r="D581" i="166"/>
  <c r="E581" i="166"/>
  <c r="B581" i="166"/>
  <c r="C582" i="166"/>
  <c r="D582" i="166"/>
  <c r="E582" i="166"/>
  <c r="B582" i="166"/>
  <c r="C583" i="166"/>
  <c r="D583" i="166"/>
  <c r="E583" i="166"/>
  <c r="B583" i="166"/>
  <c r="B584" i="166"/>
  <c r="B585" i="166"/>
  <c r="C586" i="166"/>
  <c r="D586" i="166"/>
  <c r="E586" i="166"/>
  <c r="B586" i="166"/>
  <c r="C587" i="166"/>
  <c r="D587" i="166"/>
  <c r="E587" i="166"/>
  <c r="B587" i="166"/>
  <c r="C588" i="166"/>
  <c r="D588" i="166"/>
  <c r="E588" i="166"/>
  <c r="B588" i="166"/>
  <c r="C589" i="166"/>
  <c r="D589" i="166"/>
  <c r="E589" i="166"/>
  <c r="B589" i="166"/>
  <c r="C590" i="166"/>
  <c r="D590" i="166"/>
  <c r="E590" i="166"/>
  <c r="B590" i="166"/>
  <c r="C591" i="166"/>
  <c r="D591" i="166"/>
  <c r="E591" i="166"/>
  <c r="B591" i="166"/>
  <c r="C592" i="166"/>
  <c r="D592" i="166"/>
  <c r="E592" i="166"/>
  <c r="B592" i="166"/>
  <c r="C593" i="166"/>
  <c r="D593" i="166"/>
  <c r="E593" i="166"/>
  <c r="B593" i="166"/>
  <c r="C594" i="166"/>
  <c r="D594" i="166"/>
  <c r="E594" i="166"/>
  <c r="B594" i="166"/>
  <c r="C595" i="166"/>
  <c r="D595" i="166"/>
  <c r="E595" i="166"/>
  <c r="B595" i="166"/>
  <c r="C596" i="166"/>
  <c r="D596" i="166"/>
  <c r="E596" i="166"/>
  <c r="B596" i="166"/>
  <c r="C597" i="166"/>
  <c r="D597" i="166"/>
  <c r="E597" i="166"/>
  <c r="C598" i="166"/>
  <c r="D598" i="166"/>
  <c r="E598" i="166"/>
  <c r="B598" i="166"/>
  <c r="C599" i="166"/>
  <c r="D599" i="166"/>
  <c r="E599" i="166"/>
  <c r="B599" i="166"/>
  <c r="C600" i="166"/>
  <c r="D600" i="166"/>
  <c r="E600" i="166"/>
  <c r="B600" i="166"/>
  <c r="C601" i="166"/>
  <c r="D601" i="166"/>
  <c r="E601" i="166"/>
  <c r="B601" i="166"/>
  <c r="C602" i="166"/>
  <c r="D602" i="166"/>
  <c r="E602" i="166"/>
  <c r="B602" i="166"/>
  <c r="C603" i="166"/>
  <c r="D603" i="166"/>
  <c r="E603" i="166"/>
  <c r="B603" i="166"/>
  <c r="C604" i="166"/>
  <c r="D604" i="166"/>
  <c r="E604" i="166"/>
  <c r="B604" i="166"/>
  <c r="C605" i="166"/>
  <c r="D605" i="166"/>
  <c r="E605" i="166"/>
  <c r="C606" i="166"/>
  <c r="D606" i="166"/>
  <c r="E606" i="166"/>
  <c r="B606" i="166"/>
  <c r="C607" i="166"/>
  <c r="D607" i="166"/>
  <c r="E607" i="166"/>
  <c r="B607" i="166"/>
  <c r="C608" i="166"/>
  <c r="D608" i="166"/>
  <c r="E608" i="166"/>
  <c r="B608" i="166"/>
  <c r="C609" i="166"/>
  <c r="D609" i="166"/>
  <c r="E609" i="166"/>
  <c r="B609" i="166"/>
  <c r="C610" i="166"/>
  <c r="D610" i="166"/>
  <c r="E610" i="166"/>
  <c r="B610" i="166"/>
  <c r="C611" i="166"/>
  <c r="D611" i="166"/>
  <c r="E611" i="166"/>
  <c r="B611" i="166"/>
  <c r="C612" i="166"/>
  <c r="D612" i="166"/>
  <c r="E612" i="166"/>
  <c r="B612" i="166"/>
  <c r="C613" i="166"/>
  <c r="D613" i="166"/>
  <c r="E613" i="166"/>
  <c r="B613" i="166"/>
  <c r="C614" i="166"/>
  <c r="D614" i="166"/>
  <c r="E614" i="166"/>
  <c r="B614" i="166"/>
  <c r="C615" i="166"/>
  <c r="D615" i="166"/>
  <c r="E615" i="166"/>
  <c r="B615" i="166"/>
  <c r="C616" i="166"/>
  <c r="D616" i="166"/>
  <c r="E616" i="166"/>
  <c r="B616" i="166"/>
  <c r="C617" i="166"/>
  <c r="D617" i="166"/>
  <c r="E617" i="166"/>
  <c r="C618" i="166"/>
  <c r="D618" i="166"/>
  <c r="E618" i="166"/>
  <c r="B618" i="166"/>
  <c r="C619" i="166"/>
  <c r="D619" i="166"/>
  <c r="E619" i="166"/>
  <c r="B619" i="166"/>
  <c r="C620" i="166"/>
  <c r="D620" i="166"/>
  <c r="E620" i="166"/>
  <c r="B620" i="166"/>
  <c r="C621" i="166"/>
  <c r="D621" i="166"/>
  <c r="E621" i="166"/>
  <c r="B621" i="166"/>
  <c r="C622" i="166"/>
  <c r="D622" i="166"/>
  <c r="E622" i="166"/>
  <c r="B622" i="166"/>
  <c r="C623" i="166"/>
  <c r="D623" i="166"/>
  <c r="E623" i="166"/>
  <c r="B623" i="166"/>
  <c r="C624" i="166"/>
  <c r="D624" i="166"/>
  <c r="E624" i="166"/>
  <c r="B624" i="166"/>
  <c r="C625" i="166"/>
  <c r="D625" i="166"/>
  <c r="E625" i="166"/>
  <c r="B625" i="166"/>
  <c r="C626" i="166"/>
  <c r="D626" i="166"/>
  <c r="E626" i="166"/>
  <c r="B626" i="166"/>
  <c r="C627" i="166"/>
  <c r="D627" i="166"/>
  <c r="E627" i="166"/>
  <c r="B627" i="166"/>
  <c r="C628" i="166"/>
  <c r="D628" i="166"/>
  <c r="E628" i="166"/>
  <c r="B628" i="166"/>
  <c r="C629" i="166"/>
  <c r="D629" i="166"/>
  <c r="E629" i="166"/>
  <c r="C630" i="166"/>
  <c r="D630" i="166"/>
  <c r="E630" i="166"/>
  <c r="B630" i="166"/>
  <c r="C631" i="166"/>
  <c r="D631" i="166"/>
  <c r="E631" i="166"/>
  <c r="B631" i="166"/>
  <c r="C632" i="166"/>
  <c r="D632" i="166"/>
  <c r="E632" i="166"/>
  <c r="B632" i="166"/>
  <c r="C633" i="166"/>
  <c r="D633" i="166"/>
  <c r="E633" i="166"/>
  <c r="B633" i="166"/>
  <c r="C634" i="166"/>
  <c r="D634" i="166"/>
  <c r="E634" i="166"/>
  <c r="B634" i="166"/>
  <c r="C635" i="166"/>
  <c r="D635" i="166"/>
  <c r="E635" i="166"/>
  <c r="B635" i="166"/>
  <c r="C636" i="166"/>
  <c r="D636" i="166"/>
  <c r="E636" i="166"/>
  <c r="B636" i="166"/>
  <c r="C637" i="166"/>
  <c r="D637" i="166"/>
  <c r="E637" i="166"/>
  <c r="C638" i="166"/>
  <c r="D638" i="166"/>
  <c r="E638" i="166"/>
  <c r="B638" i="166"/>
  <c r="C639" i="166"/>
  <c r="D639" i="166"/>
  <c r="E639" i="166"/>
  <c r="B639" i="166"/>
  <c r="C640" i="166"/>
  <c r="D640" i="166"/>
  <c r="E640" i="166"/>
  <c r="B640" i="166"/>
  <c r="C641" i="166"/>
  <c r="D641" i="166"/>
  <c r="E641" i="166"/>
  <c r="B641" i="166"/>
  <c r="C642" i="166"/>
  <c r="D642" i="166"/>
  <c r="E642" i="166"/>
  <c r="B642" i="166"/>
  <c r="C643" i="166"/>
  <c r="D643" i="166"/>
  <c r="E643" i="166"/>
  <c r="B643" i="166"/>
  <c r="C644" i="166"/>
  <c r="D644" i="166"/>
  <c r="E644" i="166"/>
  <c r="B644" i="166"/>
  <c r="C645" i="166"/>
  <c r="D645" i="166"/>
  <c r="E645" i="166"/>
  <c r="C646" i="166"/>
  <c r="D646" i="166"/>
  <c r="E646" i="166"/>
  <c r="B646" i="166"/>
  <c r="C647" i="166"/>
  <c r="D647" i="166"/>
  <c r="E647" i="166"/>
  <c r="B647" i="166"/>
  <c r="C648" i="166"/>
  <c r="D648" i="166"/>
  <c r="E648" i="166"/>
  <c r="B648" i="166"/>
  <c r="C649" i="166"/>
  <c r="D649" i="166"/>
  <c r="E649" i="166"/>
  <c r="C650" i="166"/>
  <c r="D650" i="166"/>
  <c r="E650" i="166"/>
  <c r="B650" i="166"/>
  <c r="C651" i="166"/>
  <c r="D651" i="166"/>
  <c r="E651" i="166"/>
  <c r="B651" i="166"/>
  <c r="C652" i="166"/>
  <c r="D652" i="166"/>
  <c r="E652" i="166"/>
  <c r="B652" i="166"/>
  <c r="C653" i="166"/>
  <c r="D653" i="166"/>
  <c r="E653" i="166"/>
  <c r="B653" i="166"/>
  <c r="C654" i="166"/>
  <c r="D654" i="166"/>
  <c r="E654" i="166"/>
  <c r="B654" i="166"/>
  <c r="C655" i="166"/>
  <c r="D655" i="166"/>
  <c r="E655" i="166"/>
  <c r="B655" i="166"/>
  <c r="C656" i="166"/>
  <c r="D656" i="166"/>
  <c r="E656" i="166"/>
  <c r="B656" i="166"/>
  <c r="C657" i="166"/>
  <c r="D657" i="166"/>
  <c r="E657" i="166"/>
  <c r="B657" i="166"/>
  <c r="C658" i="166"/>
  <c r="D658" i="166"/>
  <c r="E658" i="166"/>
  <c r="B658" i="166"/>
  <c r="C659" i="166"/>
  <c r="D659" i="166"/>
  <c r="E659" i="166"/>
  <c r="B659" i="166"/>
  <c r="C660" i="166"/>
  <c r="D660" i="166"/>
  <c r="E660" i="166"/>
  <c r="B660" i="166"/>
  <c r="C661" i="166"/>
  <c r="D661" i="166"/>
  <c r="E661" i="166"/>
  <c r="C662" i="166"/>
  <c r="D662" i="166"/>
  <c r="E662" i="166"/>
  <c r="B662" i="166"/>
  <c r="C663" i="166"/>
  <c r="D663" i="166"/>
  <c r="E663" i="166"/>
  <c r="B663" i="166"/>
  <c r="C664" i="166"/>
  <c r="D664" i="166"/>
  <c r="E664" i="166"/>
  <c r="B664" i="166"/>
  <c r="C665" i="166"/>
  <c r="D665" i="166"/>
  <c r="E665" i="166"/>
  <c r="B665" i="166"/>
  <c r="C666" i="166"/>
  <c r="D666" i="166"/>
  <c r="E666" i="166"/>
  <c r="B666" i="166"/>
  <c r="C667" i="166"/>
  <c r="D667" i="166"/>
  <c r="E667" i="166"/>
  <c r="B667" i="166"/>
  <c r="C668" i="166"/>
  <c r="D668" i="166"/>
  <c r="E668" i="166"/>
  <c r="B668" i="166"/>
  <c r="C669" i="166"/>
  <c r="D669" i="166"/>
  <c r="E669" i="166"/>
  <c r="C670" i="166"/>
  <c r="D670" i="166"/>
  <c r="E670" i="166"/>
  <c r="B670" i="166"/>
  <c r="C671" i="166"/>
  <c r="D671" i="166"/>
  <c r="E671" i="166"/>
  <c r="B671" i="166"/>
  <c r="C672" i="166"/>
  <c r="D672" i="166"/>
  <c r="E672" i="166"/>
  <c r="B672" i="166"/>
  <c r="C673" i="166"/>
  <c r="D673" i="166"/>
  <c r="E673" i="166"/>
  <c r="B673" i="166"/>
  <c r="C674" i="166"/>
  <c r="D674" i="166"/>
  <c r="E674" i="166"/>
  <c r="B674" i="166"/>
  <c r="C675" i="166"/>
  <c r="D675" i="166"/>
  <c r="E675" i="166"/>
  <c r="B675" i="166"/>
  <c r="C676" i="166"/>
  <c r="D676" i="166"/>
  <c r="E676" i="166"/>
  <c r="B676" i="166"/>
  <c r="C677" i="166"/>
  <c r="D677" i="166"/>
  <c r="E677" i="166"/>
  <c r="C678" i="166"/>
  <c r="D678" i="166"/>
  <c r="E678" i="166"/>
  <c r="B678" i="166"/>
  <c r="C679" i="166"/>
  <c r="D679" i="166"/>
  <c r="E679" i="166"/>
  <c r="B679" i="166"/>
  <c r="C680" i="166"/>
  <c r="D680" i="166"/>
  <c r="E680" i="166"/>
  <c r="B680" i="166"/>
  <c r="C681" i="166"/>
  <c r="D681" i="166"/>
  <c r="E681" i="166"/>
  <c r="C682" i="166"/>
  <c r="D682" i="166"/>
  <c r="C683" i="166"/>
  <c r="D683" i="166"/>
  <c r="E683" i="166"/>
  <c r="B683" i="166"/>
  <c r="F683" i="166"/>
  <c r="B684" i="166"/>
  <c r="B685" i="166"/>
  <c r="C686" i="166"/>
  <c r="D686" i="166"/>
  <c r="E686" i="166"/>
  <c r="B686" i="166"/>
  <c r="C687" i="166"/>
  <c r="D687" i="166"/>
  <c r="E687" i="166"/>
  <c r="B687" i="166"/>
  <c r="C688" i="166"/>
  <c r="D688" i="166"/>
  <c r="E688" i="166"/>
  <c r="B688" i="166"/>
  <c r="C689" i="166"/>
  <c r="D689" i="166"/>
  <c r="E689" i="166"/>
  <c r="B689" i="166"/>
  <c r="C690" i="166"/>
  <c r="D690" i="166"/>
  <c r="E690" i="166"/>
  <c r="B690" i="166"/>
  <c r="C691" i="166"/>
  <c r="D691" i="166"/>
  <c r="E691" i="166"/>
  <c r="C692" i="166"/>
  <c r="D692" i="166"/>
  <c r="E692" i="166"/>
  <c r="B692" i="166"/>
  <c r="C693" i="166"/>
  <c r="D693" i="166"/>
  <c r="E693" i="166"/>
  <c r="B693" i="166"/>
  <c r="C694" i="166"/>
  <c r="D694" i="166"/>
  <c r="E694" i="166"/>
  <c r="B694" i="166"/>
  <c r="C695" i="166"/>
  <c r="D695" i="166"/>
  <c r="E695" i="166"/>
  <c r="B695" i="166"/>
  <c r="C696" i="166"/>
  <c r="D696" i="166"/>
  <c r="E696" i="166"/>
  <c r="B696" i="166"/>
  <c r="C697" i="166"/>
  <c r="D697" i="166"/>
  <c r="E697" i="166"/>
  <c r="B697" i="166"/>
  <c r="C698" i="166"/>
  <c r="D698" i="166"/>
  <c r="E698" i="166"/>
  <c r="C699" i="166"/>
  <c r="D699" i="166"/>
  <c r="E699" i="166"/>
  <c r="B699" i="166"/>
  <c r="C700" i="166"/>
  <c r="D700" i="166"/>
  <c r="E700" i="166"/>
  <c r="B700" i="166"/>
  <c r="C701" i="166"/>
  <c r="D701" i="166"/>
  <c r="E701" i="166"/>
  <c r="B701" i="166"/>
  <c r="C702" i="166"/>
  <c r="D702" i="166"/>
  <c r="E702" i="166"/>
  <c r="B702" i="166"/>
  <c r="C703" i="166"/>
  <c r="D703" i="166"/>
  <c r="E703" i="166"/>
  <c r="B703" i="166"/>
  <c r="C704" i="166"/>
  <c r="D704" i="166"/>
  <c r="E704" i="166"/>
  <c r="B704" i="166"/>
  <c r="C705" i="166"/>
  <c r="D705" i="166"/>
  <c r="E705" i="166"/>
  <c r="B705" i="166"/>
  <c r="C706" i="166"/>
  <c r="D706" i="166"/>
  <c r="E706" i="166"/>
  <c r="B706" i="166"/>
  <c r="C707" i="166"/>
  <c r="D707" i="166"/>
  <c r="E707" i="166"/>
  <c r="B707" i="166"/>
  <c r="C708" i="166"/>
  <c r="D708" i="166"/>
  <c r="E708" i="166"/>
  <c r="B708" i="166"/>
  <c r="C709" i="166"/>
  <c r="D709" i="166"/>
  <c r="E709" i="166"/>
  <c r="B709" i="166"/>
  <c r="B710" i="166"/>
  <c r="B711" i="166"/>
  <c r="B712" i="166"/>
  <c r="B713" i="166"/>
  <c r="A3" i="165"/>
  <c r="C25" i="165"/>
  <c r="C26" i="165"/>
  <c r="C7" i="166" s="1"/>
  <c r="C27" i="165"/>
  <c r="B178" i="166"/>
  <c r="B382" i="166"/>
  <c r="B88" i="166"/>
  <c r="B455" i="166"/>
  <c r="B38" i="166"/>
  <c r="B348" i="166"/>
  <c r="B21" i="166"/>
  <c r="B60" i="166"/>
  <c r="B261" i="166"/>
  <c r="B474" i="166"/>
  <c r="B308" i="166"/>
  <c r="B344" i="166"/>
  <c r="B229" i="166"/>
  <c r="B509" i="166"/>
  <c r="B300" i="166"/>
  <c r="B265" i="166"/>
  <c r="B661" i="166"/>
  <c r="B451" i="166"/>
  <c r="B292" i="166"/>
  <c r="B213" i="166"/>
  <c r="B44" i="166"/>
  <c r="B691" i="166"/>
  <c r="B26" i="166"/>
  <c r="B419" i="166"/>
  <c r="B245" i="166"/>
  <c r="B158" i="166"/>
  <c r="C333" i="166"/>
  <c r="C685" i="166"/>
  <c r="B478" i="166"/>
  <c r="B124" i="166"/>
  <c r="B109" i="166"/>
  <c r="B101" i="166"/>
  <c r="B645" i="166"/>
  <c r="B629" i="166"/>
  <c r="B541" i="166"/>
  <c r="B525" i="166"/>
  <c r="B513" i="166"/>
  <c r="B494" i="166"/>
  <c r="B460" i="166"/>
  <c r="B447" i="166"/>
  <c r="B435" i="166"/>
  <c r="B403" i="166"/>
  <c r="B400" i="166"/>
  <c r="B397" i="166"/>
  <c r="B284" i="166"/>
  <c r="B257" i="166"/>
  <c r="B241" i="166"/>
  <c r="B225" i="166"/>
  <c r="B209" i="166"/>
  <c r="B190" i="166"/>
  <c r="B182" i="166"/>
  <c r="B174" i="166"/>
  <c r="B154" i="166"/>
  <c r="B84" i="166"/>
  <c r="B78" i="166"/>
  <c r="B56" i="166"/>
  <c r="B34" i="166"/>
  <c r="B22" i="166"/>
  <c r="B698" i="166"/>
  <c r="G683" i="166"/>
  <c r="B423" i="166"/>
  <c r="B378" i="166"/>
  <c r="B368" i="166"/>
  <c r="B360" i="166"/>
  <c r="B270" i="166"/>
  <c r="B143" i="166"/>
  <c r="B135" i="166"/>
  <c r="B127" i="166"/>
  <c r="B112" i="166"/>
  <c r="B104" i="166"/>
  <c r="B128" i="166"/>
  <c r="B113" i="166"/>
  <c r="B105" i="166"/>
  <c r="B597" i="166"/>
  <c r="B533" i="166"/>
  <c r="B677" i="166"/>
  <c r="B482" i="166"/>
  <c r="B439" i="166"/>
  <c r="B407" i="166"/>
  <c r="B399" i="166"/>
  <c r="B396" i="166"/>
  <c r="B393" i="166"/>
  <c r="B497" i="166"/>
  <c r="B489" i="166"/>
  <c r="B669" i="166"/>
  <c r="B637" i="166"/>
  <c r="B605" i="166"/>
  <c r="B561" i="166"/>
  <c r="B681" i="166"/>
  <c r="B649" i="166"/>
  <c r="B617" i="166"/>
  <c r="B573" i="166"/>
  <c r="B553" i="166"/>
  <c r="B501" i="166"/>
  <c r="B493" i="166"/>
  <c r="B193" i="166"/>
  <c r="B185" i="166"/>
  <c r="B177" i="166"/>
  <c r="B201" i="166"/>
  <c r="B146" i="166"/>
  <c r="B138" i="166"/>
  <c r="B130" i="166"/>
  <c r="B115" i="166"/>
  <c r="B107" i="166"/>
  <c r="B542" i="166"/>
  <c r="B538" i="166"/>
  <c r="B534" i="166"/>
  <c r="B510" i="166"/>
  <c r="B363" i="166"/>
  <c r="B313" i="166"/>
  <c r="B466" i="166"/>
  <c r="B462" i="166"/>
  <c r="B387" i="166"/>
  <c r="B383" i="166"/>
  <c r="B379" i="166"/>
  <c r="B375" i="166"/>
  <c r="B371" i="166"/>
  <c r="B367" i="166"/>
  <c r="B343" i="166"/>
  <c r="B276" i="166"/>
  <c r="B543" i="166"/>
  <c r="B539" i="166"/>
  <c r="B523" i="166"/>
  <c r="B511" i="166"/>
  <c r="B484" i="166"/>
  <c r="B480" i="166"/>
  <c r="B476" i="166"/>
  <c r="B472" i="166"/>
  <c r="B468" i="166"/>
  <c r="B457" i="166"/>
  <c r="B453" i="166"/>
  <c r="B449" i="166"/>
  <c r="B445" i="166"/>
  <c r="B441" i="166"/>
  <c r="B437" i="166"/>
  <c r="B433" i="166"/>
  <c r="B429" i="166"/>
  <c r="B425" i="166"/>
  <c r="B421" i="166"/>
  <c r="B417" i="166"/>
  <c r="B413" i="166"/>
  <c r="B409" i="166"/>
  <c r="B405" i="166"/>
  <c r="B355" i="166"/>
  <c r="B324" i="166"/>
  <c r="B197" i="166"/>
  <c r="B189" i="166"/>
  <c r="B181" i="166"/>
  <c r="B173" i="166"/>
  <c r="B309" i="166"/>
  <c r="B142" i="166"/>
  <c r="B134" i="166"/>
  <c r="B126" i="166"/>
  <c r="B111" i="166"/>
  <c r="B103" i="166"/>
  <c r="B347" i="166"/>
  <c r="B205" i="166"/>
  <c r="B359" i="166"/>
  <c r="B280" i="166"/>
  <c r="B272" i="166"/>
  <c r="B305" i="166"/>
  <c r="B301" i="166"/>
  <c r="B297" i="166"/>
  <c r="B293" i="166"/>
  <c r="B289" i="166"/>
  <c r="B285" i="166"/>
  <c r="B266" i="166"/>
  <c r="B262" i="166"/>
  <c r="B258" i="166"/>
  <c r="B254" i="166"/>
  <c r="B250" i="166"/>
  <c r="B246" i="166"/>
  <c r="B242" i="166"/>
  <c r="B238" i="166"/>
  <c r="B234" i="166"/>
  <c r="B230" i="166"/>
  <c r="B226" i="166"/>
  <c r="B222" i="166"/>
  <c r="B218" i="166"/>
  <c r="B214" i="166"/>
  <c r="B210" i="166"/>
  <c r="B167" i="166"/>
  <c r="B163" i="166"/>
  <c r="B159" i="166"/>
  <c r="B155" i="166"/>
  <c r="B151" i="166"/>
  <c r="B120" i="166"/>
  <c r="B97" i="166"/>
  <c r="B93" i="166"/>
  <c r="B89" i="166"/>
  <c r="B85" i="166"/>
  <c r="B79" i="166"/>
  <c r="B75" i="166"/>
  <c r="B69" i="166"/>
  <c r="B65" i="166"/>
  <c r="B61" i="166"/>
  <c r="B57" i="166"/>
  <c r="B53" i="166"/>
  <c r="B49" i="166"/>
  <c r="B45" i="166"/>
  <c r="B39" i="166"/>
  <c r="B35" i="166"/>
  <c r="B31" i="166"/>
  <c r="B27" i="166"/>
  <c r="B23" i="166"/>
  <c r="B19" i="166"/>
  <c r="B302" i="166"/>
  <c r="G710" i="166"/>
  <c r="G684" i="166"/>
  <c r="G584" i="166"/>
  <c r="G332" i="166"/>
  <c r="G518" i="166"/>
  <c r="F715" i="157"/>
  <c r="F708" i="157"/>
  <c r="G708" i="157"/>
  <c r="D708" i="157"/>
  <c r="C708" i="157"/>
  <c r="F707" i="157"/>
  <c r="G707" i="157"/>
  <c r="D707" i="157"/>
  <c r="C707" i="157"/>
  <c r="F706" i="157"/>
  <c r="G706" i="157"/>
  <c r="C706" i="157"/>
  <c r="F705" i="157"/>
  <c r="G705" i="157"/>
  <c r="G687" i="157"/>
  <c r="G698" i="157"/>
  <c r="G709" i="157"/>
  <c r="D705" i="157"/>
  <c r="C705" i="157"/>
  <c r="F704" i="157"/>
  <c r="G704" i="157"/>
  <c r="D704" i="157"/>
  <c r="C704" i="157"/>
  <c r="F703" i="157"/>
  <c r="G703" i="157"/>
  <c r="D703" i="157"/>
  <c r="C703" i="157"/>
  <c r="F702" i="157"/>
  <c r="G702" i="157"/>
  <c r="D702" i="157"/>
  <c r="C702" i="157"/>
  <c r="F701" i="157"/>
  <c r="G701" i="157"/>
  <c r="D701" i="157"/>
  <c r="C701" i="157"/>
  <c r="F700" i="157"/>
  <c r="G700" i="157"/>
  <c r="D700" i="157"/>
  <c r="C700" i="157"/>
  <c r="F699" i="157"/>
  <c r="G699" i="157"/>
  <c r="D699" i="157"/>
  <c r="C699" i="157"/>
  <c r="F698" i="157"/>
  <c r="D698" i="157"/>
  <c r="C698" i="157"/>
  <c r="F697" i="157"/>
  <c r="G697" i="157"/>
  <c r="D697" i="157"/>
  <c r="C697" i="157"/>
  <c r="F696" i="157"/>
  <c r="G696" i="157"/>
  <c r="D696" i="157"/>
  <c r="C696" i="157"/>
  <c r="F695" i="157"/>
  <c r="G695" i="157"/>
  <c r="D695" i="157"/>
  <c r="C695" i="157"/>
  <c r="F694" i="157"/>
  <c r="G694" i="157"/>
  <c r="D694" i="157"/>
  <c r="C694" i="157"/>
  <c r="F693" i="157"/>
  <c r="G693" i="157"/>
  <c r="D693" i="157"/>
  <c r="C693" i="157"/>
  <c r="F692" i="157"/>
  <c r="G692" i="157"/>
  <c r="D692" i="157"/>
  <c r="C692" i="157"/>
  <c r="F691" i="157"/>
  <c r="G691" i="157"/>
  <c r="D691" i="157"/>
  <c r="C691" i="157"/>
  <c r="F690" i="157"/>
  <c r="G690" i="157"/>
  <c r="D690" i="157"/>
  <c r="C690" i="157"/>
  <c r="F689" i="157"/>
  <c r="G689" i="157"/>
  <c r="D689" i="157"/>
  <c r="C689" i="157"/>
  <c r="F688" i="157"/>
  <c r="G688" i="157"/>
  <c r="D688" i="157"/>
  <c r="C688" i="157"/>
  <c r="F687" i="157"/>
  <c r="D687" i="157"/>
  <c r="C687" i="157"/>
  <c r="F686" i="157"/>
  <c r="G686" i="157"/>
  <c r="D686" i="157"/>
  <c r="C686" i="157"/>
  <c r="F685" i="157"/>
  <c r="D685" i="157"/>
  <c r="C685" i="157"/>
  <c r="B684" i="157"/>
  <c r="B709" i="157"/>
  <c r="D682" i="157"/>
  <c r="C682" i="157"/>
  <c r="D681" i="157"/>
  <c r="C681" i="157"/>
  <c r="D680" i="157"/>
  <c r="C680" i="157"/>
  <c r="D679" i="157"/>
  <c r="C679" i="157"/>
  <c r="D678" i="157"/>
  <c r="C678" i="157"/>
  <c r="D677" i="157"/>
  <c r="C677" i="157"/>
  <c r="D676" i="157"/>
  <c r="C676" i="157"/>
  <c r="D675" i="157"/>
  <c r="C675" i="157"/>
  <c r="D674" i="157"/>
  <c r="C674" i="157"/>
  <c r="D673" i="157"/>
  <c r="C673" i="157"/>
  <c r="D672" i="157"/>
  <c r="C672" i="157"/>
  <c r="D671" i="157"/>
  <c r="C671" i="157"/>
  <c r="D670" i="157"/>
  <c r="C670" i="157"/>
  <c r="D669" i="157"/>
  <c r="C669" i="157"/>
  <c r="D668" i="157"/>
  <c r="C668" i="157"/>
  <c r="D667" i="157"/>
  <c r="C667" i="157"/>
  <c r="D666" i="157"/>
  <c r="C666" i="157"/>
  <c r="D665" i="157"/>
  <c r="C665" i="157"/>
  <c r="D664" i="157"/>
  <c r="C664" i="157"/>
  <c r="D663" i="157"/>
  <c r="C663" i="157"/>
  <c r="D662" i="157"/>
  <c r="C662" i="157"/>
  <c r="D661" i="157"/>
  <c r="C661" i="157"/>
  <c r="D660" i="157"/>
  <c r="C660" i="157"/>
  <c r="D659" i="157"/>
  <c r="C659" i="157"/>
  <c r="D658" i="157"/>
  <c r="C658" i="157"/>
  <c r="D657" i="157"/>
  <c r="C657" i="157"/>
  <c r="D656" i="157"/>
  <c r="C656" i="157"/>
  <c r="D655" i="157"/>
  <c r="C655" i="157"/>
  <c r="D654" i="157"/>
  <c r="C654" i="157"/>
  <c r="D653" i="157"/>
  <c r="C653" i="157"/>
  <c r="D652" i="157"/>
  <c r="C652" i="157"/>
  <c r="D651" i="157"/>
  <c r="C651" i="157"/>
  <c r="D650" i="157"/>
  <c r="C650" i="157"/>
  <c r="D649" i="157"/>
  <c r="C649" i="157"/>
  <c r="D648" i="157"/>
  <c r="C648" i="157"/>
  <c r="D647" i="157"/>
  <c r="C647" i="157"/>
  <c r="D646" i="157"/>
  <c r="C646" i="157"/>
  <c r="D645" i="157"/>
  <c r="C645" i="157"/>
  <c r="D644" i="157"/>
  <c r="C644" i="157"/>
  <c r="D643" i="157"/>
  <c r="C643" i="157"/>
  <c r="D642" i="157"/>
  <c r="C642" i="157"/>
  <c r="D641" i="157"/>
  <c r="C641" i="157"/>
  <c r="D640" i="157"/>
  <c r="C640" i="157"/>
  <c r="D639" i="157"/>
  <c r="C639" i="157"/>
  <c r="D638" i="157"/>
  <c r="C638" i="157"/>
  <c r="D637" i="157"/>
  <c r="C637" i="157"/>
  <c r="D636" i="157"/>
  <c r="C636" i="157"/>
  <c r="D635" i="157"/>
  <c r="C635" i="157"/>
  <c r="D634" i="157"/>
  <c r="C634" i="157"/>
  <c r="D633" i="157"/>
  <c r="C633" i="157"/>
  <c r="D632" i="157"/>
  <c r="C632" i="157"/>
  <c r="D631" i="157"/>
  <c r="C631" i="157"/>
  <c r="D630" i="157"/>
  <c r="C630" i="157"/>
  <c r="D629" i="157"/>
  <c r="C629" i="157"/>
  <c r="D628" i="157"/>
  <c r="C628" i="157"/>
  <c r="D627" i="157"/>
  <c r="C627" i="157"/>
  <c r="D626" i="157"/>
  <c r="C626" i="157"/>
  <c r="D625" i="157"/>
  <c r="C625" i="157"/>
  <c r="D624" i="157"/>
  <c r="C624" i="157"/>
  <c r="D623" i="157"/>
  <c r="C623" i="157"/>
  <c r="D622" i="157"/>
  <c r="C622" i="157"/>
  <c r="D621" i="157"/>
  <c r="C621" i="157"/>
  <c r="D620" i="157"/>
  <c r="C620" i="157"/>
  <c r="D619" i="157"/>
  <c r="C619" i="157"/>
  <c r="D618" i="157"/>
  <c r="C618" i="157"/>
  <c r="D617" i="157"/>
  <c r="C617" i="157"/>
  <c r="D616" i="157"/>
  <c r="C616" i="157"/>
  <c r="D615" i="157"/>
  <c r="C615" i="157"/>
  <c r="D614" i="157"/>
  <c r="C614" i="157"/>
  <c r="D613" i="157"/>
  <c r="C613" i="157"/>
  <c r="D612" i="157"/>
  <c r="C612" i="157"/>
  <c r="D611" i="157"/>
  <c r="C611" i="157"/>
  <c r="D610" i="157"/>
  <c r="C610" i="157"/>
  <c r="D609" i="157"/>
  <c r="C609" i="157"/>
  <c r="D608" i="157"/>
  <c r="C608" i="157"/>
  <c r="D607" i="157"/>
  <c r="C607" i="157"/>
  <c r="D606" i="157"/>
  <c r="C606" i="157"/>
  <c r="D605" i="157"/>
  <c r="C605" i="157"/>
  <c r="D604" i="157"/>
  <c r="C604" i="157"/>
  <c r="D603" i="157"/>
  <c r="C603" i="157"/>
  <c r="D602" i="157"/>
  <c r="C602" i="157"/>
  <c r="D601" i="157"/>
  <c r="C601" i="157"/>
  <c r="D600" i="157"/>
  <c r="C600" i="157"/>
  <c r="D599" i="157"/>
  <c r="C599" i="157"/>
  <c r="D598" i="157"/>
  <c r="C598" i="157"/>
  <c r="D597" i="157"/>
  <c r="C597" i="157"/>
  <c r="D596" i="157"/>
  <c r="C596" i="157"/>
  <c r="D595" i="157"/>
  <c r="C595" i="157"/>
  <c r="D594" i="157"/>
  <c r="C594" i="157"/>
  <c r="D593" i="157"/>
  <c r="C593" i="157"/>
  <c r="D592" i="157"/>
  <c r="C592" i="157"/>
  <c r="D591" i="157"/>
  <c r="C591" i="157"/>
  <c r="D590" i="157"/>
  <c r="C590" i="157"/>
  <c r="D589" i="157"/>
  <c r="C589" i="157"/>
  <c r="D588" i="157"/>
  <c r="C588" i="157"/>
  <c r="D587" i="157"/>
  <c r="C587" i="157"/>
  <c r="D586" i="157"/>
  <c r="C586" i="157"/>
  <c r="B585" i="157"/>
  <c r="G520" i="157"/>
  <c r="G522" i="157"/>
  <c r="G523" i="157"/>
  <c r="G524" i="157"/>
  <c r="G527" i="157"/>
  <c r="G528" i="157"/>
  <c r="G544" i="157"/>
  <c r="G548" i="157"/>
  <c r="G553" i="157"/>
  <c r="G554" i="157"/>
  <c r="G555" i="157"/>
  <c r="G560" i="157"/>
  <c r="G568" i="157"/>
  <c r="G577" i="157"/>
  <c r="G578" i="157"/>
  <c r="G584" i="157"/>
  <c r="D583" i="157"/>
  <c r="C583" i="157"/>
  <c r="D582" i="157"/>
  <c r="C582" i="157"/>
  <c r="D581" i="157"/>
  <c r="C581" i="157"/>
  <c r="D580" i="157"/>
  <c r="C580" i="157"/>
  <c r="D579" i="157"/>
  <c r="C579" i="157"/>
  <c r="D578" i="157"/>
  <c r="C578" i="157"/>
  <c r="D577" i="157"/>
  <c r="C577" i="157"/>
  <c r="D576" i="157"/>
  <c r="C576" i="157"/>
  <c r="D575" i="157"/>
  <c r="C575" i="157"/>
  <c r="D574" i="157"/>
  <c r="C574" i="157"/>
  <c r="D573" i="157"/>
  <c r="C573" i="157"/>
  <c r="D572" i="157"/>
  <c r="C572" i="157"/>
  <c r="D571" i="157"/>
  <c r="C571" i="157"/>
  <c r="D570" i="157"/>
  <c r="C570" i="157"/>
  <c r="D569" i="157"/>
  <c r="C569" i="157"/>
  <c r="D568" i="157"/>
  <c r="C568" i="157"/>
  <c r="D567" i="157"/>
  <c r="C567" i="157"/>
  <c r="D566" i="157"/>
  <c r="C566" i="157"/>
  <c r="D565" i="157"/>
  <c r="C565" i="157"/>
  <c r="D564" i="157"/>
  <c r="C564" i="157"/>
  <c r="D563" i="157"/>
  <c r="C563" i="157"/>
  <c r="D562" i="157"/>
  <c r="C562" i="157"/>
  <c r="D561" i="157"/>
  <c r="C561" i="157"/>
  <c r="D560" i="157"/>
  <c r="C560" i="157"/>
  <c r="D559" i="157"/>
  <c r="C559" i="157"/>
  <c r="D558" i="157"/>
  <c r="C558" i="157"/>
  <c r="D557" i="157"/>
  <c r="C557" i="157"/>
  <c r="D556" i="157"/>
  <c r="C556" i="157"/>
  <c r="D555" i="157"/>
  <c r="C555" i="157"/>
  <c r="D554" i="157"/>
  <c r="C554" i="157"/>
  <c r="D553" i="157"/>
  <c r="D552" i="157"/>
  <c r="C552" i="157"/>
  <c r="D551" i="157"/>
  <c r="C551" i="157"/>
  <c r="D550" i="157"/>
  <c r="C550" i="157"/>
  <c r="D549" i="157"/>
  <c r="C549" i="157"/>
  <c r="D548" i="157"/>
  <c r="C548" i="157"/>
  <c r="D547" i="157"/>
  <c r="C547" i="157"/>
  <c r="D546" i="157"/>
  <c r="C546" i="157"/>
  <c r="D545" i="157"/>
  <c r="C545" i="157"/>
  <c r="D544" i="157"/>
  <c r="C544" i="157"/>
  <c r="D543" i="157"/>
  <c r="C543" i="157"/>
  <c r="D542" i="157"/>
  <c r="C542" i="157"/>
  <c r="D541" i="157"/>
  <c r="C541" i="157"/>
  <c r="D540" i="157"/>
  <c r="C540" i="157"/>
  <c r="D539" i="157"/>
  <c r="C539" i="157"/>
  <c r="D538" i="157"/>
  <c r="C538" i="157"/>
  <c r="D537" i="157"/>
  <c r="C537" i="157"/>
  <c r="D536" i="157"/>
  <c r="C536" i="157"/>
  <c r="D535" i="157"/>
  <c r="C535" i="157"/>
  <c r="D534" i="157"/>
  <c r="C534" i="157"/>
  <c r="D533" i="157"/>
  <c r="C533" i="157"/>
  <c r="D532" i="157"/>
  <c r="C532" i="157"/>
  <c r="D531" i="157"/>
  <c r="C531" i="157"/>
  <c r="D530" i="157"/>
  <c r="C530" i="157"/>
  <c r="D529" i="157"/>
  <c r="C529" i="157"/>
  <c r="D528" i="157"/>
  <c r="C528" i="157"/>
  <c r="D527" i="157"/>
  <c r="C527" i="157"/>
  <c r="D526" i="157"/>
  <c r="C526" i="157"/>
  <c r="D525" i="157"/>
  <c r="C525" i="157"/>
  <c r="D524" i="157"/>
  <c r="C524" i="157"/>
  <c r="D523" i="157"/>
  <c r="C523" i="157"/>
  <c r="D522" i="157"/>
  <c r="C522" i="157"/>
  <c r="D521" i="157"/>
  <c r="C521" i="157"/>
  <c r="D520" i="157"/>
  <c r="C520" i="157"/>
  <c r="B519" i="157"/>
  <c r="B584" i="157"/>
  <c r="D517" i="157"/>
  <c r="C517" i="157"/>
  <c r="D516" i="157"/>
  <c r="C516" i="157"/>
  <c r="D515" i="157"/>
  <c r="C515" i="157"/>
  <c r="D514" i="157"/>
  <c r="C514" i="157"/>
  <c r="D513" i="157"/>
  <c r="C513" i="157"/>
  <c r="D512" i="157"/>
  <c r="C512" i="157"/>
  <c r="D511" i="157"/>
  <c r="C511" i="157"/>
  <c r="D510" i="157"/>
  <c r="C510" i="157"/>
  <c r="D509" i="157"/>
  <c r="C509" i="157"/>
  <c r="D508" i="157"/>
  <c r="C508" i="157"/>
  <c r="D507" i="157"/>
  <c r="C507" i="157"/>
  <c r="D506" i="157"/>
  <c r="C506" i="157"/>
  <c r="D505" i="157"/>
  <c r="C505" i="157"/>
  <c r="D504" i="157"/>
  <c r="C504" i="157"/>
  <c r="B503" i="157"/>
  <c r="D502" i="157"/>
  <c r="C502" i="157"/>
  <c r="D501" i="157"/>
  <c r="C501" i="157"/>
  <c r="D500" i="157"/>
  <c r="C500" i="157"/>
  <c r="D499" i="157"/>
  <c r="C499" i="157"/>
  <c r="D498" i="157"/>
  <c r="C498" i="157"/>
  <c r="D497" i="157"/>
  <c r="C497" i="157"/>
  <c r="D496" i="157"/>
  <c r="C496" i="157"/>
  <c r="D495" i="157"/>
  <c r="C495" i="157"/>
  <c r="D494" i="157"/>
  <c r="C494" i="157"/>
  <c r="D493" i="157"/>
  <c r="C493" i="157"/>
  <c r="D492" i="157"/>
  <c r="C492" i="157"/>
  <c r="D491" i="157"/>
  <c r="C491" i="157"/>
  <c r="D490" i="157"/>
  <c r="C490" i="157"/>
  <c r="D489" i="157"/>
  <c r="C489" i="157"/>
  <c r="D488" i="157"/>
  <c r="C488" i="157"/>
  <c r="D487" i="157"/>
  <c r="C487" i="157"/>
  <c r="B486" i="157"/>
  <c r="D485" i="157"/>
  <c r="C485" i="157"/>
  <c r="D484" i="157"/>
  <c r="C484" i="157"/>
  <c r="D483" i="157"/>
  <c r="C483" i="157"/>
  <c r="D482" i="157"/>
  <c r="C482" i="157"/>
  <c r="D481" i="157"/>
  <c r="C481" i="157"/>
  <c r="D480" i="157"/>
  <c r="C480" i="157"/>
  <c r="D479" i="157"/>
  <c r="C479" i="157"/>
  <c r="D478" i="157"/>
  <c r="C478" i="157"/>
  <c r="D477" i="157"/>
  <c r="C477" i="157"/>
  <c r="D476" i="157"/>
  <c r="C476" i="157"/>
  <c r="D475" i="157"/>
  <c r="C475" i="157"/>
  <c r="D474" i="157"/>
  <c r="C474" i="157"/>
  <c r="D473" i="157"/>
  <c r="C473" i="157"/>
  <c r="D472" i="157"/>
  <c r="C472" i="157"/>
  <c r="D471" i="157"/>
  <c r="C471" i="157"/>
  <c r="D470" i="157"/>
  <c r="C470" i="157"/>
  <c r="D469" i="157"/>
  <c r="C469" i="157"/>
  <c r="D468" i="157"/>
  <c r="C468" i="157"/>
  <c r="B467" i="157"/>
  <c r="D466" i="157"/>
  <c r="C466" i="157"/>
  <c r="D465" i="157"/>
  <c r="C465" i="157"/>
  <c r="D464" i="157"/>
  <c r="C464" i="157"/>
  <c r="D463" i="157"/>
  <c r="C463" i="157"/>
  <c r="D462" i="157"/>
  <c r="C462" i="157"/>
  <c r="D461" i="157"/>
  <c r="C461" i="157"/>
  <c r="D460" i="157"/>
  <c r="C460" i="157"/>
  <c r="B459" i="157"/>
  <c r="D458" i="157"/>
  <c r="C458" i="157"/>
  <c r="D457" i="157"/>
  <c r="C457" i="157"/>
  <c r="D456" i="157"/>
  <c r="C456" i="157"/>
  <c r="D455" i="157"/>
  <c r="C455" i="157"/>
  <c r="D454" i="157"/>
  <c r="C454" i="157"/>
  <c r="D453" i="157"/>
  <c r="C453" i="157"/>
  <c r="D452" i="157"/>
  <c r="C452" i="157"/>
  <c r="D451" i="157"/>
  <c r="C451" i="157"/>
  <c r="D450" i="157"/>
  <c r="C450" i="157"/>
  <c r="D449" i="157"/>
  <c r="C449" i="157"/>
  <c r="D448" i="157"/>
  <c r="C448" i="157"/>
  <c r="D447" i="157"/>
  <c r="C447" i="157"/>
  <c r="D446" i="157"/>
  <c r="C446" i="157"/>
  <c r="D445" i="157"/>
  <c r="C445" i="157"/>
  <c r="D444" i="157"/>
  <c r="C444" i="157"/>
  <c r="D443" i="157"/>
  <c r="C443" i="157"/>
  <c r="D442" i="157"/>
  <c r="C442" i="157"/>
  <c r="D441" i="157"/>
  <c r="C441" i="157"/>
  <c r="D440" i="157"/>
  <c r="C440" i="157"/>
  <c r="D439" i="157"/>
  <c r="C439" i="157"/>
  <c r="D438" i="157"/>
  <c r="C438" i="157"/>
  <c r="D437" i="157"/>
  <c r="C437" i="157"/>
  <c r="D436" i="157"/>
  <c r="C436" i="157"/>
  <c r="D435" i="157"/>
  <c r="C435" i="157"/>
  <c r="D434" i="157"/>
  <c r="C434" i="157"/>
  <c r="D433" i="157"/>
  <c r="C433" i="157"/>
  <c r="D432" i="157"/>
  <c r="C432" i="157"/>
  <c r="D431" i="157"/>
  <c r="C431" i="157"/>
  <c r="D430" i="157"/>
  <c r="C430" i="157"/>
  <c r="D429" i="157"/>
  <c r="C429" i="157"/>
  <c r="D428" i="157"/>
  <c r="C428" i="157"/>
  <c r="D427" i="157"/>
  <c r="C427" i="157"/>
  <c r="D426" i="157"/>
  <c r="C426" i="157"/>
  <c r="D425" i="157"/>
  <c r="C425" i="157"/>
  <c r="D424" i="157"/>
  <c r="C424" i="157"/>
  <c r="D423" i="157"/>
  <c r="C423" i="157"/>
  <c r="D422" i="157"/>
  <c r="C422" i="157"/>
  <c r="D421" i="157"/>
  <c r="C421" i="157"/>
  <c r="D420" i="157"/>
  <c r="C420" i="157"/>
  <c r="D419" i="157"/>
  <c r="C419" i="157"/>
  <c r="D418" i="157"/>
  <c r="C418" i="157"/>
  <c r="D417" i="157"/>
  <c r="C417" i="157"/>
  <c r="D416" i="157"/>
  <c r="C416" i="157"/>
  <c r="D415" i="157"/>
  <c r="C415" i="157"/>
  <c r="D414" i="157"/>
  <c r="C414" i="157"/>
  <c r="D413" i="157"/>
  <c r="C413" i="157"/>
  <c r="D412" i="157"/>
  <c r="C412" i="157"/>
  <c r="D411" i="157"/>
  <c r="C411" i="157"/>
  <c r="D410" i="157"/>
  <c r="C410" i="157"/>
  <c r="D409" i="157"/>
  <c r="D408" i="157"/>
  <c r="C408" i="157"/>
  <c r="D407" i="157"/>
  <c r="C407" i="157"/>
  <c r="D406" i="157"/>
  <c r="C406" i="157"/>
  <c r="D405" i="157"/>
  <c r="C405" i="157"/>
  <c r="D404" i="157"/>
  <c r="C404" i="157"/>
  <c r="D403" i="157"/>
  <c r="C403" i="157"/>
  <c r="D402" i="157"/>
  <c r="C402" i="157"/>
  <c r="D401" i="157"/>
  <c r="C401" i="157"/>
  <c r="D400" i="157"/>
  <c r="C400" i="157"/>
  <c r="D399" i="157"/>
  <c r="C399" i="157"/>
  <c r="D398" i="157"/>
  <c r="C398" i="157"/>
  <c r="D397" i="157"/>
  <c r="C397" i="157"/>
  <c r="D396" i="157"/>
  <c r="C396" i="157"/>
  <c r="D395" i="157"/>
  <c r="C395" i="157"/>
  <c r="D394" i="157"/>
  <c r="C394" i="157"/>
  <c r="D393" i="157"/>
  <c r="C393" i="157"/>
  <c r="D392" i="157"/>
  <c r="C392" i="157"/>
  <c r="D391" i="157"/>
  <c r="C391" i="157"/>
  <c r="D390" i="157"/>
  <c r="C390" i="157"/>
  <c r="B389" i="157"/>
  <c r="D388" i="157"/>
  <c r="C388" i="157"/>
  <c r="D387" i="157"/>
  <c r="C387" i="157"/>
  <c r="D386" i="157"/>
  <c r="C386" i="157"/>
  <c r="D385" i="157"/>
  <c r="C385" i="157"/>
  <c r="D384" i="157"/>
  <c r="C384" i="157"/>
  <c r="D383" i="157"/>
  <c r="C383" i="157"/>
  <c r="D382" i="157"/>
  <c r="C382" i="157"/>
  <c r="D381" i="157"/>
  <c r="C381" i="157"/>
  <c r="F380" i="157"/>
  <c r="D380" i="157"/>
  <c r="C380" i="157"/>
  <c r="D379" i="157"/>
  <c r="C379" i="157"/>
  <c r="D378" i="157"/>
  <c r="C378" i="157"/>
  <c r="D377" i="157"/>
  <c r="C377" i="157"/>
  <c r="D376" i="157"/>
  <c r="C376" i="157"/>
  <c r="D375" i="157"/>
  <c r="C375" i="157"/>
  <c r="D374" i="157"/>
  <c r="C374" i="157"/>
  <c r="D373" i="157"/>
  <c r="C373" i="157"/>
  <c r="D372" i="157"/>
  <c r="C372" i="157"/>
  <c r="D371" i="157"/>
  <c r="C371" i="157"/>
  <c r="D370" i="157"/>
  <c r="C370" i="157"/>
  <c r="D369" i="157"/>
  <c r="C369" i="157"/>
  <c r="D368" i="157"/>
  <c r="C368" i="157"/>
  <c r="D367" i="157"/>
  <c r="C367" i="157"/>
  <c r="D366" i="157"/>
  <c r="C366" i="157"/>
  <c r="D365" i="157"/>
  <c r="C365" i="157"/>
  <c r="D364" i="157"/>
  <c r="C364" i="157"/>
  <c r="D363" i="157"/>
  <c r="C363" i="157"/>
  <c r="D362" i="157"/>
  <c r="C362" i="157"/>
  <c r="D361" i="157"/>
  <c r="C361" i="157"/>
  <c r="D360" i="157"/>
  <c r="C360" i="157"/>
  <c r="D359" i="157"/>
  <c r="C359" i="157"/>
  <c r="D358" i="157"/>
  <c r="C358" i="157"/>
  <c r="D357" i="157"/>
  <c r="C357" i="157"/>
  <c r="D356" i="157"/>
  <c r="C356" i="157"/>
  <c r="D355" i="157"/>
  <c r="C355" i="157"/>
  <c r="D354" i="157"/>
  <c r="C354" i="157"/>
  <c r="D353" i="157"/>
  <c r="C353" i="157"/>
  <c r="D352" i="157"/>
  <c r="C352" i="157"/>
  <c r="D351" i="157"/>
  <c r="C351" i="157"/>
  <c r="D350" i="157"/>
  <c r="C350" i="157"/>
  <c r="C349" i="157"/>
  <c r="D348" i="157"/>
  <c r="C348" i="157"/>
  <c r="D347" i="157"/>
  <c r="C347" i="157"/>
  <c r="D346" i="157"/>
  <c r="C346" i="157"/>
  <c r="D345" i="157"/>
  <c r="C345" i="157"/>
  <c r="D344" i="157"/>
  <c r="C344" i="157"/>
  <c r="D343" i="157"/>
  <c r="C343" i="157"/>
  <c r="D342" i="157"/>
  <c r="C342" i="157"/>
  <c r="D341" i="157"/>
  <c r="C341" i="157"/>
  <c r="D340" i="157"/>
  <c r="C340" i="157"/>
  <c r="D339" i="157"/>
  <c r="C339" i="157"/>
  <c r="D338" i="157"/>
  <c r="C338" i="157"/>
  <c r="D337" i="157"/>
  <c r="C337" i="157"/>
  <c r="D336" i="157"/>
  <c r="C336" i="157"/>
  <c r="D335" i="157"/>
  <c r="C335" i="157"/>
  <c r="B334" i="157"/>
  <c r="D331" i="157"/>
  <c r="C331" i="157"/>
  <c r="D330" i="157"/>
  <c r="C330" i="157"/>
  <c r="D329" i="157"/>
  <c r="C329" i="157"/>
  <c r="D328" i="157"/>
  <c r="C328" i="157"/>
  <c r="D327" i="157"/>
  <c r="C327" i="157"/>
  <c r="D326" i="157"/>
  <c r="C326" i="157"/>
  <c r="D325" i="157"/>
  <c r="C325" i="157"/>
  <c r="D324" i="157"/>
  <c r="C324" i="157"/>
  <c r="D323" i="157"/>
  <c r="C323" i="157"/>
  <c r="D322" i="157"/>
  <c r="C322" i="157"/>
  <c r="D321" i="157"/>
  <c r="C321" i="157"/>
  <c r="D320" i="157"/>
  <c r="C320" i="157"/>
  <c r="D319" i="157"/>
  <c r="C319" i="157"/>
  <c r="D318" i="157"/>
  <c r="C318" i="157"/>
  <c r="D317" i="157"/>
  <c r="C317" i="157"/>
  <c r="D316" i="157"/>
  <c r="C316" i="157"/>
  <c r="D315" i="157"/>
  <c r="C315" i="157"/>
  <c r="D314" i="157"/>
  <c r="C314" i="157"/>
  <c r="D313" i="157"/>
  <c r="C313" i="157"/>
  <c r="D312" i="157"/>
  <c r="C312" i="157"/>
  <c r="D311" i="157"/>
  <c r="C311" i="157"/>
  <c r="D310" i="157"/>
  <c r="C310" i="157"/>
  <c r="D309" i="157"/>
  <c r="C309" i="157"/>
  <c r="D308" i="157"/>
  <c r="C308" i="157"/>
  <c r="D307" i="157"/>
  <c r="C307" i="157"/>
  <c r="D306" i="157"/>
  <c r="C306" i="157"/>
  <c r="D305" i="157"/>
  <c r="C305" i="157"/>
  <c r="D9" i="157"/>
  <c r="E304" i="157"/>
  <c r="D304" i="157"/>
  <c r="C304" i="157"/>
  <c r="D303" i="157"/>
  <c r="C303" i="157"/>
  <c r="D302" i="157"/>
  <c r="C302" i="157"/>
  <c r="D301" i="157"/>
  <c r="C301" i="157"/>
  <c r="D300" i="157"/>
  <c r="C300" i="157"/>
  <c r="D299" i="157"/>
  <c r="C299" i="157"/>
  <c r="D298" i="157"/>
  <c r="C298" i="157"/>
  <c r="D297" i="157"/>
  <c r="C297" i="157"/>
  <c r="D296" i="157"/>
  <c r="C296" i="157"/>
  <c r="D295" i="157"/>
  <c r="C295" i="157"/>
  <c r="D294" i="157"/>
  <c r="C294" i="157"/>
  <c r="D293" i="157"/>
  <c r="C293" i="157"/>
  <c r="D292" i="157"/>
  <c r="C292" i="157"/>
  <c r="D291" i="157"/>
  <c r="C291" i="157"/>
  <c r="D290" i="157"/>
  <c r="C290" i="157"/>
  <c r="D289" i="157"/>
  <c r="C289" i="157"/>
  <c r="D288" i="157"/>
  <c r="C288" i="157"/>
  <c r="D287" i="157"/>
  <c r="C287" i="157"/>
  <c r="D286" i="157"/>
  <c r="C286" i="157"/>
  <c r="D285" i="157"/>
  <c r="C285" i="157"/>
  <c r="D284" i="157"/>
  <c r="C284" i="157"/>
  <c r="D283" i="157"/>
  <c r="C283" i="157"/>
  <c r="B282" i="157"/>
  <c r="D281" i="157"/>
  <c r="C281" i="157"/>
  <c r="D280" i="157"/>
  <c r="C280" i="157"/>
  <c r="D279" i="157"/>
  <c r="C279" i="157"/>
  <c r="D278" i="157"/>
  <c r="C278" i="157"/>
  <c r="D277" i="157"/>
  <c r="C277" i="157"/>
  <c r="D276" i="157"/>
  <c r="C276" i="157"/>
  <c r="D275" i="157"/>
  <c r="C275" i="157"/>
  <c r="D274" i="157"/>
  <c r="C274" i="157"/>
  <c r="D273" i="157"/>
  <c r="C273" i="157"/>
  <c r="D272" i="157"/>
  <c r="C272" i="157"/>
  <c r="D271" i="157"/>
  <c r="C271" i="157"/>
  <c r="D270" i="157"/>
  <c r="B269" i="157"/>
  <c r="D268" i="157"/>
  <c r="C268" i="157"/>
  <c r="D267" i="157"/>
  <c r="C267" i="157"/>
  <c r="D266" i="157"/>
  <c r="C266" i="157"/>
  <c r="D265" i="157"/>
  <c r="C265" i="157"/>
  <c r="D264" i="157"/>
  <c r="C264" i="157"/>
  <c r="D263" i="157"/>
  <c r="C263" i="157"/>
  <c r="D262" i="157"/>
  <c r="C262" i="157"/>
  <c r="D261" i="157"/>
  <c r="C261" i="157"/>
  <c r="D260" i="157"/>
  <c r="C260" i="157"/>
  <c r="D259" i="157"/>
  <c r="C259" i="157"/>
  <c r="D258" i="157"/>
  <c r="C258" i="157"/>
  <c r="D257" i="157"/>
  <c r="C257" i="157"/>
  <c r="D256" i="157"/>
  <c r="C256" i="157"/>
  <c r="D255" i="157"/>
  <c r="C255" i="157"/>
  <c r="D254" i="157"/>
  <c r="C254" i="157"/>
  <c r="D253" i="157"/>
  <c r="C253" i="157"/>
  <c r="D252" i="157"/>
  <c r="C252" i="157"/>
  <c r="D251" i="157"/>
  <c r="C251" i="157"/>
  <c r="D250" i="157"/>
  <c r="C250" i="157"/>
  <c r="D249" i="157"/>
  <c r="C249" i="157"/>
  <c r="D248" i="157"/>
  <c r="C248" i="157"/>
  <c r="D247" i="157"/>
  <c r="C247" i="157"/>
  <c r="D246" i="157"/>
  <c r="C246" i="157"/>
  <c r="D245" i="157"/>
  <c r="C245" i="157"/>
  <c r="D244" i="157"/>
  <c r="C244" i="157"/>
  <c r="D243" i="157"/>
  <c r="C243" i="157"/>
  <c r="D242" i="157"/>
  <c r="C242" i="157"/>
  <c r="D241" i="157"/>
  <c r="C241" i="157"/>
  <c r="D240" i="157"/>
  <c r="C240" i="157"/>
  <c r="D239" i="157"/>
  <c r="C239" i="157"/>
  <c r="D238" i="157"/>
  <c r="C238" i="157"/>
  <c r="D237" i="157"/>
  <c r="C237" i="157"/>
  <c r="D236" i="157"/>
  <c r="C236" i="157"/>
  <c r="D235" i="157"/>
  <c r="C235" i="157"/>
  <c r="D234" i="157"/>
  <c r="C234" i="157"/>
  <c r="D233" i="157"/>
  <c r="C233" i="157"/>
  <c r="D232" i="157"/>
  <c r="C232" i="157"/>
  <c r="D231" i="157"/>
  <c r="C231" i="157"/>
  <c r="D230" i="157"/>
  <c r="C230" i="157"/>
  <c r="D229" i="157"/>
  <c r="C229" i="157"/>
  <c r="D228" i="157"/>
  <c r="C228" i="157"/>
  <c r="D227" i="157"/>
  <c r="C227" i="157"/>
  <c r="D226" i="157"/>
  <c r="C226" i="157"/>
  <c r="D225" i="157"/>
  <c r="C225" i="157"/>
  <c r="D224" i="157"/>
  <c r="C224" i="157"/>
  <c r="D223" i="157"/>
  <c r="C223" i="157"/>
  <c r="D222" i="157"/>
  <c r="C222" i="157"/>
  <c r="D221" i="157"/>
  <c r="C221" i="157"/>
  <c r="D220" i="157"/>
  <c r="C220" i="157"/>
  <c r="D219" i="157"/>
  <c r="C219" i="157"/>
  <c r="D218" i="157"/>
  <c r="C218" i="157"/>
  <c r="D217" i="157"/>
  <c r="C217" i="157"/>
  <c r="D216" i="157"/>
  <c r="C216" i="157"/>
  <c r="D215" i="157"/>
  <c r="C215" i="157"/>
  <c r="D214" i="157"/>
  <c r="C214" i="157"/>
  <c r="D213" i="157"/>
  <c r="C213" i="157"/>
  <c r="D212" i="157"/>
  <c r="C212" i="157"/>
  <c r="D211" i="157"/>
  <c r="C211" i="157"/>
  <c r="D210" i="157"/>
  <c r="C210" i="157"/>
  <c r="D209" i="157"/>
  <c r="C209" i="157"/>
  <c r="D208" i="157"/>
  <c r="C208" i="157"/>
  <c r="B207" i="157"/>
  <c r="D206" i="157"/>
  <c r="C206" i="157"/>
  <c r="D205" i="157"/>
  <c r="C205" i="157"/>
  <c r="D204" i="157"/>
  <c r="C204" i="157"/>
  <c r="D203" i="157"/>
  <c r="C203" i="157"/>
  <c r="D202" i="157"/>
  <c r="C202" i="157"/>
  <c r="D201" i="157"/>
  <c r="C201" i="157"/>
  <c r="D200" i="157"/>
  <c r="C200" i="157"/>
  <c r="D199" i="157"/>
  <c r="C199" i="157"/>
  <c r="D198" i="157"/>
  <c r="C198" i="157"/>
  <c r="D197" i="157"/>
  <c r="C197" i="157"/>
  <c r="E196" i="157"/>
  <c r="D196" i="157"/>
  <c r="C196" i="157"/>
  <c r="D195" i="157"/>
  <c r="C195" i="157"/>
  <c r="D194" i="157"/>
  <c r="C194" i="157"/>
  <c r="D193" i="157"/>
  <c r="C193" i="157"/>
  <c r="D192" i="157"/>
  <c r="C192" i="157"/>
  <c r="D191" i="157"/>
  <c r="C191" i="157"/>
  <c r="D190" i="157"/>
  <c r="C190" i="157"/>
  <c r="D189" i="157"/>
  <c r="C189" i="157"/>
  <c r="D188" i="157"/>
  <c r="C188" i="157"/>
  <c r="D187" i="157"/>
  <c r="C187" i="157"/>
  <c r="D186" i="157"/>
  <c r="C186" i="157"/>
  <c r="D185" i="157"/>
  <c r="C185" i="157"/>
  <c r="D184" i="157"/>
  <c r="C184" i="157"/>
  <c r="D183" i="157"/>
  <c r="C183" i="157"/>
  <c r="D182" i="157"/>
  <c r="C182" i="157"/>
  <c r="D181" i="157"/>
  <c r="C181" i="157"/>
  <c r="D180" i="157"/>
  <c r="C180" i="157"/>
  <c r="D179" i="157"/>
  <c r="C179" i="157"/>
  <c r="D178" i="157"/>
  <c r="C178" i="157"/>
  <c r="D177" i="157"/>
  <c r="C177" i="157"/>
  <c r="D176" i="157"/>
  <c r="C176" i="157"/>
  <c r="D175" i="157"/>
  <c r="C175" i="157"/>
  <c r="D174" i="157"/>
  <c r="C174" i="157"/>
  <c r="D173" i="157"/>
  <c r="C173" i="157"/>
  <c r="B172" i="157"/>
  <c r="D169" i="157"/>
  <c r="C169" i="157"/>
  <c r="D168" i="157"/>
  <c r="C168" i="157"/>
  <c r="D167" i="157"/>
  <c r="C167" i="157"/>
  <c r="D166" i="157"/>
  <c r="C166" i="157"/>
  <c r="D165" i="157"/>
  <c r="C165" i="157"/>
  <c r="D164" i="157"/>
  <c r="C164" i="157"/>
  <c r="D163" i="157"/>
  <c r="C163" i="157"/>
  <c r="D162" i="157"/>
  <c r="C162" i="157"/>
  <c r="D161" i="157"/>
  <c r="C161" i="157"/>
  <c r="D160" i="157"/>
  <c r="C160" i="157"/>
  <c r="D159" i="157"/>
  <c r="C159" i="157"/>
  <c r="D158" i="157"/>
  <c r="C158" i="157"/>
  <c r="D157" i="157"/>
  <c r="C157" i="157"/>
  <c r="D156" i="157"/>
  <c r="C156" i="157"/>
  <c r="D155" i="157"/>
  <c r="C155" i="157"/>
  <c r="D154" i="157"/>
  <c r="C154" i="157"/>
  <c r="D153" i="157"/>
  <c r="C153" i="157"/>
  <c r="D152" i="157"/>
  <c r="C152" i="157"/>
  <c r="D151" i="157"/>
  <c r="C151" i="157"/>
  <c r="B150" i="157"/>
  <c r="D149" i="157"/>
  <c r="C149" i="157"/>
  <c r="D148" i="157"/>
  <c r="C148" i="157"/>
  <c r="D147" i="157"/>
  <c r="C147" i="157"/>
  <c r="D146" i="157"/>
  <c r="C146" i="157"/>
  <c r="D145" i="157"/>
  <c r="C145" i="157"/>
  <c r="D144" i="157"/>
  <c r="C144" i="157"/>
  <c r="D143" i="157"/>
  <c r="C143" i="157"/>
  <c r="D142" i="157"/>
  <c r="C142" i="157"/>
  <c r="D141" i="157"/>
  <c r="C141" i="157"/>
  <c r="D140" i="157"/>
  <c r="C140" i="157"/>
  <c r="D139" i="157"/>
  <c r="C139" i="157"/>
  <c r="D138" i="157"/>
  <c r="C138" i="157"/>
  <c r="D137" i="157"/>
  <c r="C137" i="157"/>
  <c r="D136" i="157"/>
  <c r="C136" i="157"/>
  <c r="D135" i="157"/>
  <c r="C135" i="157"/>
  <c r="D134" i="157"/>
  <c r="C134" i="157"/>
  <c r="D133" i="157"/>
  <c r="C133" i="157"/>
  <c r="D132" i="157"/>
  <c r="C132" i="157"/>
  <c r="D131" i="157"/>
  <c r="C131" i="157"/>
  <c r="D130" i="157"/>
  <c r="C130" i="157"/>
  <c r="D129" i="157"/>
  <c r="C129" i="157"/>
  <c r="D128" i="157"/>
  <c r="C128" i="157"/>
  <c r="D127" i="157"/>
  <c r="C127" i="157"/>
  <c r="D126" i="157"/>
  <c r="C126" i="157"/>
  <c r="D125" i="157"/>
  <c r="C125" i="157"/>
  <c r="D124" i="157"/>
  <c r="C124" i="157"/>
  <c r="B123" i="157"/>
  <c r="D122" i="157"/>
  <c r="C122" i="157"/>
  <c r="D121" i="157"/>
  <c r="C121" i="157"/>
  <c r="D120" i="157"/>
  <c r="C120" i="157"/>
  <c r="E119" i="157"/>
  <c r="D119" i="157"/>
  <c r="C119" i="157"/>
  <c r="D118" i="157"/>
  <c r="C118" i="157"/>
  <c r="B117" i="157"/>
  <c r="B100" i="157"/>
  <c r="D116" i="157"/>
  <c r="C116" i="157"/>
  <c r="D115" i="157"/>
  <c r="C115" i="157"/>
  <c r="D114" i="157"/>
  <c r="C114" i="157"/>
  <c r="D113" i="157"/>
  <c r="C113" i="157"/>
  <c r="D112" i="157"/>
  <c r="C112" i="157"/>
  <c r="D111" i="157"/>
  <c r="C111" i="157"/>
  <c r="D110" i="157"/>
  <c r="C110" i="157"/>
  <c r="D109" i="157"/>
  <c r="C109" i="157"/>
  <c r="D108" i="157"/>
  <c r="C108" i="157"/>
  <c r="D107" i="157"/>
  <c r="C107" i="157"/>
  <c r="D106" i="157"/>
  <c r="C106" i="157"/>
  <c r="D105" i="157"/>
  <c r="C105" i="157"/>
  <c r="D104" i="157"/>
  <c r="C104" i="157"/>
  <c r="D103" i="157"/>
  <c r="C103" i="157"/>
  <c r="D102" i="157"/>
  <c r="C102" i="157"/>
  <c r="D101" i="157"/>
  <c r="C101" i="157"/>
  <c r="D99" i="157"/>
  <c r="C99" i="157"/>
  <c r="D98" i="157"/>
  <c r="C98" i="157"/>
  <c r="D97" i="157"/>
  <c r="C97" i="157"/>
  <c r="D96" i="157"/>
  <c r="C96" i="157"/>
  <c r="D95" i="157"/>
  <c r="C95" i="157"/>
  <c r="D94" i="157"/>
  <c r="C94" i="157"/>
  <c r="D93" i="157"/>
  <c r="C93" i="157"/>
  <c r="D92" i="157"/>
  <c r="C92" i="157"/>
  <c r="D91" i="157"/>
  <c r="C91" i="157"/>
  <c r="D90" i="157"/>
  <c r="C90" i="157"/>
  <c r="D89" i="157"/>
  <c r="C89" i="157"/>
  <c r="D88" i="157"/>
  <c r="C88" i="157"/>
  <c r="D87" i="157"/>
  <c r="C87" i="157"/>
  <c r="D86" i="157"/>
  <c r="C86" i="157"/>
  <c r="D85" i="157"/>
  <c r="C85" i="157"/>
  <c r="D84" i="157"/>
  <c r="C84" i="157"/>
  <c r="D83" i="157"/>
  <c r="C83" i="157"/>
  <c r="E82" i="157"/>
  <c r="D82" i="157"/>
  <c r="C82" i="157"/>
  <c r="B81" i="157"/>
  <c r="D80" i="157"/>
  <c r="C80" i="157"/>
  <c r="D79" i="157"/>
  <c r="C79" i="157"/>
  <c r="D78" i="157"/>
  <c r="C78" i="157"/>
  <c r="D77" i="157"/>
  <c r="C77" i="157"/>
  <c r="D76" i="157"/>
  <c r="C76" i="157"/>
  <c r="D75" i="157"/>
  <c r="C75" i="157"/>
  <c r="D74" i="157"/>
  <c r="C74" i="157"/>
  <c r="D73" i="157"/>
  <c r="C73" i="157"/>
  <c r="B72" i="157"/>
  <c r="D71" i="157"/>
  <c r="C71" i="157"/>
  <c r="D70" i="157"/>
  <c r="C70" i="157"/>
  <c r="D69" i="157"/>
  <c r="C69" i="157"/>
  <c r="D68" i="157"/>
  <c r="C68" i="157"/>
  <c r="D67" i="157"/>
  <c r="C67" i="157"/>
  <c r="D66" i="157"/>
  <c r="C66" i="157"/>
  <c r="D65" i="157"/>
  <c r="C65" i="157"/>
  <c r="D64" i="157"/>
  <c r="C64" i="157"/>
  <c r="D63" i="157"/>
  <c r="C63" i="157"/>
  <c r="D62" i="157"/>
  <c r="C62" i="157"/>
  <c r="D61" i="157"/>
  <c r="C61" i="157"/>
  <c r="D60" i="157"/>
  <c r="C60" i="157"/>
  <c r="D59" i="157"/>
  <c r="C59" i="157"/>
  <c r="D58" i="157"/>
  <c r="C58" i="157"/>
  <c r="D57" i="157"/>
  <c r="C57" i="157"/>
  <c r="D56" i="157"/>
  <c r="C56" i="157"/>
  <c r="D55" i="157"/>
  <c r="C55" i="157"/>
  <c r="D54" i="157"/>
  <c r="C54" i="157"/>
  <c r="D53" i="157"/>
  <c r="C53" i="157"/>
  <c r="D52" i="157"/>
  <c r="C52" i="157"/>
  <c r="D51" i="157"/>
  <c r="C51" i="157"/>
  <c r="D50" i="157"/>
  <c r="C50" i="157"/>
  <c r="D49" i="157"/>
  <c r="C49" i="157"/>
  <c r="D48" i="157"/>
  <c r="C48" i="157"/>
  <c r="D47" i="157"/>
  <c r="C47" i="157"/>
  <c r="D46" i="157"/>
  <c r="C46" i="157"/>
  <c r="D45" i="157"/>
  <c r="C45" i="157"/>
  <c r="D44" i="157"/>
  <c r="C44" i="157"/>
  <c r="D43" i="157"/>
  <c r="C43" i="157"/>
  <c r="D42" i="157"/>
  <c r="C42" i="157"/>
  <c r="B41" i="157"/>
  <c r="D40" i="157"/>
  <c r="C40" i="157"/>
  <c r="D39" i="157"/>
  <c r="D38" i="157"/>
  <c r="C38" i="157"/>
  <c r="D37" i="157"/>
  <c r="C37" i="157"/>
  <c r="D36" i="157"/>
  <c r="C36" i="157"/>
  <c r="D35" i="157"/>
  <c r="C35" i="157"/>
  <c r="D34" i="157"/>
  <c r="C34" i="157"/>
  <c r="E33" i="157"/>
  <c r="D33" i="157"/>
  <c r="C33" i="157"/>
  <c r="D32" i="157"/>
  <c r="C32" i="157"/>
  <c r="D31" i="157"/>
  <c r="C31" i="157"/>
  <c r="D30" i="157"/>
  <c r="C30" i="157"/>
  <c r="D29" i="157"/>
  <c r="C29" i="157"/>
  <c r="D28" i="157"/>
  <c r="C28" i="157"/>
  <c r="D27" i="157"/>
  <c r="C27" i="157"/>
  <c r="E26" i="157"/>
  <c r="D26" i="157"/>
  <c r="C26" i="157"/>
  <c r="D25" i="157"/>
  <c r="C25" i="157"/>
  <c r="D24" i="157"/>
  <c r="C24" i="157"/>
  <c r="D23" i="157"/>
  <c r="C23" i="157"/>
  <c r="D22" i="157"/>
  <c r="C22" i="157"/>
  <c r="D21" i="157"/>
  <c r="C21" i="157"/>
  <c r="D20" i="157"/>
  <c r="C20" i="157"/>
  <c r="D19" i="157"/>
  <c r="C19" i="157"/>
  <c r="D18" i="157"/>
  <c r="C18" i="157"/>
  <c r="D17" i="157"/>
  <c r="C17" i="157"/>
  <c r="D16" i="157"/>
  <c r="C16" i="157"/>
  <c r="B15" i="157"/>
  <c r="L13" i="157"/>
  <c r="K13" i="157"/>
  <c r="G13" i="157"/>
  <c r="J13" i="157"/>
  <c r="I13" i="157"/>
  <c r="F13" i="157"/>
  <c r="G12" i="157"/>
  <c r="F11" i="157"/>
  <c r="F12" i="157"/>
  <c r="F10" i="157"/>
  <c r="D10" i="157"/>
  <c r="F9" i="157"/>
  <c r="E328" i="157"/>
  <c r="C8" i="157"/>
  <c r="C1" i="157"/>
  <c r="C333" i="157" s="1"/>
  <c r="F715" i="155"/>
  <c r="G709" i="155"/>
  <c r="I6" i="165"/>
  <c r="F708" i="155"/>
  <c r="G708" i="155"/>
  <c r="D708" i="155"/>
  <c r="C708" i="155"/>
  <c r="F707" i="155"/>
  <c r="G707" i="155"/>
  <c r="D707" i="155"/>
  <c r="C707" i="155"/>
  <c r="F706" i="155"/>
  <c r="G706" i="155"/>
  <c r="C706" i="155"/>
  <c r="F705" i="155"/>
  <c r="G705" i="155"/>
  <c r="D705" i="155"/>
  <c r="C705" i="155"/>
  <c r="F704" i="155"/>
  <c r="G704" i="155"/>
  <c r="D704" i="155"/>
  <c r="C704" i="155"/>
  <c r="F703" i="155"/>
  <c r="G703" i="155"/>
  <c r="D703" i="155"/>
  <c r="C703" i="155"/>
  <c r="F702" i="155"/>
  <c r="G702" i="155"/>
  <c r="D702" i="155"/>
  <c r="C702" i="155"/>
  <c r="F701" i="155"/>
  <c r="G701" i="155"/>
  <c r="D701" i="155"/>
  <c r="C701" i="155"/>
  <c r="F700" i="155"/>
  <c r="G700" i="155"/>
  <c r="D700" i="155"/>
  <c r="C700" i="155"/>
  <c r="F699" i="155"/>
  <c r="G699" i="155"/>
  <c r="D699" i="155"/>
  <c r="C699" i="155"/>
  <c r="F698" i="155"/>
  <c r="G698" i="155"/>
  <c r="D698" i="155"/>
  <c r="C698" i="155"/>
  <c r="F697" i="155"/>
  <c r="G697" i="155"/>
  <c r="D697" i="155"/>
  <c r="C697" i="155"/>
  <c r="F696" i="155"/>
  <c r="G696" i="155"/>
  <c r="D696" i="155"/>
  <c r="C696" i="155"/>
  <c r="F695" i="155"/>
  <c r="G695" i="155"/>
  <c r="D695" i="155"/>
  <c r="C695" i="155"/>
  <c r="F694" i="155"/>
  <c r="G694" i="155"/>
  <c r="D694" i="155"/>
  <c r="C694" i="155"/>
  <c r="F693" i="155"/>
  <c r="G693" i="155"/>
  <c r="D693" i="155"/>
  <c r="C693" i="155"/>
  <c r="F692" i="155"/>
  <c r="G692" i="155"/>
  <c r="D692" i="155"/>
  <c r="C692" i="155"/>
  <c r="F691" i="155"/>
  <c r="G691" i="155"/>
  <c r="D691" i="155"/>
  <c r="C691" i="155"/>
  <c r="F690" i="155"/>
  <c r="G690" i="155"/>
  <c r="D690" i="155"/>
  <c r="C690" i="155"/>
  <c r="F689" i="155"/>
  <c r="G689" i="155"/>
  <c r="D689" i="155"/>
  <c r="C689" i="155"/>
  <c r="F688" i="155"/>
  <c r="G688" i="155"/>
  <c r="D688" i="155"/>
  <c r="C688" i="155"/>
  <c r="F687" i="155"/>
  <c r="G687" i="155"/>
  <c r="D687" i="155"/>
  <c r="C687" i="155"/>
  <c r="F686" i="155"/>
  <c r="G686" i="155"/>
  <c r="D686" i="155"/>
  <c r="C686" i="155"/>
  <c r="F685" i="155"/>
  <c r="D685" i="155"/>
  <c r="C685" i="155"/>
  <c r="B684" i="155"/>
  <c r="B709" i="155"/>
  <c r="G683" i="155"/>
  <c r="H6" i="165"/>
  <c r="D682" i="155"/>
  <c r="C682" i="155"/>
  <c r="D681" i="155"/>
  <c r="C681" i="155"/>
  <c r="D680" i="155"/>
  <c r="C680" i="155"/>
  <c r="D679" i="155"/>
  <c r="C679" i="155"/>
  <c r="D678" i="155"/>
  <c r="C678" i="155"/>
  <c r="D677" i="155"/>
  <c r="C677" i="155"/>
  <c r="D676" i="155"/>
  <c r="C676" i="155"/>
  <c r="D675" i="155"/>
  <c r="C675" i="155"/>
  <c r="D674" i="155"/>
  <c r="C674" i="155"/>
  <c r="D673" i="155"/>
  <c r="C673" i="155"/>
  <c r="D672" i="155"/>
  <c r="C672" i="155"/>
  <c r="D671" i="155"/>
  <c r="C671" i="155"/>
  <c r="D670" i="155"/>
  <c r="C670" i="155"/>
  <c r="D669" i="155"/>
  <c r="C669" i="155"/>
  <c r="D668" i="155"/>
  <c r="C668" i="155"/>
  <c r="D667" i="155"/>
  <c r="C667" i="155"/>
  <c r="D666" i="155"/>
  <c r="C666" i="155"/>
  <c r="D665" i="155"/>
  <c r="C665" i="155"/>
  <c r="D664" i="155"/>
  <c r="C664" i="155"/>
  <c r="D663" i="155"/>
  <c r="C663" i="155"/>
  <c r="D662" i="155"/>
  <c r="C662" i="155"/>
  <c r="D661" i="155"/>
  <c r="C661" i="155"/>
  <c r="D660" i="155"/>
  <c r="C660" i="155"/>
  <c r="D659" i="155"/>
  <c r="C659" i="155"/>
  <c r="D658" i="155"/>
  <c r="C658" i="155"/>
  <c r="D657" i="155"/>
  <c r="C657" i="155"/>
  <c r="D656" i="155"/>
  <c r="C656" i="155"/>
  <c r="D655" i="155"/>
  <c r="C655" i="155"/>
  <c r="D654" i="155"/>
  <c r="C654" i="155"/>
  <c r="D653" i="155"/>
  <c r="C653" i="155"/>
  <c r="D652" i="155"/>
  <c r="C652" i="155"/>
  <c r="D651" i="155"/>
  <c r="C651" i="155"/>
  <c r="D650" i="155"/>
  <c r="C650" i="155"/>
  <c r="D649" i="155"/>
  <c r="C649" i="155"/>
  <c r="D648" i="155"/>
  <c r="C648" i="155"/>
  <c r="D647" i="155"/>
  <c r="C647" i="155"/>
  <c r="D646" i="155"/>
  <c r="C646" i="155"/>
  <c r="D645" i="155"/>
  <c r="C645" i="155"/>
  <c r="D644" i="155"/>
  <c r="C644" i="155"/>
  <c r="D643" i="155"/>
  <c r="C643" i="155"/>
  <c r="D642" i="155"/>
  <c r="C642" i="155"/>
  <c r="D641" i="155"/>
  <c r="C641" i="155"/>
  <c r="D640" i="155"/>
  <c r="C640" i="155"/>
  <c r="D639" i="155"/>
  <c r="C639" i="155"/>
  <c r="D638" i="155"/>
  <c r="C638" i="155"/>
  <c r="D637" i="155"/>
  <c r="C637" i="155"/>
  <c r="D636" i="155"/>
  <c r="C636" i="155"/>
  <c r="D635" i="155"/>
  <c r="C635" i="155"/>
  <c r="D634" i="155"/>
  <c r="C634" i="155"/>
  <c r="D633" i="155"/>
  <c r="C633" i="155"/>
  <c r="D632" i="155"/>
  <c r="C632" i="155"/>
  <c r="D631" i="155"/>
  <c r="C631" i="155"/>
  <c r="D630" i="155"/>
  <c r="C630" i="155"/>
  <c r="D629" i="155"/>
  <c r="C629" i="155"/>
  <c r="D628" i="155"/>
  <c r="C628" i="155"/>
  <c r="D627" i="155"/>
  <c r="C627" i="155"/>
  <c r="D626" i="155"/>
  <c r="C626" i="155"/>
  <c r="D625" i="155"/>
  <c r="C625" i="155"/>
  <c r="D624" i="155"/>
  <c r="C624" i="155"/>
  <c r="D623" i="155"/>
  <c r="C623" i="155"/>
  <c r="D622" i="155"/>
  <c r="C622" i="155"/>
  <c r="D621" i="155"/>
  <c r="C621" i="155"/>
  <c r="D620" i="155"/>
  <c r="C620" i="155"/>
  <c r="D619" i="155"/>
  <c r="C619" i="155"/>
  <c r="D618" i="155"/>
  <c r="C618" i="155"/>
  <c r="D617" i="155"/>
  <c r="C617" i="155"/>
  <c r="D616" i="155"/>
  <c r="C616" i="155"/>
  <c r="D615" i="155"/>
  <c r="C615" i="155"/>
  <c r="D614" i="155"/>
  <c r="C614" i="155"/>
  <c r="D613" i="155"/>
  <c r="C613" i="155"/>
  <c r="D612" i="155"/>
  <c r="C612" i="155"/>
  <c r="D611" i="155"/>
  <c r="C611" i="155"/>
  <c r="D610" i="155"/>
  <c r="C610" i="155"/>
  <c r="D609" i="155"/>
  <c r="C609" i="155"/>
  <c r="D608" i="155"/>
  <c r="C608" i="155"/>
  <c r="D607" i="155"/>
  <c r="C607" i="155"/>
  <c r="D606" i="155"/>
  <c r="C606" i="155"/>
  <c r="D605" i="155"/>
  <c r="C605" i="155"/>
  <c r="D604" i="155"/>
  <c r="C604" i="155"/>
  <c r="D603" i="155"/>
  <c r="C603" i="155"/>
  <c r="D602" i="155"/>
  <c r="C602" i="155"/>
  <c r="D601" i="155"/>
  <c r="C601" i="155"/>
  <c r="D600" i="155"/>
  <c r="C600" i="155"/>
  <c r="D599" i="155"/>
  <c r="C599" i="155"/>
  <c r="D598" i="155"/>
  <c r="C598" i="155"/>
  <c r="D597" i="155"/>
  <c r="C597" i="155"/>
  <c r="D596" i="155"/>
  <c r="C596" i="155"/>
  <c r="D595" i="155"/>
  <c r="C595" i="155"/>
  <c r="D594" i="155"/>
  <c r="C594" i="155"/>
  <c r="D593" i="155"/>
  <c r="C593" i="155"/>
  <c r="D592" i="155"/>
  <c r="C592" i="155"/>
  <c r="D591" i="155"/>
  <c r="C591" i="155"/>
  <c r="D590" i="155"/>
  <c r="C590" i="155"/>
  <c r="D589" i="155"/>
  <c r="C589" i="155"/>
  <c r="D588" i="155"/>
  <c r="C588" i="155"/>
  <c r="D587" i="155"/>
  <c r="C587" i="155"/>
  <c r="D586" i="155"/>
  <c r="C586" i="155"/>
  <c r="B585" i="155"/>
  <c r="B683" i="155"/>
  <c r="G584" i="155"/>
  <c r="G6" i="165"/>
  <c r="D583" i="155"/>
  <c r="C583" i="155"/>
  <c r="D582" i="155"/>
  <c r="C582" i="155"/>
  <c r="D581" i="155"/>
  <c r="C581" i="155"/>
  <c r="D580" i="155"/>
  <c r="C580" i="155"/>
  <c r="D579" i="155"/>
  <c r="C579" i="155"/>
  <c r="D578" i="155"/>
  <c r="C578" i="155"/>
  <c r="D577" i="155"/>
  <c r="C577" i="155"/>
  <c r="D576" i="155"/>
  <c r="C576" i="155"/>
  <c r="D575" i="155"/>
  <c r="C575" i="155"/>
  <c r="D574" i="155"/>
  <c r="C574" i="155"/>
  <c r="D573" i="155"/>
  <c r="C573" i="155"/>
  <c r="D572" i="155"/>
  <c r="C572" i="155"/>
  <c r="D571" i="155"/>
  <c r="C571" i="155"/>
  <c r="D570" i="155"/>
  <c r="C570" i="155"/>
  <c r="D569" i="155"/>
  <c r="C569" i="155"/>
  <c r="D568" i="155"/>
  <c r="C568" i="155"/>
  <c r="D567" i="155"/>
  <c r="C567" i="155"/>
  <c r="D566" i="155"/>
  <c r="C566" i="155"/>
  <c r="D565" i="155"/>
  <c r="C565" i="155"/>
  <c r="D564" i="155"/>
  <c r="C564" i="155"/>
  <c r="D563" i="155"/>
  <c r="C563" i="155"/>
  <c r="D562" i="155"/>
  <c r="C562" i="155"/>
  <c r="D561" i="155"/>
  <c r="C561" i="155"/>
  <c r="D560" i="155"/>
  <c r="C560" i="155"/>
  <c r="D559" i="155"/>
  <c r="C559" i="155"/>
  <c r="D558" i="155"/>
  <c r="C558" i="155"/>
  <c r="D557" i="155"/>
  <c r="C557" i="155"/>
  <c r="D556" i="155"/>
  <c r="C556" i="155"/>
  <c r="D555" i="155"/>
  <c r="C555" i="155"/>
  <c r="D554" i="155"/>
  <c r="C554" i="155"/>
  <c r="D553" i="155"/>
  <c r="C553" i="155"/>
  <c r="D552" i="155"/>
  <c r="C552" i="155"/>
  <c r="D551" i="155"/>
  <c r="C551" i="155"/>
  <c r="D550" i="155"/>
  <c r="C550" i="155"/>
  <c r="D549" i="155"/>
  <c r="C549" i="155"/>
  <c r="D548" i="155"/>
  <c r="C548" i="155"/>
  <c r="D547" i="155"/>
  <c r="C547" i="155"/>
  <c r="D546" i="155"/>
  <c r="C546" i="155"/>
  <c r="D545" i="155"/>
  <c r="C545" i="155"/>
  <c r="D544" i="155"/>
  <c r="C544" i="155"/>
  <c r="D543" i="155"/>
  <c r="C543" i="155"/>
  <c r="D542" i="155"/>
  <c r="C542" i="155"/>
  <c r="D541" i="155"/>
  <c r="C541" i="155"/>
  <c r="D540" i="155"/>
  <c r="C540" i="155"/>
  <c r="D539" i="155"/>
  <c r="C539" i="155"/>
  <c r="D538" i="155"/>
  <c r="C538" i="155"/>
  <c r="D537" i="155"/>
  <c r="C537" i="155"/>
  <c r="D536" i="155"/>
  <c r="C536" i="155"/>
  <c r="D535" i="155"/>
  <c r="C535" i="155"/>
  <c r="D534" i="155"/>
  <c r="C534" i="155"/>
  <c r="D533" i="155"/>
  <c r="C533" i="155"/>
  <c r="D532" i="155"/>
  <c r="C532" i="155"/>
  <c r="D531" i="155"/>
  <c r="C531" i="155"/>
  <c r="D530" i="155"/>
  <c r="C530" i="155"/>
  <c r="D529" i="155"/>
  <c r="C529" i="155"/>
  <c r="D528" i="155"/>
  <c r="C528" i="155"/>
  <c r="D527" i="155"/>
  <c r="C527" i="155"/>
  <c r="D526" i="155"/>
  <c r="C526" i="155"/>
  <c r="D525" i="155"/>
  <c r="C525" i="155"/>
  <c r="D524" i="155"/>
  <c r="C524" i="155"/>
  <c r="D523" i="155"/>
  <c r="C523" i="155"/>
  <c r="D522" i="155"/>
  <c r="C522" i="155"/>
  <c r="D521" i="155"/>
  <c r="C521" i="155"/>
  <c r="D520" i="155"/>
  <c r="C520" i="155"/>
  <c r="B519" i="155"/>
  <c r="B584" i="155"/>
  <c r="D517" i="155"/>
  <c r="C517" i="155"/>
  <c r="D516" i="155"/>
  <c r="C516" i="155"/>
  <c r="D515" i="155"/>
  <c r="C515" i="155"/>
  <c r="D514" i="155"/>
  <c r="C514" i="155"/>
  <c r="D513" i="155"/>
  <c r="C513" i="155"/>
  <c r="D512" i="155"/>
  <c r="C512" i="155"/>
  <c r="D511" i="155"/>
  <c r="C511" i="155"/>
  <c r="D510" i="155"/>
  <c r="C510" i="155"/>
  <c r="D509" i="155"/>
  <c r="C509" i="155"/>
  <c r="D508" i="155"/>
  <c r="C508" i="155"/>
  <c r="D507" i="155"/>
  <c r="C507" i="155"/>
  <c r="D506" i="155"/>
  <c r="C506" i="155"/>
  <c r="D505" i="155"/>
  <c r="C505" i="155"/>
  <c r="D504" i="155"/>
  <c r="C504" i="155"/>
  <c r="B503" i="155"/>
  <c r="D502" i="155"/>
  <c r="C502" i="155"/>
  <c r="D501" i="155"/>
  <c r="C501" i="155"/>
  <c r="D500" i="155"/>
  <c r="C500" i="155"/>
  <c r="D499" i="155"/>
  <c r="C499" i="155"/>
  <c r="D498" i="155"/>
  <c r="C498" i="155"/>
  <c r="D497" i="155"/>
  <c r="C497" i="155"/>
  <c r="D496" i="155"/>
  <c r="C496" i="155"/>
  <c r="D495" i="155"/>
  <c r="C495" i="155"/>
  <c r="D494" i="155"/>
  <c r="C494" i="155"/>
  <c r="D493" i="155"/>
  <c r="C493" i="155"/>
  <c r="D492" i="155"/>
  <c r="C492" i="155"/>
  <c r="D491" i="155"/>
  <c r="C491" i="155"/>
  <c r="D490" i="155"/>
  <c r="C490" i="155"/>
  <c r="D489" i="155"/>
  <c r="C489" i="155"/>
  <c r="D488" i="155"/>
  <c r="C488" i="155"/>
  <c r="D487" i="155"/>
  <c r="C487" i="155"/>
  <c r="B486" i="155"/>
  <c r="D485" i="155"/>
  <c r="C485" i="155"/>
  <c r="D484" i="155"/>
  <c r="C484" i="155"/>
  <c r="D483" i="155"/>
  <c r="C483" i="155"/>
  <c r="D482" i="155"/>
  <c r="C482" i="155"/>
  <c r="D481" i="155"/>
  <c r="C481" i="155"/>
  <c r="D480" i="155"/>
  <c r="C480" i="155"/>
  <c r="D479" i="155"/>
  <c r="C479" i="155"/>
  <c r="D478" i="155"/>
  <c r="C478" i="155"/>
  <c r="D477" i="155"/>
  <c r="C477" i="155"/>
  <c r="D476" i="155"/>
  <c r="C476" i="155"/>
  <c r="D475" i="155"/>
  <c r="C475" i="155"/>
  <c r="D474" i="155"/>
  <c r="C474" i="155"/>
  <c r="D473" i="155"/>
  <c r="C473" i="155"/>
  <c r="D472" i="155"/>
  <c r="C472" i="155"/>
  <c r="D471" i="155"/>
  <c r="C471" i="155"/>
  <c r="D470" i="155"/>
  <c r="C470" i="155"/>
  <c r="D469" i="155"/>
  <c r="C469" i="155"/>
  <c r="D468" i="155"/>
  <c r="C468" i="155"/>
  <c r="B467" i="155"/>
  <c r="D466" i="155"/>
  <c r="C466" i="155"/>
  <c r="D465" i="155"/>
  <c r="C465" i="155"/>
  <c r="D464" i="155"/>
  <c r="C464" i="155"/>
  <c r="D463" i="155"/>
  <c r="C463" i="155"/>
  <c r="D462" i="155"/>
  <c r="C462" i="155"/>
  <c r="D461" i="155"/>
  <c r="C461" i="155"/>
  <c r="D460" i="155"/>
  <c r="C460" i="155"/>
  <c r="B459" i="155"/>
  <c r="D458" i="155"/>
  <c r="C458" i="155"/>
  <c r="D457" i="155"/>
  <c r="C457" i="155"/>
  <c r="D456" i="155"/>
  <c r="C456" i="155"/>
  <c r="D455" i="155"/>
  <c r="C455" i="155"/>
  <c r="D454" i="155"/>
  <c r="C454" i="155"/>
  <c r="D453" i="155"/>
  <c r="C453" i="155"/>
  <c r="D452" i="155"/>
  <c r="C452" i="155"/>
  <c r="D451" i="155"/>
  <c r="C451" i="155"/>
  <c r="D450" i="155"/>
  <c r="C450" i="155"/>
  <c r="D449" i="155"/>
  <c r="C449" i="155"/>
  <c r="D448" i="155"/>
  <c r="C448" i="155"/>
  <c r="D447" i="155"/>
  <c r="C447" i="155"/>
  <c r="D446" i="155"/>
  <c r="C446" i="155"/>
  <c r="D445" i="155"/>
  <c r="C445" i="155"/>
  <c r="D444" i="155"/>
  <c r="C444" i="155"/>
  <c r="D443" i="155"/>
  <c r="C443" i="155"/>
  <c r="D442" i="155"/>
  <c r="C442" i="155"/>
  <c r="D441" i="155"/>
  <c r="C441" i="155"/>
  <c r="D440" i="155"/>
  <c r="C440" i="155"/>
  <c r="D439" i="155"/>
  <c r="C439" i="155"/>
  <c r="D438" i="155"/>
  <c r="C438" i="155"/>
  <c r="D437" i="155"/>
  <c r="C437" i="155"/>
  <c r="D436" i="155"/>
  <c r="C436" i="155"/>
  <c r="D435" i="155"/>
  <c r="C435" i="155"/>
  <c r="D434" i="155"/>
  <c r="C434" i="155"/>
  <c r="D433" i="155"/>
  <c r="C433" i="155"/>
  <c r="D432" i="155"/>
  <c r="C432" i="155"/>
  <c r="D431" i="155"/>
  <c r="C431" i="155"/>
  <c r="D430" i="155"/>
  <c r="C430" i="155"/>
  <c r="D429" i="155"/>
  <c r="C429" i="155"/>
  <c r="D428" i="155"/>
  <c r="C428" i="155"/>
  <c r="D427" i="155"/>
  <c r="C427" i="155"/>
  <c r="D426" i="155"/>
  <c r="C426" i="155"/>
  <c r="D425" i="155"/>
  <c r="C425" i="155"/>
  <c r="D424" i="155"/>
  <c r="C424" i="155"/>
  <c r="D423" i="155"/>
  <c r="C423" i="155"/>
  <c r="D422" i="155"/>
  <c r="C422" i="155"/>
  <c r="D421" i="155"/>
  <c r="C421" i="155"/>
  <c r="D420" i="155"/>
  <c r="C420" i="155"/>
  <c r="D419" i="155"/>
  <c r="C419" i="155"/>
  <c r="D418" i="155"/>
  <c r="C418" i="155"/>
  <c r="D417" i="155"/>
  <c r="C417" i="155"/>
  <c r="D416" i="155"/>
  <c r="C416" i="155"/>
  <c r="D415" i="155"/>
  <c r="C415" i="155"/>
  <c r="D414" i="155"/>
  <c r="C414" i="155"/>
  <c r="D413" i="155"/>
  <c r="C413" i="155"/>
  <c r="D412" i="155"/>
  <c r="C412" i="155"/>
  <c r="D411" i="155"/>
  <c r="C411" i="155"/>
  <c r="D410" i="155"/>
  <c r="C410" i="155"/>
  <c r="D409" i="155"/>
  <c r="C409" i="155"/>
  <c r="D408" i="155"/>
  <c r="C408" i="155"/>
  <c r="D407" i="155"/>
  <c r="C407" i="155"/>
  <c r="D406" i="155"/>
  <c r="C406" i="155"/>
  <c r="D405" i="155"/>
  <c r="C405" i="155"/>
  <c r="D404" i="155"/>
  <c r="C404" i="155"/>
  <c r="D403" i="155"/>
  <c r="C403" i="155"/>
  <c r="D402" i="155"/>
  <c r="C402" i="155"/>
  <c r="D401" i="155"/>
  <c r="C401" i="155"/>
  <c r="D400" i="155"/>
  <c r="C400" i="155"/>
  <c r="D399" i="155"/>
  <c r="C399" i="155"/>
  <c r="D398" i="155"/>
  <c r="C398" i="155"/>
  <c r="D397" i="155"/>
  <c r="C397" i="155"/>
  <c r="D396" i="155"/>
  <c r="C396" i="155"/>
  <c r="D395" i="155"/>
  <c r="C395" i="155"/>
  <c r="D394" i="155"/>
  <c r="C394" i="155"/>
  <c r="D393" i="155"/>
  <c r="C393" i="155"/>
  <c r="D392" i="155"/>
  <c r="C392" i="155"/>
  <c r="D391" i="155"/>
  <c r="C391" i="155"/>
  <c r="D390" i="155"/>
  <c r="C390" i="155"/>
  <c r="B389" i="155"/>
  <c r="B334" i="155"/>
  <c r="B333" i="155"/>
  <c r="B518" i="155"/>
  <c r="D388" i="155"/>
  <c r="C388" i="155"/>
  <c r="D387" i="155"/>
  <c r="C387" i="155"/>
  <c r="D386" i="155"/>
  <c r="C386" i="155"/>
  <c r="D385" i="155"/>
  <c r="C385" i="155"/>
  <c r="D384" i="155"/>
  <c r="C384" i="155"/>
  <c r="D383" i="155"/>
  <c r="C383" i="155"/>
  <c r="D382" i="155"/>
  <c r="C382" i="155"/>
  <c r="D381" i="155"/>
  <c r="C381" i="155"/>
  <c r="F380" i="155"/>
  <c r="D380" i="155"/>
  <c r="C380" i="155"/>
  <c r="D379" i="155"/>
  <c r="C379" i="155"/>
  <c r="D378" i="155"/>
  <c r="C378" i="155"/>
  <c r="D377" i="155"/>
  <c r="C377" i="155"/>
  <c r="D376" i="155"/>
  <c r="C376" i="155"/>
  <c r="D375" i="155"/>
  <c r="C375" i="155"/>
  <c r="D374" i="155"/>
  <c r="C374" i="155"/>
  <c r="D373" i="155"/>
  <c r="C373" i="155"/>
  <c r="D372" i="155"/>
  <c r="C372" i="155"/>
  <c r="D371" i="155"/>
  <c r="C371" i="155"/>
  <c r="D370" i="155"/>
  <c r="C370" i="155"/>
  <c r="D369" i="155"/>
  <c r="C369" i="155"/>
  <c r="D368" i="155"/>
  <c r="C368" i="155"/>
  <c r="D367" i="155"/>
  <c r="C367" i="155"/>
  <c r="D366" i="155"/>
  <c r="C366" i="155"/>
  <c r="D365" i="155"/>
  <c r="C365" i="155"/>
  <c r="D364" i="155"/>
  <c r="C364" i="155"/>
  <c r="D10" i="155"/>
  <c r="E363" i="155"/>
  <c r="D363" i="155"/>
  <c r="C363" i="155"/>
  <c r="D362" i="155"/>
  <c r="C362" i="155"/>
  <c r="D361" i="155"/>
  <c r="C361" i="155"/>
  <c r="D360" i="155"/>
  <c r="C360" i="155"/>
  <c r="D359" i="155"/>
  <c r="C359" i="155"/>
  <c r="D358" i="155"/>
  <c r="C358" i="155"/>
  <c r="D357" i="155"/>
  <c r="C357" i="155"/>
  <c r="D356" i="155"/>
  <c r="C356" i="155"/>
  <c r="D355" i="155"/>
  <c r="C355" i="155"/>
  <c r="D354" i="155"/>
  <c r="C354" i="155"/>
  <c r="D353" i="155"/>
  <c r="C353" i="155"/>
  <c r="D352" i="155"/>
  <c r="C352" i="155"/>
  <c r="D351" i="155"/>
  <c r="C351" i="155"/>
  <c r="D350" i="155"/>
  <c r="C350" i="155"/>
  <c r="D349" i="155"/>
  <c r="C349" i="155"/>
  <c r="D348" i="155"/>
  <c r="C348" i="155"/>
  <c r="D347" i="155"/>
  <c r="C347" i="155"/>
  <c r="D346" i="155"/>
  <c r="C346" i="155"/>
  <c r="D345" i="155"/>
  <c r="C345" i="155"/>
  <c r="D344" i="155"/>
  <c r="C344" i="155"/>
  <c r="D343" i="155"/>
  <c r="C343" i="155"/>
  <c r="E342" i="155"/>
  <c r="D342" i="155"/>
  <c r="C342" i="155"/>
  <c r="D341" i="155"/>
  <c r="C341" i="155"/>
  <c r="D340" i="155"/>
  <c r="C340" i="155"/>
  <c r="D339" i="155"/>
  <c r="C339" i="155"/>
  <c r="D338" i="155"/>
  <c r="C338" i="155"/>
  <c r="D337" i="155"/>
  <c r="C337" i="155"/>
  <c r="D336" i="155"/>
  <c r="C336" i="155"/>
  <c r="D335" i="155"/>
  <c r="C335" i="155"/>
  <c r="D331" i="155"/>
  <c r="C331" i="155"/>
  <c r="D330" i="155"/>
  <c r="C330" i="155"/>
  <c r="D329" i="155"/>
  <c r="C329" i="155"/>
  <c r="D328" i="155"/>
  <c r="C328" i="155"/>
  <c r="D327" i="155"/>
  <c r="C327" i="155"/>
  <c r="D326" i="155"/>
  <c r="C326" i="155"/>
  <c r="D325" i="155"/>
  <c r="C325" i="155"/>
  <c r="D324" i="155"/>
  <c r="C324" i="155"/>
  <c r="D323" i="155"/>
  <c r="C323" i="155"/>
  <c r="D322" i="155"/>
  <c r="C322" i="155"/>
  <c r="D321" i="155"/>
  <c r="C321" i="155"/>
  <c r="D320" i="155"/>
  <c r="C320" i="155"/>
  <c r="D319" i="155"/>
  <c r="C319" i="155"/>
  <c r="D318" i="155"/>
  <c r="C318" i="155"/>
  <c r="D317" i="155"/>
  <c r="C317" i="155"/>
  <c r="D316" i="155"/>
  <c r="C316" i="155"/>
  <c r="D315" i="155"/>
  <c r="C315" i="155"/>
  <c r="D314" i="155"/>
  <c r="C314" i="155"/>
  <c r="D313" i="155"/>
  <c r="C313" i="155"/>
  <c r="D312" i="155"/>
  <c r="C312" i="155"/>
  <c r="D311" i="155"/>
  <c r="C311" i="155"/>
  <c r="D310" i="155"/>
  <c r="C310" i="155"/>
  <c r="D309" i="155"/>
  <c r="C309" i="155"/>
  <c r="D308" i="155"/>
  <c r="C308" i="155"/>
  <c r="D307" i="155"/>
  <c r="C307" i="155"/>
  <c r="D306" i="155"/>
  <c r="C306" i="155"/>
  <c r="D305" i="155"/>
  <c r="C305" i="155"/>
  <c r="D304" i="155"/>
  <c r="C304" i="155"/>
  <c r="D303" i="155"/>
  <c r="C303" i="155"/>
  <c r="D302" i="155"/>
  <c r="C302" i="155"/>
  <c r="D301" i="155"/>
  <c r="C301" i="155"/>
  <c r="D300" i="155"/>
  <c r="C300" i="155"/>
  <c r="D299" i="155"/>
  <c r="C299" i="155"/>
  <c r="D298" i="155"/>
  <c r="C298" i="155"/>
  <c r="D297" i="155"/>
  <c r="C297" i="155"/>
  <c r="D296" i="155"/>
  <c r="C296" i="155"/>
  <c r="D295" i="155"/>
  <c r="C295" i="155"/>
  <c r="D294" i="155"/>
  <c r="C294" i="155"/>
  <c r="D293" i="155"/>
  <c r="C293" i="155"/>
  <c r="D292" i="155"/>
  <c r="C292" i="155"/>
  <c r="D291" i="155"/>
  <c r="C291" i="155"/>
  <c r="D290" i="155"/>
  <c r="C290" i="155"/>
  <c r="D289" i="155"/>
  <c r="C289" i="155"/>
  <c r="D288" i="155"/>
  <c r="C288" i="155"/>
  <c r="D287" i="155"/>
  <c r="C287" i="155"/>
  <c r="D286" i="155"/>
  <c r="C286" i="155"/>
  <c r="D285" i="155"/>
  <c r="C285" i="155"/>
  <c r="D284" i="155"/>
  <c r="C284" i="155"/>
  <c r="D283" i="155"/>
  <c r="C283" i="155"/>
  <c r="B282" i="155"/>
  <c r="D281" i="155"/>
  <c r="C281" i="155"/>
  <c r="D280" i="155"/>
  <c r="C280" i="155"/>
  <c r="D279" i="155"/>
  <c r="C279" i="155"/>
  <c r="D278" i="155"/>
  <c r="C278" i="155"/>
  <c r="D277" i="155"/>
  <c r="C277" i="155"/>
  <c r="D276" i="155"/>
  <c r="C276" i="155"/>
  <c r="D275" i="155"/>
  <c r="C275" i="155"/>
  <c r="D274" i="155"/>
  <c r="C274" i="155"/>
  <c r="D273" i="155"/>
  <c r="C273" i="155"/>
  <c r="D272" i="155"/>
  <c r="C272" i="155"/>
  <c r="D271" i="155"/>
  <c r="C271" i="155"/>
  <c r="D270" i="155"/>
  <c r="C270" i="155"/>
  <c r="B269" i="155"/>
  <c r="D268" i="155"/>
  <c r="C268" i="155"/>
  <c r="D267" i="155"/>
  <c r="C267" i="155"/>
  <c r="D266" i="155"/>
  <c r="C266" i="155"/>
  <c r="D265" i="155"/>
  <c r="C265" i="155"/>
  <c r="D264" i="155"/>
  <c r="C264" i="155"/>
  <c r="D263" i="155"/>
  <c r="C263" i="155"/>
  <c r="D262" i="155"/>
  <c r="C262" i="155"/>
  <c r="D261" i="155"/>
  <c r="C261" i="155"/>
  <c r="D260" i="155"/>
  <c r="C260" i="155"/>
  <c r="D259" i="155"/>
  <c r="C259" i="155"/>
  <c r="D258" i="155"/>
  <c r="C258" i="155"/>
  <c r="D257" i="155"/>
  <c r="C257" i="155"/>
  <c r="D256" i="155"/>
  <c r="C256" i="155"/>
  <c r="D255" i="155"/>
  <c r="C255" i="155"/>
  <c r="D254" i="155"/>
  <c r="C254" i="155"/>
  <c r="D253" i="155"/>
  <c r="C253" i="155"/>
  <c r="D252" i="155"/>
  <c r="C252" i="155"/>
  <c r="D251" i="155"/>
  <c r="C251" i="155"/>
  <c r="D250" i="155"/>
  <c r="C250" i="155"/>
  <c r="D249" i="155"/>
  <c r="C249" i="155"/>
  <c r="D248" i="155"/>
  <c r="C248" i="155"/>
  <c r="D247" i="155"/>
  <c r="C247" i="155"/>
  <c r="D246" i="155"/>
  <c r="C246" i="155"/>
  <c r="D245" i="155"/>
  <c r="C245" i="155"/>
  <c r="D244" i="155"/>
  <c r="C244" i="155"/>
  <c r="D243" i="155"/>
  <c r="C243" i="155"/>
  <c r="D242" i="155"/>
  <c r="C242" i="155"/>
  <c r="D241" i="155"/>
  <c r="C241" i="155"/>
  <c r="D240" i="155"/>
  <c r="C240" i="155"/>
  <c r="D239" i="155"/>
  <c r="C239" i="155"/>
  <c r="D238" i="155"/>
  <c r="C238" i="155"/>
  <c r="D237" i="155"/>
  <c r="C237" i="155"/>
  <c r="D236" i="155"/>
  <c r="C236" i="155"/>
  <c r="D235" i="155"/>
  <c r="C235" i="155"/>
  <c r="D234" i="155"/>
  <c r="C234" i="155"/>
  <c r="D233" i="155"/>
  <c r="C233" i="155"/>
  <c r="D232" i="155"/>
  <c r="C232" i="155"/>
  <c r="D231" i="155"/>
  <c r="C231" i="155"/>
  <c r="D230" i="155"/>
  <c r="C230" i="155"/>
  <c r="D229" i="155"/>
  <c r="C229" i="155"/>
  <c r="D228" i="155"/>
  <c r="C228" i="155"/>
  <c r="D227" i="155"/>
  <c r="C227" i="155"/>
  <c r="D226" i="155"/>
  <c r="C226" i="155"/>
  <c r="D225" i="155"/>
  <c r="C225" i="155"/>
  <c r="D224" i="155"/>
  <c r="C224" i="155"/>
  <c r="D223" i="155"/>
  <c r="C223" i="155"/>
  <c r="D222" i="155"/>
  <c r="C222" i="155"/>
  <c r="D221" i="155"/>
  <c r="C221" i="155"/>
  <c r="D220" i="155"/>
  <c r="C220" i="155"/>
  <c r="D219" i="155"/>
  <c r="C219" i="155"/>
  <c r="D218" i="155"/>
  <c r="C218" i="155"/>
  <c r="D217" i="155"/>
  <c r="C217" i="155"/>
  <c r="D216" i="155"/>
  <c r="C216" i="155"/>
  <c r="D215" i="155"/>
  <c r="C215" i="155"/>
  <c r="D214" i="155"/>
  <c r="C214" i="155"/>
  <c r="D213" i="155"/>
  <c r="C213" i="155"/>
  <c r="D212" i="155"/>
  <c r="C212" i="155"/>
  <c r="D211" i="155"/>
  <c r="C211" i="155"/>
  <c r="D210" i="155"/>
  <c r="C210" i="155"/>
  <c r="D209" i="155"/>
  <c r="C209" i="155"/>
  <c r="D208" i="155"/>
  <c r="C208" i="155"/>
  <c r="B207" i="155"/>
  <c r="D206" i="155"/>
  <c r="C206" i="155"/>
  <c r="D205" i="155"/>
  <c r="C205" i="155"/>
  <c r="D204" i="155"/>
  <c r="C204" i="155"/>
  <c r="D203" i="155"/>
  <c r="C203" i="155"/>
  <c r="D202" i="155"/>
  <c r="C202" i="155"/>
  <c r="D201" i="155"/>
  <c r="C201" i="155"/>
  <c r="D200" i="155"/>
  <c r="C200" i="155"/>
  <c r="D199" i="155"/>
  <c r="C199" i="155"/>
  <c r="D198" i="155"/>
  <c r="C198" i="155"/>
  <c r="D197" i="155"/>
  <c r="C197" i="155"/>
  <c r="E196" i="155"/>
  <c r="D196" i="155"/>
  <c r="C196" i="155"/>
  <c r="D195" i="155"/>
  <c r="C195" i="155"/>
  <c r="D194" i="155"/>
  <c r="C194" i="155"/>
  <c r="D193" i="155"/>
  <c r="C193" i="155"/>
  <c r="D192" i="155"/>
  <c r="C192" i="155"/>
  <c r="D191" i="155"/>
  <c r="C191" i="155"/>
  <c r="D190" i="155"/>
  <c r="C190" i="155"/>
  <c r="D189" i="155"/>
  <c r="C189" i="155"/>
  <c r="D188" i="155"/>
  <c r="C188" i="155"/>
  <c r="D187" i="155"/>
  <c r="C187" i="155"/>
  <c r="D186" i="155"/>
  <c r="C186" i="155"/>
  <c r="D185" i="155"/>
  <c r="C185" i="155"/>
  <c r="D184" i="155"/>
  <c r="C184" i="155"/>
  <c r="D183" i="155"/>
  <c r="C183" i="155"/>
  <c r="D182" i="155"/>
  <c r="C182" i="155"/>
  <c r="D181" i="155"/>
  <c r="C181" i="155"/>
  <c r="D180" i="155"/>
  <c r="C180" i="155"/>
  <c r="D179" i="155"/>
  <c r="C179" i="155"/>
  <c r="D178" i="155"/>
  <c r="C178" i="155"/>
  <c r="D177" i="155"/>
  <c r="C177" i="155"/>
  <c r="D176" i="155"/>
  <c r="C176" i="155"/>
  <c r="D175" i="155"/>
  <c r="C175" i="155"/>
  <c r="D174" i="155"/>
  <c r="C174" i="155"/>
  <c r="D173" i="155"/>
  <c r="C173" i="155"/>
  <c r="B172" i="155"/>
  <c r="D169" i="155"/>
  <c r="C169" i="155"/>
  <c r="D168" i="155"/>
  <c r="C168" i="155"/>
  <c r="D167" i="155"/>
  <c r="C167" i="155"/>
  <c r="D166" i="155"/>
  <c r="C166" i="155"/>
  <c r="D165" i="155"/>
  <c r="C165" i="155"/>
  <c r="D164" i="155"/>
  <c r="C164" i="155"/>
  <c r="D163" i="155"/>
  <c r="C163" i="155"/>
  <c r="D162" i="155"/>
  <c r="C162" i="155"/>
  <c r="D161" i="155"/>
  <c r="C161" i="155"/>
  <c r="D160" i="155"/>
  <c r="C160" i="155"/>
  <c r="D159" i="155"/>
  <c r="C159" i="155"/>
  <c r="D158" i="155"/>
  <c r="C158" i="155"/>
  <c r="D157" i="155"/>
  <c r="C157" i="155"/>
  <c r="D156" i="155"/>
  <c r="C156" i="155"/>
  <c r="D155" i="155"/>
  <c r="C155" i="155"/>
  <c r="D154" i="155"/>
  <c r="C154" i="155"/>
  <c r="D153" i="155"/>
  <c r="C153" i="155"/>
  <c r="D152" i="155"/>
  <c r="C152" i="155"/>
  <c r="D151" i="155"/>
  <c r="C151" i="155"/>
  <c r="B150" i="155"/>
  <c r="D149" i="155"/>
  <c r="C149" i="155"/>
  <c r="D148" i="155"/>
  <c r="C148" i="155"/>
  <c r="D147" i="155"/>
  <c r="C147" i="155"/>
  <c r="D146" i="155"/>
  <c r="C146" i="155"/>
  <c r="D145" i="155"/>
  <c r="C145" i="155"/>
  <c r="E144" i="155"/>
  <c r="D144" i="155"/>
  <c r="C144" i="155"/>
  <c r="D143" i="155"/>
  <c r="C143" i="155"/>
  <c r="D142" i="155"/>
  <c r="C142" i="155"/>
  <c r="D141" i="155"/>
  <c r="C141" i="155"/>
  <c r="D140" i="155"/>
  <c r="C140" i="155"/>
  <c r="D139" i="155"/>
  <c r="C139" i="155"/>
  <c r="D138" i="155"/>
  <c r="C138" i="155"/>
  <c r="D137" i="155"/>
  <c r="C137" i="155"/>
  <c r="D136" i="155"/>
  <c r="C136" i="155"/>
  <c r="D135" i="155"/>
  <c r="C135" i="155"/>
  <c r="D134" i="155"/>
  <c r="C134" i="155"/>
  <c r="D133" i="155"/>
  <c r="C133" i="155"/>
  <c r="D132" i="155"/>
  <c r="C132" i="155"/>
  <c r="D131" i="155"/>
  <c r="C131" i="155"/>
  <c r="D130" i="155"/>
  <c r="C130" i="155"/>
  <c r="D129" i="155"/>
  <c r="C129" i="155"/>
  <c r="D128" i="155"/>
  <c r="C128" i="155"/>
  <c r="D127" i="155"/>
  <c r="C127" i="155"/>
  <c r="D126" i="155"/>
  <c r="C126" i="155"/>
  <c r="D125" i="155"/>
  <c r="C125" i="155"/>
  <c r="D124" i="155"/>
  <c r="C124" i="155"/>
  <c r="B123" i="155"/>
  <c r="D122" i="155"/>
  <c r="C122" i="155"/>
  <c r="D121" i="155"/>
  <c r="C121" i="155"/>
  <c r="D120" i="155"/>
  <c r="C120" i="155"/>
  <c r="E119" i="155"/>
  <c r="D119" i="155"/>
  <c r="C119" i="155"/>
  <c r="D118" i="155"/>
  <c r="C118" i="155"/>
  <c r="B117" i="155"/>
  <c r="B100" i="155"/>
  <c r="D116" i="155"/>
  <c r="C116" i="155"/>
  <c r="D115" i="155"/>
  <c r="C115" i="155"/>
  <c r="D114" i="155"/>
  <c r="C114" i="155"/>
  <c r="D113" i="155"/>
  <c r="C113" i="155"/>
  <c r="D112" i="155"/>
  <c r="C112" i="155"/>
  <c r="D111" i="155"/>
  <c r="C111" i="155"/>
  <c r="D110" i="155"/>
  <c r="C110" i="155"/>
  <c r="D109" i="155"/>
  <c r="C109" i="155"/>
  <c r="D108" i="155"/>
  <c r="C108" i="155"/>
  <c r="D107" i="155"/>
  <c r="C107" i="155"/>
  <c r="D106" i="155"/>
  <c r="C106" i="155"/>
  <c r="D105" i="155"/>
  <c r="C105" i="155"/>
  <c r="D104" i="155"/>
  <c r="C104" i="155"/>
  <c r="D103" i="155"/>
  <c r="C103" i="155"/>
  <c r="D102" i="155"/>
  <c r="C102" i="155"/>
  <c r="D101" i="155"/>
  <c r="C101" i="155"/>
  <c r="D99" i="155"/>
  <c r="C99" i="155"/>
  <c r="D98" i="155"/>
  <c r="C98" i="155"/>
  <c r="D97" i="155"/>
  <c r="C97" i="155"/>
  <c r="D96" i="155"/>
  <c r="C96" i="155"/>
  <c r="D95" i="155"/>
  <c r="C95" i="155"/>
  <c r="D94" i="155"/>
  <c r="C94" i="155"/>
  <c r="D93" i="155"/>
  <c r="C93" i="155"/>
  <c r="D92" i="155"/>
  <c r="C92" i="155"/>
  <c r="D91" i="155"/>
  <c r="C91" i="155"/>
  <c r="D90" i="155"/>
  <c r="C90" i="155"/>
  <c r="D89" i="155"/>
  <c r="C89" i="155"/>
  <c r="D88" i="155"/>
  <c r="C88" i="155"/>
  <c r="D87" i="155"/>
  <c r="C87" i="155"/>
  <c r="D86" i="155"/>
  <c r="C86" i="155"/>
  <c r="D85" i="155"/>
  <c r="C85" i="155"/>
  <c r="D84" i="155"/>
  <c r="C84" i="155"/>
  <c r="D83" i="155"/>
  <c r="C83" i="155"/>
  <c r="D82" i="155"/>
  <c r="C82" i="155"/>
  <c r="B81" i="155"/>
  <c r="D80" i="155"/>
  <c r="C80" i="155"/>
  <c r="D79" i="155"/>
  <c r="C79" i="155"/>
  <c r="D78" i="155"/>
  <c r="C78" i="155"/>
  <c r="D77" i="155"/>
  <c r="C77" i="155"/>
  <c r="D76" i="155"/>
  <c r="C76" i="155"/>
  <c r="D75" i="155"/>
  <c r="C75" i="155"/>
  <c r="D74" i="155"/>
  <c r="C74" i="155"/>
  <c r="D73" i="155"/>
  <c r="C73" i="155"/>
  <c r="B72" i="155"/>
  <c r="D71" i="155"/>
  <c r="C71" i="155"/>
  <c r="D70" i="155"/>
  <c r="C70" i="155"/>
  <c r="D69" i="155"/>
  <c r="C69" i="155"/>
  <c r="D68" i="155"/>
  <c r="C68" i="155"/>
  <c r="D67" i="155"/>
  <c r="C67" i="155"/>
  <c r="D66" i="155"/>
  <c r="C66" i="155"/>
  <c r="D65" i="155"/>
  <c r="C65" i="155"/>
  <c r="D64" i="155"/>
  <c r="C64" i="155"/>
  <c r="D63" i="155"/>
  <c r="C63" i="155"/>
  <c r="D62" i="155"/>
  <c r="C62" i="155"/>
  <c r="D61" i="155"/>
  <c r="C61" i="155"/>
  <c r="D60" i="155"/>
  <c r="C60" i="155"/>
  <c r="D59" i="155"/>
  <c r="C59" i="155"/>
  <c r="D58" i="155"/>
  <c r="C58" i="155"/>
  <c r="D57" i="155"/>
  <c r="C57" i="155"/>
  <c r="D56" i="155"/>
  <c r="C56" i="155"/>
  <c r="D55" i="155"/>
  <c r="C55" i="155"/>
  <c r="D54" i="155"/>
  <c r="C54" i="155"/>
  <c r="D53" i="155"/>
  <c r="C53" i="155"/>
  <c r="D52" i="155"/>
  <c r="C52" i="155"/>
  <c r="D51" i="155"/>
  <c r="C51" i="155"/>
  <c r="D50" i="155"/>
  <c r="C50" i="155"/>
  <c r="D49" i="155"/>
  <c r="C49" i="155"/>
  <c r="D48" i="155"/>
  <c r="C48" i="155"/>
  <c r="D47" i="155"/>
  <c r="C47" i="155"/>
  <c r="D46" i="155"/>
  <c r="C46" i="155"/>
  <c r="D45" i="155"/>
  <c r="C45" i="155"/>
  <c r="D44" i="155"/>
  <c r="C44" i="155"/>
  <c r="D43" i="155"/>
  <c r="C43" i="155"/>
  <c r="D42" i="155"/>
  <c r="C42" i="155"/>
  <c r="B41" i="155"/>
  <c r="D40" i="155"/>
  <c r="C40" i="155"/>
  <c r="D39" i="155"/>
  <c r="C39" i="155"/>
  <c r="D38" i="155"/>
  <c r="C38" i="155"/>
  <c r="D37" i="155"/>
  <c r="C37" i="155"/>
  <c r="D36" i="155"/>
  <c r="C36" i="155"/>
  <c r="D35" i="155"/>
  <c r="C35" i="155"/>
  <c r="D34" i="155"/>
  <c r="C34" i="155"/>
  <c r="E33" i="155"/>
  <c r="D33" i="155"/>
  <c r="C33" i="155"/>
  <c r="D32" i="155"/>
  <c r="C32" i="155"/>
  <c r="D31" i="155"/>
  <c r="C31" i="155"/>
  <c r="D30" i="155"/>
  <c r="C30" i="155"/>
  <c r="D29" i="155"/>
  <c r="C29" i="155"/>
  <c r="D28" i="155"/>
  <c r="C28" i="155"/>
  <c r="D27" i="155"/>
  <c r="C27" i="155"/>
  <c r="E26" i="155"/>
  <c r="D26" i="155"/>
  <c r="C26" i="155"/>
  <c r="D25" i="155"/>
  <c r="C25" i="155"/>
  <c r="D24" i="155"/>
  <c r="C24" i="155"/>
  <c r="D23" i="155"/>
  <c r="C23" i="155"/>
  <c r="D22" i="155"/>
  <c r="C22" i="155"/>
  <c r="D21" i="155"/>
  <c r="C21" i="155"/>
  <c r="D20" i="155"/>
  <c r="C20" i="155"/>
  <c r="D19" i="155"/>
  <c r="C19" i="155"/>
  <c r="D18" i="155"/>
  <c r="C18" i="155"/>
  <c r="D17" i="155"/>
  <c r="C17" i="155"/>
  <c r="D16" i="155"/>
  <c r="C16" i="155"/>
  <c r="B15" i="155"/>
  <c r="L13" i="155"/>
  <c r="K13" i="155"/>
  <c r="J13" i="155"/>
  <c r="I13" i="155"/>
  <c r="E106" i="155"/>
  <c r="F13" i="155"/>
  <c r="G12" i="155"/>
  <c r="F11" i="155"/>
  <c r="F12" i="155"/>
  <c r="F10" i="155"/>
  <c r="E291" i="155"/>
  <c r="F9" i="155"/>
  <c r="D9" i="155"/>
  <c r="E381" i="155"/>
  <c r="C8" i="155"/>
  <c r="C1" i="155"/>
  <c r="A6" i="165" s="1"/>
  <c r="F715" i="154"/>
  <c r="G709" i="154"/>
  <c r="I7" i="165"/>
  <c r="F708" i="154"/>
  <c r="G708" i="154"/>
  <c r="D708" i="154"/>
  <c r="C708" i="154"/>
  <c r="F707" i="154"/>
  <c r="G707" i="154"/>
  <c r="D707" i="154"/>
  <c r="C707" i="154"/>
  <c r="F706" i="154"/>
  <c r="G706" i="154"/>
  <c r="C706" i="154"/>
  <c r="F705" i="154"/>
  <c r="G705" i="154"/>
  <c r="D705" i="154"/>
  <c r="C705" i="154"/>
  <c r="F704" i="154"/>
  <c r="G704" i="154"/>
  <c r="D704" i="154"/>
  <c r="C704" i="154"/>
  <c r="F703" i="154"/>
  <c r="G703" i="154"/>
  <c r="D703" i="154"/>
  <c r="C703" i="154"/>
  <c r="F702" i="154"/>
  <c r="G702" i="154"/>
  <c r="D702" i="154"/>
  <c r="C702" i="154"/>
  <c r="F701" i="154"/>
  <c r="G701" i="154"/>
  <c r="D701" i="154"/>
  <c r="C701" i="154"/>
  <c r="F700" i="154"/>
  <c r="G700" i="154"/>
  <c r="D700" i="154"/>
  <c r="C700" i="154"/>
  <c r="F699" i="154"/>
  <c r="G699" i="154"/>
  <c r="D699" i="154"/>
  <c r="C699" i="154"/>
  <c r="F698" i="154"/>
  <c r="G698" i="154"/>
  <c r="D698" i="154"/>
  <c r="C698" i="154"/>
  <c r="F697" i="154"/>
  <c r="G697" i="154"/>
  <c r="D697" i="154"/>
  <c r="C697" i="154"/>
  <c r="F696" i="154"/>
  <c r="G696" i="154"/>
  <c r="D696" i="154"/>
  <c r="C696" i="154"/>
  <c r="F695" i="154"/>
  <c r="G695" i="154"/>
  <c r="D695" i="154"/>
  <c r="C695" i="154"/>
  <c r="F694" i="154"/>
  <c r="G694" i="154"/>
  <c r="D694" i="154"/>
  <c r="C694" i="154"/>
  <c r="F693" i="154"/>
  <c r="G693" i="154"/>
  <c r="D693" i="154"/>
  <c r="C693" i="154"/>
  <c r="F692" i="154"/>
  <c r="G692" i="154"/>
  <c r="D692" i="154"/>
  <c r="C692" i="154"/>
  <c r="F691" i="154"/>
  <c r="G691" i="154"/>
  <c r="D691" i="154"/>
  <c r="C691" i="154"/>
  <c r="F690" i="154"/>
  <c r="G690" i="154"/>
  <c r="D690" i="154"/>
  <c r="C690" i="154"/>
  <c r="F689" i="154"/>
  <c r="G689" i="154"/>
  <c r="D689" i="154"/>
  <c r="C689" i="154"/>
  <c r="F688" i="154"/>
  <c r="G688" i="154"/>
  <c r="D688" i="154"/>
  <c r="C688" i="154"/>
  <c r="F687" i="154"/>
  <c r="G687" i="154"/>
  <c r="D687" i="154"/>
  <c r="C687" i="154"/>
  <c r="F686" i="154"/>
  <c r="G686" i="154"/>
  <c r="D686" i="154"/>
  <c r="C686" i="154"/>
  <c r="F685" i="154"/>
  <c r="D685" i="154"/>
  <c r="C685" i="154"/>
  <c r="B684" i="154"/>
  <c r="B709" i="154"/>
  <c r="G683" i="154"/>
  <c r="H7" i="165"/>
  <c r="D682" i="154"/>
  <c r="C682" i="154"/>
  <c r="D681" i="154"/>
  <c r="C681" i="154"/>
  <c r="D680" i="154"/>
  <c r="C680" i="154"/>
  <c r="D679" i="154"/>
  <c r="C679" i="154"/>
  <c r="D678" i="154"/>
  <c r="C678" i="154"/>
  <c r="D677" i="154"/>
  <c r="C677" i="154"/>
  <c r="D676" i="154"/>
  <c r="C676" i="154"/>
  <c r="D675" i="154"/>
  <c r="C675" i="154"/>
  <c r="D674" i="154"/>
  <c r="C674" i="154"/>
  <c r="D673" i="154"/>
  <c r="C673" i="154"/>
  <c r="D672" i="154"/>
  <c r="C672" i="154"/>
  <c r="D671" i="154"/>
  <c r="C671" i="154"/>
  <c r="D670" i="154"/>
  <c r="C670" i="154"/>
  <c r="D669" i="154"/>
  <c r="C669" i="154"/>
  <c r="D668" i="154"/>
  <c r="C668" i="154"/>
  <c r="D667" i="154"/>
  <c r="C667" i="154"/>
  <c r="D666" i="154"/>
  <c r="C666" i="154"/>
  <c r="D665" i="154"/>
  <c r="C665" i="154"/>
  <c r="D664" i="154"/>
  <c r="C664" i="154"/>
  <c r="D663" i="154"/>
  <c r="C663" i="154"/>
  <c r="D662" i="154"/>
  <c r="C662" i="154"/>
  <c r="D661" i="154"/>
  <c r="C661" i="154"/>
  <c r="D660" i="154"/>
  <c r="C660" i="154"/>
  <c r="D659" i="154"/>
  <c r="C659" i="154"/>
  <c r="D658" i="154"/>
  <c r="C658" i="154"/>
  <c r="D657" i="154"/>
  <c r="C657" i="154"/>
  <c r="D656" i="154"/>
  <c r="C656" i="154"/>
  <c r="D655" i="154"/>
  <c r="C655" i="154"/>
  <c r="D654" i="154"/>
  <c r="C654" i="154"/>
  <c r="D653" i="154"/>
  <c r="C653" i="154"/>
  <c r="D652" i="154"/>
  <c r="C652" i="154"/>
  <c r="D651" i="154"/>
  <c r="C651" i="154"/>
  <c r="D650" i="154"/>
  <c r="C650" i="154"/>
  <c r="D649" i="154"/>
  <c r="C649" i="154"/>
  <c r="D648" i="154"/>
  <c r="C648" i="154"/>
  <c r="D647" i="154"/>
  <c r="C647" i="154"/>
  <c r="D646" i="154"/>
  <c r="C646" i="154"/>
  <c r="D645" i="154"/>
  <c r="C645" i="154"/>
  <c r="D644" i="154"/>
  <c r="C644" i="154"/>
  <c r="D643" i="154"/>
  <c r="C643" i="154"/>
  <c r="D642" i="154"/>
  <c r="C642" i="154"/>
  <c r="D641" i="154"/>
  <c r="C641" i="154"/>
  <c r="D640" i="154"/>
  <c r="C640" i="154"/>
  <c r="D639" i="154"/>
  <c r="C639" i="154"/>
  <c r="D638" i="154"/>
  <c r="C638" i="154"/>
  <c r="D637" i="154"/>
  <c r="C637" i="154"/>
  <c r="D636" i="154"/>
  <c r="C636" i="154"/>
  <c r="D635" i="154"/>
  <c r="C635" i="154"/>
  <c r="D634" i="154"/>
  <c r="C634" i="154"/>
  <c r="D633" i="154"/>
  <c r="C633" i="154"/>
  <c r="D632" i="154"/>
  <c r="C632" i="154"/>
  <c r="D631" i="154"/>
  <c r="C631" i="154"/>
  <c r="D630" i="154"/>
  <c r="C630" i="154"/>
  <c r="D629" i="154"/>
  <c r="C629" i="154"/>
  <c r="D628" i="154"/>
  <c r="C628" i="154"/>
  <c r="D627" i="154"/>
  <c r="C627" i="154"/>
  <c r="D626" i="154"/>
  <c r="C626" i="154"/>
  <c r="D625" i="154"/>
  <c r="C625" i="154"/>
  <c r="D624" i="154"/>
  <c r="C624" i="154"/>
  <c r="D623" i="154"/>
  <c r="C623" i="154"/>
  <c r="D622" i="154"/>
  <c r="C622" i="154"/>
  <c r="D621" i="154"/>
  <c r="C621" i="154"/>
  <c r="D620" i="154"/>
  <c r="C620" i="154"/>
  <c r="D619" i="154"/>
  <c r="C619" i="154"/>
  <c r="D618" i="154"/>
  <c r="C618" i="154"/>
  <c r="D617" i="154"/>
  <c r="C617" i="154"/>
  <c r="D616" i="154"/>
  <c r="C616" i="154"/>
  <c r="D615" i="154"/>
  <c r="C615" i="154"/>
  <c r="D614" i="154"/>
  <c r="C614" i="154"/>
  <c r="D613" i="154"/>
  <c r="C613" i="154"/>
  <c r="D612" i="154"/>
  <c r="C612" i="154"/>
  <c r="D611" i="154"/>
  <c r="C611" i="154"/>
  <c r="D610" i="154"/>
  <c r="C610" i="154"/>
  <c r="D609" i="154"/>
  <c r="C609" i="154"/>
  <c r="D608" i="154"/>
  <c r="C608" i="154"/>
  <c r="D607" i="154"/>
  <c r="C607" i="154"/>
  <c r="D606" i="154"/>
  <c r="C606" i="154"/>
  <c r="D605" i="154"/>
  <c r="C605" i="154"/>
  <c r="D604" i="154"/>
  <c r="C604" i="154"/>
  <c r="D603" i="154"/>
  <c r="C603" i="154"/>
  <c r="D602" i="154"/>
  <c r="C602" i="154"/>
  <c r="D601" i="154"/>
  <c r="C601" i="154"/>
  <c r="D600" i="154"/>
  <c r="C600" i="154"/>
  <c r="D599" i="154"/>
  <c r="C599" i="154"/>
  <c r="D598" i="154"/>
  <c r="C598" i="154"/>
  <c r="D597" i="154"/>
  <c r="C597" i="154"/>
  <c r="D596" i="154"/>
  <c r="C596" i="154"/>
  <c r="D595" i="154"/>
  <c r="C595" i="154"/>
  <c r="D594" i="154"/>
  <c r="C594" i="154"/>
  <c r="D593" i="154"/>
  <c r="C593" i="154"/>
  <c r="D592" i="154"/>
  <c r="C592" i="154"/>
  <c r="D591" i="154"/>
  <c r="C591" i="154"/>
  <c r="D590" i="154"/>
  <c r="C590" i="154"/>
  <c r="D589" i="154"/>
  <c r="C589" i="154"/>
  <c r="D588" i="154"/>
  <c r="C588" i="154"/>
  <c r="D587" i="154"/>
  <c r="C587" i="154"/>
  <c r="D586" i="154"/>
  <c r="C586" i="154"/>
  <c r="B585" i="154"/>
  <c r="B683" i="154"/>
  <c r="G584" i="154"/>
  <c r="G7" i="165"/>
  <c r="D583" i="154"/>
  <c r="C583" i="154"/>
  <c r="D582" i="154"/>
  <c r="C582" i="154"/>
  <c r="D581" i="154"/>
  <c r="C581" i="154"/>
  <c r="D580" i="154"/>
  <c r="C580" i="154"/>
  <c r="D579" i="154"/>
  <c r="C579" i="154"/>
  <c r="D578" i="154"/>
  <c r="C578" i="154"/>
  <c r="D577" i="154"/>
  <c r="C577" i="154"/>
  <c r="D576" i="154"/>
  <c r="C576" i="154"/>
  <c r="D575" i="154"/>
  <c r="C575" i="154"/>
  <c r="D574" i="154"/>
  <c r="C574" i="154"/>
  <c r="D573" i="154"/>
  <c r="C573" i="154"/>
  <c r="D572" i="154"/>
  <c r="C572" i="154"/>
  <c r="D571" i="154"/>
  <c r="C571" i="154"/>
  <c r="D570" i="154"/>
  <c r="C570" i="154"/>
  <c r="D569" i="154"/>
  <c r="C569" i="154"/>
  <c r="D568" i="154"/>
  <c r="C568" i="154"/>
  <c r="D567" i="154"/>
  <c r="C567" i="154"/>
  <c r="D566" i="154"/>
  <c r="C566" i="154"/>
  <c r="D565" i="154"/>
  <c r="C565" i="154"/>
  <c r="D564" i="154"/>
  <c r="C564" i="154"/>
  <c r="D563" i="154"/>
  <c r="C563" i="154"/>
  <c r="D562" i="154"/>
  <c r="C562" i="154"/>
  <c r="D561" i="154"/>
  <c r="C561" i="154"/>
  <c r="D560" i="154"/>
  <c r="C560" i="154"/>
  <c r="D559" i="154"/>
  <c r="C559" i="154"/>
  <c r="D558" i="154"/>
  <c r="C558" i="154"/>
  <c r="D557" i="154"/>
  <c r="C557" i="154"/>
  <c r="D556" i="154"/>
  <c r="C556" i="154"/>
  <c r="D555" i="154"/>
  <c r="C555" i="154"/>
  <c r="D554" i="154"/>
  <c r="C554" i="154"/>
  <c r="D553" i="154"/>
  <c r="C553" i="154"/>
  <c r="D552" i="154"/>
  <c r="C552" i="154"/>
  <c r="D551" i="154"/>
  <c r="C551" i="154"/>
  <c r="D550" i="154"/>
  <c r="C550" i="154"/>
  <c r="D549" i="154"/>
  <c r="C549" i="154"/>
  <c r="D548" i="154"/>
  <c r="C548" i="154"/>
  <c r="D547" i="154"/>
  <c r="C547" i="154"/>
  <c r="D546" i="154"/>
  <c r="C546" i="154"/>
  <c r="D545" i="154"/>
  <c r="C545" i="154"/>
  <c r="D544" i="154"/>
  <c r="C544" i="154"/>
  <c r="D543" i="154"/>
  <c r="C543" i="154"/>
  <c r="D542" i="154"/>
  <c r="C542" i="154"/>
  <c r="D541" i="154"/>
  <c r="C541" i="154"/>
  <c r="D540" i="154"/>
  <c r="C540" i="154"/>
  <c r="D539" i="154"/>
  <c r="C539" i="154"/>
  <c r="D538" i="154"/>
  <c r="C538" i="154"/>
  <c r="D537" i="154"/>
  <c r="C537" i="154"/>
  <c r="D536" i="154"/>
  <c r="C536" i="154"/>
  <c r="D535" i="154"/>
  <c r="C535" i="154"/>
  <c r="D534" i="154"/>
  <c r="C534" i="154"/>
  <c r="D533" i="154"/>
  <c r="C533" i="154"/>
  <c r="D532" i="154"/>
  <c r="C532" i="154"/>
  <c r="D531" i="154"/>
  <c r="C531" i="154"/>
  <c r="D530" i="154"/>
  <c r="C530" i="154"/>
  <c r="D529" i="154"/>
  <c r="C529" i="154"/>
  <c r="D528" i="154"/>
  <c r="C528" i="154"/>
  <c r="D527" i="154"/>
  <c r="C527" i="154"/>
  <c r="D526" i="154"/>
  <c r="C526" i="154"/>
  <c r="D525" i="154"/>
  <c r="C525" i="154"/>
  <c r="D524" i="154"/>
  <c r="C524" i="154"/>
  <c r="D523" i="154"/>
  <c r="C523" i="154"/>
  <c r="D522" i="154"/>
  <c r="C522" i="154"/>
  <c r="D521" i="154"/>
  <c r="C521" i="154"/>
  <c r="D520" i="154"/>
  <c r="C520" i="154"/>
  <c r="B519" i="154"/>
  <c r="B584" i="154"/>
  <c r="D517" i="154"/>
  <c r="C517" i="154"/>
  <c r="D516" i="154"/>
  <c r="C516" i="154"/>
  <c r="D515" i="154"/>
  <c r="C515" i="154"/>
  <c r="D514" i="154"/>
  <c r="C514" i="154"/>
  <c r="D513" i="154"/>
  <c r="C513" i="154"/>
  <c r="D512" i="154"/>
  <c r="C512" i="154"/>
  <c r="D511" i="154"/>
  <c r="C511" i="154"/>
  <c r="D510" i="154"/>
  <c r="C510" i="154"/>
  <c r="D509" i="154"/>
  <c r="C509" i="154"/>
  <c r="D508" i="154"/>
  <c r="C508" i="154"/>
  <c r="D507" i="154"/>
  <c r="C507" i="154"/>
  <c r="D506" i="154"/>
  <c r="C506" i="154"/>
  <c r="D505" i="154"/>
  <c r="C505" i="154"/>
  <c r="D9" i="154"/>
  <c r="E504" i="154"/>
  <c r="D504" i="154"/>
  <c r="C504" i="154"/>
  <c r="B503" i="154"/>
  <c r="D502" i="154"/>
  <c r="C502" i="154"/>
  <c r="D501" i="154"/>
  <c r="C501" i="154"/>
  <c r="D500" i="154"/>
  <c r="C500" i="154"/>
  <c r="D499" i="154"/>
  <c r="C499" i="154"/>
  <c r="D498" i="154"/>
  <c r="C498" i="154"/>
  <c r="D497" i="154"/>
  <c r="C497" i="154"/>
  <c r="D496" i="154"/>
  <c r="C496" i="154"/>
  <c r="D495" i="154"/>
  <c r="C495" i="154"/>
  <c r="D494" i="154"/>
  <c r="C494" i="154"/>
  <c r="D493" i="154"/>
  <c r="C493" i="154"/>
  <c r="D492" i="154"/>
  <c r="C492" i="154"/>
  <c r="D491" i="154"/>
  <c r="C491" i="154"/>
  <c r="D490" i="154"/>
  <c r="C490" i="154"/>
  <c r="D489" i="154"/>
  <c r="C489" i="154"/>
  <c r="D488" i="154"/>
  <c r="C488" i="154"/>
  <c r="D487" i="154"/>
  <c r="C487" i="154"/>
  <c r="B486" i="154"/>
  <c r="D485" i="154"/>
  <c r="C485" i="154"/>
  <c r="D484" i="154"/>
  <c r="C484" i="154"/>
  <c r="D483" i="154"/>
  <c r="C483" i="154"/>
  <c r="D482" i="154"/>
  <c r="C482" i="154"/>
  <c r="D481" i="154"/>
  <c r="C481" i="154"/>
  <c r="D480" i="154"/>
  <c r="C480" i="154"/>
  <c r="D479" i="154"/>
  <c r="C479" i="154"/>
  <c r="D478" i="154"/>
  <c r="C478" i="154"/>
  <c r="D477" i="154"/>
  <c r="C477" i="154"/>
  <c r="D476" i="154"/>
  <c r="C476" i="154"/>
  <c r="D475" i="154"/>
  <c r="C475" i="154"/>
  <c r="D474" i="154"/>
  <c r="C474" i="154"/>
  <c r="D473" i="154"/>
  <c r="C473" i="154"/>
  <c r="D472" i="154"/>
  <c r="C472" i="154"/>
  <c r="D471" i="154"/>
  <c r="C471" i="154"/>
  <c r="D470" i="154"/>
  <c r="C470" i="154"/>
  <c r="D469" i="154"/>
  <c r="C469" i="154"/>
  <c r="D468" i="154"/>
  <c r="C468" i="154"/>
  <c r="B467" i="154"/>
  <c r="D466" i="154"/>
  <c r="C466" i="154"/>
  <c r="D465" i="154"/>
  <c r="C465" i="154"/>
  <c r="D464" i="154"/>
  <c r="C464" i="154"/>
  <c r="D463" i="154"/>
  <c r="C463" i="154"/>
  <c r="D462" i="154"/>
  <c r="C462" i="154"/>
  <c r="D461" i="154"/>
  <c r="C461" i="154"/>
  <c r="D460" i="154"/>
  <c r="C460" i="154"/>
  <c r="B459" i="154"/>
  <c r="D458" i="154"/>
  <c r="C458" i="154"/>
  <c r="D457" i="154"/>
  <c r="C457" i="154"/>
  <c r="D456" i="154"/>
  <c r="C456" i="154"/>
  <c r="D455" i="154"/>
  <c r="C455" i="154"/>
  <c r="D454" i="154"/>
  <c r="C454" i="154"/>
  <c r="D453" i="154"/>
  <c r="C453" i="154"/>
  <c r="D452" i="154"/>
  <c r="C452" i="154"/>
  <c r="D451" i="154"/>
  <c r="C451" i="154"/>
  <c r="D450" i="154"/>
  <c r="C450" i="154"/>
  <c r="D449" i="154"/>
  <c r="C449" i="154"/>
  <c r="D448" i="154"/>
  <c r="C448" i="154"/>
  <c r="D447" i="154"/>
  <c r="C447" i="154"/>
  <c r="D446" i="154"/>
  <c r="C446" i="154"/>
  <c r="D445" i="154"/>
  <c r="C445" i="154"/>
  <c r="D444" i="154"/>
  <c r="C444" i="154"/>
  <c r="D443" i="154"/>
  <c r="C443" i="154"/>
  <c r="D442" i="154"/>
  <c r="C442" i="154"/>
  <c r="D441" i="154"/>
  <c r="C441" i="154"/>
  <c r="D440" i="154"/>
  <c r="C440" i="154"/>
  <c r="D439" i="154"/>
  <c r="C439" i="154"/>
  <c r="D438" i="154"/>
  <c r="C438" i="154"/>
  <c r="D437" i="154"/>
  <c r="C437" i="154"/>
  <c r="D436" i="154"/>
  <c r="C436" i="154"/>
  <c r="D435" i="154"/>
  <c r="C435" i="154"/>
  <c r="D434" i="154"/>
  <c r="C434" i="154"/>
  <c r="D433" i="154"/>
  <c r="C433" i="154"/>
  <c r="D432" i="154"/>
  <c r="C432" i="154"/>
  <c r="D431" i="154"/>
  <c r="C431" i="154"/>
  <c r="D430" i="154"/>
  <c r="C430" i="154"/>
  <c r="D429" i="154"/>
  <c r="C429" i="154"/>
  <c r="D428" i="154"/>
  <c r="C428" i="154"/>
  <c r="D427" i="154"/>
  <c r="C427" i="154"/>
  <c r="D426" i="154"/>
  <c r="C426" i="154"/>
  <c r="D425" i="154"/>
  <c r="C425" i="154"/>
  <c r="D424" i="154"/>
  <c r="C424" i="154"/>
  <c r="D423" i="154"/>
  <c r="C423" i="154"/>
  <c r="D422" i="154"/>
  <c r="C422" i="154"/>
  <c r="D421" i="154"/>
  <c r="C421" i="154"/>
  <c r="D420" i="154"/>
  <c r="C420" i="154"/>
  <c r="D419" i="154"/>
  <c r="C419" i="154"/>
  <c r="D418" i="154"/>
  <c r="C418" i="154"/>
  <c r="D417" i="154"/>
  <c r="C417" i="154"/>
  <c r="D416" i="154"/>
  <c r="C416" i="154"/>
  <c r="D415" i="154"/>
  <c r="C415" i="154"/>
  <c r="D414" i="154"/>
  <c r="C414" i="154"/>
  <c r="D413" i="154"/>
  <c r="C413" i="154"/>
  <c r="D412" i="154"/>
  <c r="C412" i="154"/>
  <c r="D411" i="154"/>
  <c r="C411" i="154"/>
  <c r="D410" i="154"/>
  <c r="C410" i="154"/>
  <c r="D409" i="154"/>
  <c r="C409" i="154"/>
  <c r="D408" i="154"/>
  <c r="C408" i="154"/>
  <c r="D407" i="154"/>
  <c r="C407" i="154"/>
  <c r="D406" i="154"/>
  <c r="C406" i="154"/>
  <c r="D405" i="154"/>
  <c r="C405" i="154"/>
  <c r="D404" i="154"/>
  <c r="C404" i="154"/>
  <c r="D403" i="154"/>
  <c r="C403" i="154"/>
  <c r="D402" i="154"/>
  <c r="C402" i="154"/>
  <c r="D401" i="154"/>
  <c r="C401" i="154"/>
  <c r="D400" i="154"/>
  <c r="C400" i="154"/>
  <c r="D399" i="154"/>
  <c r="C399" i="154"/>
  <c r="D398" i="154"/>
  <c r="C398" i="154"/>
  <c r="D397" i="154"/>
  <c r="C397" i="154"/>
  <c r="D396" i="154"/>
  <c r="C396" i="154"/>
  <c r="D395" i="154"/>
  <c r="C395" i="154"/>
  <c r="D394" i="154"/>
  <c r="C394" i="154"/>
  <c r="D393" i="154"/>
  <c r="C393" i="154"/>
  <c r="D392" i="154"/>
  <c r="C392" i="154"/>
  <c r="D391" i="154"/>
  <c r="C391" i="154"/>
  <c r="D390" i="154"/>
  <c r="C390" i="154"/>
  <c r="B389" i="154"/>
  <c r="D388" i="154"/>
  <c r="C388" i="154"/>
  <c r="D387" i="154"/>
  <c r="C387" i="154"/>
  <c r="D386" i="154"/>
  <c r="C386" i="154"/>
  <c r="D385" i="154"/>
  <c r="C385" i="154"/>
  <c r="D384" i="154"/>
  <c r="C384" i="154"/>
  <c r="D383" i="154"/>
  <c r="C383" i="154"/>
  <c r="D382" i="154"/>
  <c r="C382" i="154"/>
  <c r="D381" i="154"/>
  <c r="C381" i="154"/>
  <c r="F380" i="154"/>
  <c r="D380" i="154"/>
  <c r="C380" i="154"/>
  <c r="D379" i="154"/>
  <c r="C379" i="154"/>
  <c r="D378" i="154"/>
  <c r="C378" i="154"/>
  <c r="D377" i="154"/>
  <c r="C377" i="154"/>
  <c r="D376" i="154"/>
  <c r="C376" i="154"/>
  <c r="D375" i="154"/>
  <c r="C375" i="154"/>
  <c r="D374" i="154"/>
  <c r="C374" i="154"/>
  <c r="D373" i="154"/>
  <c r="C373" i="154"/>
  <c r="D372" i="154"/>
  <c r="C372" i="154"/>
  <c r="D371" i="154"/>
  <c r="C371" i="154"/>
  <c r="D370" i="154"/>
  <c r="C370" i="154"/>
  <c r="D369" i="154"/>
  <c r="C369" i="154"/>
  <c r="D368" i="154"/>
  <c r="C368" i="154"/>
  <c r="D367" i="154"/>
  <c r="C367" i="154"/>
  <c r="D366" i="154"/>
  <c r="C366" i="154"/>
  <c r="D365" i="154"/>
  <c r="C365" i="154"/>
  <c r="D364" i="154"/>
  <c r="C364" i="154"/>
  <c r="D363" i="154"/>
  <c r="C363" i="154"/>
  <c r="D362" i="154"/>
  <c r="C362" i="154"/>
  <c r="D361" i="154"/>
  <c r="C361" i="154"/>
  <c r="D360" i="154"/>
  <c r="C360" i="154"/>
  <c r="D359" i="154"/>
  <c r="C359" i="154"/>
  <c r="D358" i="154"/>
  <c r="C358" i="154"/>
  <c r="D357" i="154"/>
  <c r="C357" i="154"/>
  <c r="D356" i="154"/>
  <c r="C356" i="154"/>
  <c r="D355" i="154"/>
  <c r="C355" i="154"/>
  <c r="D354" i="154"/>
  <c r="C354" i="154"/>
  <c r="D353" i="154"/>
  <c r="C353" i="154"/>
  <c r="D352" i="154"/>
  <c r="C352" i="154"/>
  <c r="D351" i="154"/>
  <c r="C351" i="154"/>
  <c r="D350" i="154"/>
  <c r="C350" i="154"/>
  <c r="D349" i="154"/>
  <c r="C349" i="154"/>
  <c r="D348" i="154"/>
  <c r="C348" i="154"/>
  <c r="D347" i="154"/>
  <c r="C347" i="154"/>
  <c r="D346" i="154"/>
  <c r="C346" i="154"/>
  <c r="D345" i="154"/>
  <c r="C345" i="154"/>
  <c r="D344" i="154"/>
  <c r="C344" i="154"/>
  <c r="D343" i="154"/>
  <c r="C343" i="154"/>
  <c r="D342" i="154"/>
  <c r="C342" i="154"/>
  <c r="D341" i="154"/>
  <c r="C341" i="154"/>
  <c r="D340" i="154"/>
  <c r="C340" i="154"/>
  <c r="D339" i="154"/>
  <c r="C339" i="154"/>
  <c r="D338" i="154"/>
  <c r="C338" i="154"/>
  <c r="D337" i="154"/>
  <c r="C337" i="154"/>
  <c r="D336" i="154"/>
  <c r="C336" i="154"/>
  <c r="D335" i="154"/>
  <c r="C335" i="154"/>
  <c r="B334" i="154"/>
  <c r="D331" i="154"/>
  <c r="C331" i="154"/>
  <c r="D330" i="154"/>
  <c r="C330" i="154"/>
  <c r="D329" i="154"/>
  <c r="C329" i="154"/>
  <c r="D328" i="154"/>
  <c r="C328" i="154"/>
  <c r="D327" i="154"/>
  <c r="C327" i="154"/>
  <c r="D326" i="154"/>
  <c r="C326" i="154"/>
  <c r="D325" i="154"/>
  <c r="C325" i="154"/>
  <c r="D324" i="154"/>
  <c r="C324" i="154"/>
  <c r="D323" i="154"/>
  <c r="C323" i="154"/>
  <c r="D322" i="154"/>
  <c r="C322" i="154"/>
  <c r="D321" i="154"/>
  <c r="C321" i="154"/>
  <c r="D320" i="154"/>
  <c r="C320" i="154"/>
  <c r="D319" i="154"/>
  <c r="C319" i="154"/>
  <c r="D318" i="154"/>
  <c r="C318" i="154"/>
  <c r="D317" i="154"/>
  <c r="C317" i="154"/>
  <c r="D316" i="154"/>
  <c r="C316" i="154"/>
  <c r="D315" i="154"/>
  <c r="C315" i="154"/>
  <c r="D314" i="154"/>
  <c r="C314" i="154"/>
  <c r="D313" i="154"/>
  <c r="C313" i="154"/>
  <c r="D312" i="154"/>
  <c r="C312" i="154"/>
  <c r="D311" i="154"/>
  <c r="C311" i="154"/>
  <c r="D310" i="154"/>
  <c r="C310" i="154"/>
  <c r="D309" i="154"/>
  <c r="C309" i="154"/>
  <c r="D308" i="154"/>
  <c r="C308" i="154"/>
  <c r="D307" i="154"/>
  <c r="C307" i="154"/>
  <c r="D306" i="154"/>
  <c r="C306" i="154"/>
  <c r="D305" i="154"/>
  <c r="C305" i="154"/>
  <c r="D304" i="154"/>
  <c r="C304" i="154"/>
  <c r="D303" i="154"/>
  <c r="C303" i="154"/>
  <c r="D302" i="154"/>
  <c r="C302" i="154"/>
  <c r="D301" i="154"/>
  <c r="C301" i="154"/>
  <c r="D300" i="154"/>
  <c r="C300" i="154"/>
  <c r="D299" i="154"/>
  <c r="C299" i="154"/>
  <c r="D298" i="154"/>
  <c r="C298" i="154"/>
  <c r="D297" i="154"/>
  <c r="C297" i="154"/>
  <c r="D296" i="154"/>
  <c r="C296" i="154"/>
  <c r="D295" i="154"/>
  <c r="C295" i="154"/>
  <c r="D294" i="154"/>
  <c r="C294" i="154"/>
  <c r="D293" i="154"/>
  <c r="C293" i="154"/>
  <c r="D292" i="154"/>
  <c r="C292" i="154"/>
  <c r="D291" i="154"/>
  <c r="C291" i="154"/>
  <c r="D290" i="154"/>
  <c r="C290" i="154"/>
  <c r="D289" i="154"/>
  <c r="C289" i="154"/>
  <c r="D288" i="154"/>
  <c r="C288" i="154"/>
  <c r="D287" i="154"/>
  <c r="C287" i="154"/>
  <c r="D286" i="154"/>
  <c r="C286" i="154"/>
  <c r="D285" i="154"/>
  <c r="C285" i="154"/>
  <c r="D284" i="154"/>
  <c r="C284" i="154"/>
  <c r="D283" i="154"/>
  <c r="C283" i="154"/>
  <c r="B282" i="154"/>
  <c r="D281" i="154"/>
  <c r="C281" i="154"/>
  <c r="D280" i="154"/>
  <c r="C280" i="154"/>
  <c r="D279" i="154"/>
  <c r="C279" i="154"/>
  <c r="D278" i="154"/>
  <c r="C278" i="154"/>
  <c r="D277" i="154"/>
  <c r="C277" i="154"/>
  <c r="D276" i="154"/>
  <c r="C276" i="154"/>
  <c r="D275" i="154"/>
  <c r="C275" i="154"/>
  <c r="D274" i="154"/>
  <c r="C274" i="154"/>
  <c r="D273" i="154"/>
  <c r="C273" i="154"/>
  <c r="D272" i="154"/>
  <c r="C272" i="154"/>
  <c r="D271" i="154"/>
  <c r="C271" i="154"/>
  <c r="D270" i="154"/>
  <c r="C270" i="154"/>
  <c r="B269" i="154"/>
  <c r="D268" i="154"/>
  <c r="C268" i="154"/>
  <c r="D267" i="154"/>
  <c r="C267" i="154"/>
  <c r="D266" i="154"/>
  <c r="C266" i="154"/>
  <c r="D265" i="154"/>
  <c r="C265" i="154"/>
  <c r="D264" i="154"/>
  <c r="C264" i="154"/>
  <c r="D263" i="154"/>
  <c r="C263" i="154"/>
  <c r="D262" i="154"/>
  <c r="C262" i="154"/>
  <c r="D261" i="154"/>
  <c r="C261" i="154"/>
  <c r="D260" i="154"/>
  <c r="C260" i="154"/>
  <c r="D259" i="154"/>
  <c r="C259" i="154"/>
  <c r="D258" i="154"/>
  <c r="C258" i="154"/>
  <c r="D257" i="154"/>
  <c r="C257" i="154"/>
  <c r="D256" i="154"/>
  <c r="C256" i="154"/>
  <c r="D255" i="154"/>
  <c r="C255" i="154"/>
  <c r="D254" i="154"/>
  <c r="C254" i="154"/>
  <c r="D253" i="154"/>
  <c r="C253" i="154"/>
  <c r="D252" i="154"/>
  <c r="C252" i="154"/>
  <c r="D251" i="154"/>
  <c r="C251" i="154"/>
  <c r="D250" i="154"/>
  <c r="C250" i="154"/>
  <c r="D249" i="154"/>
  <c r="C249" i="154"/>
  <c r="D248" i="154"/>
  <c r="C248" i="154"/>
  <c r="D247" i="154"/>
  <c r="C247" i="154"/>
  <c r="D246" i="154"/>
  <c r="C246" i="154"/>
  <c r="D245" i="154"/>
  <c r="C245" i="154"/>
  <c r="D244" i="154"/>
  <c r="C244" i="154"/>
  <c r="D243" i="154"/>
  <c r="C243" i="154"/>
  <c r="D242" i="154"/>
  <c r="C242" i="154"/>
  <c r="D241" i="154"/>
  <c r="C241" i="154"/>
  <c r="D240" i="154"/>
  <c r="C240" i="154"/>
  <c r="D239" i="154"/>
  <c r="C239" i="154"/>
  <c r="D238" i="154"/>
  <c r="C238" i="154"/>
  <c r="D237" i="154"/>
  <c r="C237" i="154"/>
  <c r="D236" i="154"/>
  <c r="C236" i="154"/>
  <c r="D235" i="154"/>
  <c r="C235" i="154"/>
  <c r="D234" i="154"/>
  <c r="C234" i="154"/>
  <c r="D233" i="154"/>
  <c r="C233" i="154"/>
  <c r="D232" i="154"/>
  <c r="C232" i="154"/>
  <c r="D231" i="154"/>
  <c r="C231" i="154"/>
  <c r="D230" i="154"/>
  <c r="C230" i="154"/>
  <c r="D229" i="154"/>
  <c r="C229" i="154"/>
  <c r="D228" i="154"/>
  <c r="C228" i="154"/>
  <c r="D227" i="154"/>
  <c r="C227" i="154"/>
  <c r="D226" i="154"/>
  <c r="C226" i="154"/>
  <c r="D225" i="154"/>
  <c r="C225" i="154"/>
  <c r="D224" i="154"/>
  <c r="C224" i="154"/>
  <c r="D223" i="154"/>
  <c r="C223" i="154"/>
  <c r="D222" i="154"/>
  <c r="C222" i="154"/>
  <c r="D221" i="154"/>
  <c r="C221" i="154"/>
  <c r="D220" i="154"/>
  <c r="C220" i="154"/>
  <c r="D219" i="154"/>
  <c r="C219" i="154"/>
  <c r="D218" i="154"/>
  <c r="C218" i="154"/>
  <c r="D217" i="154"/>
  <c r="C217" i="154"/>
  <c r="D216" i="154"/>
  <c r="C216" i="154"/>
  <c r="D215" i="154"/>
  <c r="C215" i="154"/>
  <c r="D214" i="154"/>
  <c r="C214" i="154"/>
  <c r="D213" i="154"/>
  <c r="C213" i="154"/>
  <c r="D212" i="154"/>
  <c r="C212" i="154"/>
  <c r="D211" i="154"/>
  <c r="C211" i="154"/>
  <c r="D210" i="154"/>
  <c r="C210" i="154"/>
  <c r="D209" i="154"/>
  <c r="C209" i="154"/>
  <c r="D208" i="154"/>
  <c r="C208" i="154"/>
  <c r="B207" i="154"/>
  <c r="G332" i="154"/>
  <c r="E7" i="165"/>
  <c r="D206" i="154"/>
  <c r="C206" i="154"/>
  <c r="D205" i="154"/>
  <c r="C205" i="154"/>
  <c r="D204" i="154"/>
  <c r="C204" i="154"/>
  <c r="D203" i="154"/>
  <c r="C203" i="154"/>
  <c r="D202" i="154"/>
  <c r="C202" i="154"/>
  <c r="D201" i="154"/>
  <c r="C201" i="154"/>
  <c r="D200" i="154"/>
  <c r="C200" i="154"/>
  <c r="D199" i="154"/>
  <c r="C199" i="154"/>
  <c r="D198" i="154"/>
  <c r="C198" i="154"/>
  <c r="D197" i="154"/>
  <c r="C197" i="154"/>
  <c r="E196" i="154"/>
  <c r="D196" i="154"/>
  <c r="C196" i="154"/>
  <c r="D195" i="154"/>
  <c r="C195" i="154"/>
  <c r="D194" i="154"/>
  <c r="C194" i="154"/>
  <c r="D193" i="154"/>
  <c r="C193" i="154"/>
  <c r="D192" i="154"/>
  <c r="C192" i="154"/>
  <c r="D191" i="154"/>
  <c r="C191" i="154"/>
  <c r="D190" i="154"/>
  <c r="C190" i="154"/>
  <c r="D189" i="154"/>
  <c r="C189" i="154"/>
  <c r="D188" i="154"/>
  <c r="C188" i="154"/>
  <c r="D187" i="154"/>
  <c r="C187" i="154"/>
  <c r="D186" i="154"/>
  <c r="C186" i="154"/>
  <c r="D185" i="154"/>
  <c r="C185" i="154"/>
  <c r="D184" i="154"/>
  <c r="C184" i="154"/>
  <c r="D183" i="154"/>
  <c r="C183" i="154"/>
  <c r="D182" i="154"/>
  <c r="C182" i="154"/>
  <c r="D181" i="154"/>
  <c r="C181" i="154"/>
  <c r="D180" i="154"/>
  <c r="C180" i="154"/>
  <c r="D179" i="154"/>
  <c r="C179" i="154"/>
  <c r="D178" i="154"/>
  <c r="C178" i="154"/>
  <c r="D177" i="154"/>
  <c r="C177" i="154"/>
  <c r="D176" i="154"/>
  <c r="C176" i="154"/>
  <c r="D175" i="154"/>
  <c r="C175" i="154"/>
  <c r="D174" i="154"/>
  <c r="C174" i="154"/>
  <c r="D173" i="154"/>
  <c r="C173" i="154"/>
  <c r="B172" i="154"/>
  <c r="B171" i="154"/>
  <c r="B332" i="154"/>
  <c r="D169" i="154"/>
  <c r="C169" i="154"/>
  <c r="D168" i="154"/>
  <c r="C168" i="154"/>
  <c r="D167" i="154"/>
  <c r="C167" i="154"/>
  <c r="D166" i="154"/>
  <c r="C166" i="154"/>
  <c r="D165" i="154"/>
  <c r="C165" i="154"/>
  <c r="D164" i="154"/>
  <c r="C164" i="154"/>
  <c r="D163" i="154"/>
  <c r="C163" i="154"/>
  <c r="D162" i="154"/>
  <c r="C162" i="154"/>
  <c r="D161" i="154"/>
  <c r="C161" i="154"/>
  <c r="D160" i="154"/>
  <c r="C160" i="154"/>
  <c r="D159" i="154"/>
  <c r="C159" i="154"/>
  <c r="D158" i="154"/>
  <c r="C158" i="154"/>
  <c r="D157" i="154"/>
  <c r="C157" i="154"/>
  <c r="D156" i="154"/>
  <c r="C156" i="154"/>
  <c r="D155" i="154"/>
  <c r="C155" i="154"/>
  <c r="D154" i="154"/>
  <c r="C154" i="154"/>
  <c r="D153" i="154"/>
  <c r="C153" i="154"/>
  <c r="D152" i="154"/>
  <c r="C152" i="154"/>
  <c r="D151" i="154"/>
  <c r="C151" i="154"/>
  <c r="B150" i="154"/>
  <c r="D149" i="154"/>
  <c r="C149" i="154"/>
  <c r="D148" i="154"/>
  <c r="C148" i="154"/>
  <c r="D147" i="154"/>
  <c r="C147" i="154"/>
  <c r="D146" i="154"/>
  <c r="C146" i="154"/>
  <c r="D145" i="154"/>
  <c r="C145" i="154"/>
  <c r="E144" i="154"/>
  <c r="D144" i="154"/>
  <c r="C144" i="154"/>
  <c r="D143" i="154"/>
  <c r="C143" i="154"/>
  <c r="D142" i="154"/>
  <c r="C142" i="154"/>
  <c r="D141" i="154"/>
  <c r="C141" i="154"/>
  <c r="D140" i="154"/>
  <c r="C140" i="154"/>
  <c r="D139" i="154"/>
  <c r="C139" i="154"/>
  <c r="D138" i="154"/>
  <c r="C138" i="154"/>
  <c r="D137" i="154"/>
  <c r="C137" i="154"/>
  <c r="D136" i="154"/>
  <c r="C136" i="154"/>
  <c r="D135" i="154"/>
  <c r="C135" i="154"/>
  <c r="D134" i="154"/>
  <c r="C134" i="154"/>
  <c r="D133" i="154"/>
  <c r="C133" i="154"/>
  <c r="D132" i="154"/>
  <c r="C132" i="154"/>
  <c r="D131" i="154"/>
  <c r="C131" i="154"/>
  <c r="D130" i="154"/>
  <c r="C130" i="154"/>
  <c r="D129" i="154"/>
  <c r="C129" i="154"/>
  <c r="D128" i="154"/>
  <c r="C128" i="154"/>
  <c r="D127" i="154"/>
  <c r="C127" i="154"/>
  <c r="D126" i="154"/>
  <c r="C126" i="154"/>
  <c r="D125" i="154"/>
  <c r="C125" i="154"/>
  <c r="D124" i="154"/>
  <c r="C124" i="154"/>
  <c r="B123" i="154"/>
  <c r="D122" i="154"/>
  <c r="C122" i="154"/>
  <c r="D121" i="154"/>
  <c r="C121" i="154"/>
  <c r="D120" i="154"/>
  <c r="C120" i="154"/>
  <c r="E119" i="154"/>
  <c r="D119" i="154"/>
  <c r="C119" i="154"/>
  <c r="D118" i="154"/>
  <c r="C118" i="154"/>
  <c r="B117" i="154"/>
  <c r="B100" i="154"/>
  <c r="D116" i="154"/>
  <c r="C116" i="154"/>
  <c r="D115" i="154"/>
  <c r="C115" i="154"/>
  <c r="D114" i="154"/>
  <c r="C114" i="154"/>
  <c r="D113" i="154"/>
  <c r="C113" i="154"/>
  <c r="D112" i="154"/>
  <c r="C112" i="154"/>
  <c r="D111" i="154"/>
  <c r="C111" i="154"/>
  <c r="D110" i="154"/>
  <c r="C110" i="154"/>
  <c r="D109" i="154"/>
  <c r="C109" i="154"/>
  <c r="D108" i="154"/>
  <c r="C108" i="154"/>
  <c r="D107" i="154"/>
  <c r="C107" i="154"/>
  <c r="D106" i="154"/>
  <c r="C106" i="154"/>
  <c r="D105" i="154"/>
  <c r="C105" i="154"/>
  <c r="D104" i="154"/>
  <c r="C104" i="154"/>
  <c r="D103" i="154"/>
  <c r="C103" i="154"/>
  <c r="D102" i="154"/>
  <c r="C102" i="154"/>
  <c r="D101" i="154"/>
  <c r="C101" i="154"/>
  <c r="D99" i="154"/>
  <c r="C99" i="154"/>
  <c r="D98" i="154"/>
  <c r="C98" i="154"/>
  <c r="D97" i="154"/>
  <c r="C97" i="154"/>
  <c r="D96" i="154"/>
  <c r="C96" i="154"/>
  <c r="D95" i="154"/>
  <c r="C95" i="154"/>
  <c r="D94" i="154"/>
  <c r="C94" i="154"/>
  <c r="D93" i="154"/>
  <c r="C93" i="154"/>
  <c r="D92" i="154"/>
  <c r="C92" i="154"/>
  <c r="D91" i="154"/>
  <c r="C91" i="154"/>
  <c r="D90" i="154"/>
  <c r="C90" i="154"/>
  <c r="D89" i="154"/>
  <c r="C89" i="154"/>
  <c r="D88" i="154"/>
  <c r="C88" i="154"/>
  <c r="D87" i="154"/>
  <c r="C87" i="154"/>
  <c r="D86" i="154"/>
  <c r="C86" i="154"/>
  <c r="D85" i="154"/>
  <c r="C85" i="154"/>
  <c r="D84" i="154"/>
  <c r="C84" i="154"/>
  <c r="D83" i="154"/>
  <c r="C83" i="154"/>
  <c r="D82" i="154"/>
  <c r="C82" i="154"/>
  <c r="B81" i="154"/>
  <c r="D80" i="154"/>
  <c r="C80" i="154"/>
  <c r="D79" i="154"/>
  <c r="C79" i="154"/>
  <c r="D78" i="154"/>
  <c r="C78" i="154"/>
  <c r="D77" i="154"/>
  <c r="C77" i="154"/>
  <c r="D76" i="154"/>
  <c r="C76" i="154"/>
  <c r="D75" i="154"/>
  <c r="C75" i="154"/>
  <c r="D74" i="154"/>
  <c r="C74" i="154"/>
  <c r="D73" i="154"/>
  <c r="C73" i="154"/>
  <c r="B72" i="154"/>
  <c r="D71" i="154"/>
  <c r="C71" i="154"/>
  <c r="D70" i="154"/>
  <c r="C70" i="154"/>
  <c r="D69" i="154"/>
  <c r="C69" i="154"/>
  <c r="D68" i="154"/>
  <c r="C68" i="154"/>
  <c r="D67" i="154"/>
  <c r="C67" i="154"/>
  <c r="D66" i="154"/>
  <c r="C66" i="154"/>
  <c r="D65" i="154"/>
  <c r="C65" i="154"/>
  <c r="D64" i="154"/>
  <c r="C64" i="154"/>
  <c r="D63" i="154"/>
  <c r="C63" i="154"/>
  <c r="D62" i="154"/>
  <c r="C62" i="154"/>
  <c r="D61" i="154"/>
  <c r="C61" i="154"/>
  <c r="D60" i="154"/>
  <c r="C60" i="154"/>
  <c r="D59" i="154"/>
  <c r="C59" i="154"/>
  <c r="D58" i="154"/>
  <c r="C58" i="154"/>
  <c r="D57" i="154"/>
  <c r="C57" i="154"/>
  <c r="D56" i="154"/>
  <c r="C56" i="154"/>
  <c r="D55" i="154"/>
  <c r="C55" i="154"/>
  <c r="D54" i="154"/>
  <c r="C54" i="154"/>
  <c r="D53" i="154"/>
  <c r="C53" i="154"/>
  <c r="D52" i="154"/>
  <c r="C52" i="154"/>
  <c r="D51" i="154"/>
  <c r="C51" i="154"/>
  <c r="D50" i="154"/>
  <c r="C50" i="154"/>
  <c r="D49" i="154"/>
  <c r="C49" i="154"/>
  <c r="D48" i="154"/>
  <c r="C48" i="154"/>
  <c r="D47" i="154"/>
  <c r="C47" i="154"/>
  <c r="D46" i="154"/>
  <c r="C46" i="154"/>
  <c r="D45" i="154"/>
  <c r="C45" i="154"/>
  <c r="D44" i="154"/>
  <c r="C44" i="154"/>
  <c r="D43" i="154"/>
  <c r="C43" i="154"/>
  <c r="D42" i="154"/>
  <c r="C42" i="154"/>
  <c r="B41" i="154"/>
  <c r="D10" i="154"/>
  <c r="E40" i="154"/>
  <c r="D40" i="154"/>
  <c r="C40" i="154"/>
  <c r="D39" i="154"/>
  <c r="C39" i="154"/>
  <c r="D38" i="154"/>
  <c r="C38" i="154"/>
  <c r="D37" i="154"/>
  <c r="C37" i="154"/>
  <c r="D36" i="154"/>
  <c r="C36" i="154"/>
  <c r="D35" i="154"/>
  <c r="C35" i="154"/>
  <c r="D34" i="154"/>
  <c r="C34" i="154"/>
  <c r="E33" i="154"/>
  <c r="D33" i="154"/>
  <c r="C33" i="154"/>
  <c r="D32" i="154"/>
  <c r="C32" i="154"/>
  <c r="D31" i="154"/>
  <c r="C31" i="154"/>
  <c r="D30" i="154"/>
  <c r="C30" i="154"/>
  <c r="D29" i="154"/>
  <c r="C29" i="154"/>
  <c r="D28" i="154"/>
  <c r="C28" i="154"/>
  <c r="D27" i="154"/>
  <c r="C27" i="154"/>
  <c r="E26" i="154"/>
  <c r="D26" i="154"/>
  <c r="C26" i="154"/>
  <c r="D25" i="154"/>
  <c r="C25" i="154"/>
  <c r="E24" i="154"/>
  <c r="D24" i="154"/>
  <c r="C24" i="154"/>
  <c r="D23" i="154"/>
  <c r="C23" i="154"/>
  <c r="D22" i="154"/>
  <c r="C22" i="154"/>
  <c r="D21" i="154"/>
  <c r="C21" i="154"/>
  <c r="D20" i="154"/>
  <c r="C20" i="154"/>
  <c r="D19" i="154"/>
  <c r="C19" i="154"/>
  <c r="D18" i="154"/>
  <c r="C18" i="154"/>
  <c r="D17" i="154"/>
  <c r="C17" i="154"/>
  <c r="D16" i="154"/>
  <c r="C16" i="154"/>
  <c r="B15" i="154"/>
  <c r="L13" i="154"/>
  <c r="K13" i="154"/>
  <c r="G13" i="154"/>
  <c r="E113" i="154"/>
  <c r="J13" i="154"/>
  <c r="I13" i="154"/>
  <c r="E16" i="154"/>
  <c r="F13" i="154"/>
  <c r="G12" i="154"/>
  <c r="F11" i="154"/>
  <c r="F12" i="154"/>
  <c r="F10" i="154"/>
  <c r="E295" i="154"/>
  <c r="F9" i="154"/>
  <c r="E343" i="154"/>
  <c r="C8" i="154"/>
  <c r="C7" i="154"/>
  <c r="C1" i="154"/>
  <c r="A7" i="165" s="1"/>
  <c r="F715" i="153"/>
  <c r="G709" i="153"/>
  <c r="I8" i="165"/>
  <c r="F708" i="153"/>
  <c r="G708" i="153"/>
  <c r="D708" i="153"/>
  <c r="C708" i="153"/>
  <c r="F707" i="153"/>
  <c r="G707" i="153"/>
  <c r="D707" i="153"/>
  <c r="C707" i="153"/>
  <c r="F706" i="153"/>
  <c r="G706" i="153"/>
  <c r="C706" i="153"/>
  <c r="F705" i="153"/>
  <c r="G705" i="153"/>
  <c r="D705" i="153"/>
  <c r="C705" i="153"/>
  <c r="F704" i="153"/>
  <c r="G704" i="153"/>
  <c r="D704" i="153"/>
  <c r="C704" i="153"/>
  <c r="F703" i="153"/>
  <c r="G703" i="153"/>
  <c r="D703" i="153"/>
  <c r="C703" i="153"/>
  <c r="F702" i="153"/>
  <c r="G702" i="153"/>
  <c r="D702" i="153"/>
  <c r="C702" i="153"/>
  <c r="F701" i="153"/>
  <c r="G701" i="153"/>
  <c r="D701" i="153"/>
  <c r="C701" i="153"/>
  <c r="F700" i="153"/>
  <c r="G700" i="153"/>
  <c r="D700" i="153"/>
  <c r="C700" i="153"/>
  <c r="F699" i="153"/>
  <c r="G699" i="153"/>
  <c r="D699" i="153"/>
  <c r="C699" i="153"/>
  <c r="F698" i="153"/>
  <c r="G698" i="153"/>
  <c r="D698" i="153"/>
  <c r="C698" i="153"/>
  <c r="F697" i="153"/>
  <c r="G697" i="153"/>
  <c r="D697" i="153"/>
  <c r="C697" i="153"/>
  <c r="F696" i="153"/>
  <c r="G696" i="153"/>
  <c r="D696" i="153"/>
  <c r="C696" i="153"/>
  <c r="F695" i="153"/>
  <c r="G695" i="153"/>
  <c r="D695" i="153"/>
  <c r="C695" i="153"/>
  <c r="F694" i="153"/>
  <c r="G694" i="153"/>
  <c r="D694" i="153"/>
  <c r="C694" i="153"/>
  <c r="F693" i="153"/>
  <c r="G693" i="153"/>
  <c r="D693" i="153"/>
  <c r="C693" i="153"/>
  <c r="F692" i="153"/>
  <c r="G692" i="153"/>
  <c r="D692" i="153"/>
  <c r="C692" i="153"/>
  <c r="F691" i="153"/>
  <c r="G691" i="153"/>
  <c r="D691" i="153"/>
  <c r="C691" i="153"/>
  <c r="F690" i="153"/>
  <c r="G690" i="153"/>
  <c r="D690" i="153"/>
  <c r="C690" i="153"/>
  <c r="F689" i="153"/>
  <c r="G689" i="153"/>
  <c r="D689" i="153"/>
  <c r="C689" i="153"/>
  <c r="F688" i="153"/>
  <c r="G688" i="153"/>
  <c r="D688" i="153"/>
  <c r="C688" i="153"/>
  <c r="F687" i="153"/>
  <c r="G687" i="153"/>
  <c r="D687" i="153"/>
  <c r="C687" i="153"/>
  <c r="F686" i="153"/>
  <c r="G686" i="153"/>
  <c r="D686" i="153"/>
  <c r="C686" i="153"/>
  <c r="F685" i="153"/>
  <c r="D685" i="153"/>
  <c r="C685" i="153"/>
  <c r="B684" i="153"/>
  <c r="B709" i="153"/>
  <c r="G683" i="153"/>
  <c r="H8" i="165"/>
  <c r="D682" i="153"/>
  <c r="C682" i="153"/>
  <c r="D681" i="153"/>
  <c r="C681" i="153"/>
  <c r="D680" i="153"/>
  <c r="C680" i="153"/>
  <c r="D679" i="153"/>
  <c r="C679" i="153"/>
  <c r="D678" i="153"/>
  <c r="C678" i="153"/>
  <c r="D677" i="153"/>
  <c r="C677" i="153"/>
  <c r="D676" i="153"/>
  <c r="C676" i="153"/>
  <c r="D675" i="153"/>
  <c r="C675" i="153"/>
  <c r="D674" i="153"/>
  <c r="C674" i="153"/>
  <c r="D673" i="153"/>
  <c r="C673" i="153"/>
  <c r="D672" i="153"/>
  <c r="C672" i="153"/>
  <c r="D671" i="153"/>
  <c r="C671" i="153"/>
  <c r="D670" i="153"/>
  <c r="C670" i="153"/>
  <c r="D669" i="153"/>
  <c r="C669" i="153"/>
  <c r="D668" i="153"/>
  <c r="C668" i="153"/>
  <c r="D667" i="153"/>
  <c r="C667" i="153"/>
  <c r="D666" i="153"/>
  <c r="C666" i="153"/>
  <c r="D665" i="153"/>
  <c r="C665" i="153"/>
  <c r="D664" i="153"/>
  <c r="C664" i="153"/>
  <c r="D663" i="153"/>
  <c r="C663" i="153"/>
  <c r="D662" i="153"/>
  <c r="C662" i="153"/>
  <c r="D661" i="153"/>
  <c r="C661" i="153"/>
  <c r="D660" i="153"/>
  <c r="C660" i="153"/>
  <c r="D659" i="153"/>
  <c r="C659" i="153"/>
  <c r="D658" i="153"/>
  <c r="C658" i="153"/>
  <c r="D657" i="153"/>
  <c r="C657" i="153"/>
  <c r="D656" i="153"/>
  <c r="C656" i="153"/>
  <c r="D655" i="153"/>
  <c r="C655" i="153"/>
  <c r="D654" i="153"/>
  <c r="C654" i="153"/>
  <c r="D653" i="153"/>
  <c r="C653" i="153"/>
  <c r="D652" i="153"/>
  <c r="C652" i="153"/>
  <c r="D651" i="153"/>
  <c r="C651" i="153"/>
  <c r="D650" i="153"/>
  <c r="C650" i="153"/>
  <c r="D649" i="153"/>
  <c r="C649" i="153"/>
  <c r="D648" i="153"/>
  <c r="C648" i="153"/>
  <c r="D647" i="153"/>
  <c r="C647" i="153"/>
  <c r="D646" i="153"/>
  <c r="C646" i="153"/>
  <c r="D645" i="153"/>
  <c r="C645" i="153"/>
  <c r="D644" i="153"/>
  <c r="C644" i="153"/>
  <c r="D643" i="153"/>
  <c r="C643" i="153"/>
  <c r="D642" i="153"/>
  <c r="C642" i="153"/>
  <c r="D641" i="153"/>
  <c r="C641" i="153"/>
  <c r="D640" i="153"/>
  <c r="C640" i="153"/>
  <c r="D639" i="153"/>
  <c r="C639" i="153"/>
  <c r="D638" i="153"/>
  <c r="C638" i="153"/>
  <c r="D637" i="153"/>
  <c r="C637" i="153"/>
  <c r="D636" i="153"/>
  <c r="C636" i="153"/>
  <c r="D635" i="153"/>
  <c r="C635" i="153"/>
  <c r="D634" i="153"/>
  <c r="C634" i="153"/>
  <c r="D633" i="153"/>
  <c r="C633" i="153"/>
  <c r="D632" i="153"/>
  <c r="C632" i="153"/>
  <c r="D631" i="153"/>
  <c r="C631" i="153"/>
  <c r="D630" i="153"/>
  <c r="C630" i="153"/>
  <c r="D629" i="153"/>
  <c r="C629" i="153"/>
  <c r="D628" i="153"/>
  <c r="C628" i="153"/>
  <c r="D627" i="153"/>
  <c r="C627" i="153"/>
  <c r="D626" i="153"/>
  <c r="C626" i="153"/>
  <c r="D625" i="153"/>
  <c r="C625" i="153"/>
  <c r="D624" i="153"/>
  <c r="C624" i="153"/>
  <c r="D623" i="153"/>
  <c r="C623" i="153"/>
  <c r="D622" i="153"/>
  <c r="C622" i="153"/>
  <c r="D621" i="153"/>
  <c r="C621" i="153"/>
  <c r="D620" i="153"/>
  <c r="C620" i="153"/>
  <c r="D619" i="153"/>
  <c r="C619" i="153"/>
  <c r="D618" i="153"/>
  <c r="C618" i="153"/>
  <c r="D617" i="153"/>
  <c r="C617" i="153"/>
  <c r="D616" i="153"/>
  <c r="C616" i="153"/>
  <c r="D615" i="153"/>
  <c r="C615" i="153"/>
  <c r="D614" i="153"/>
  <c r="C614" i="153"/>
  <c r="D613" i="153"/>
  <c r="C613" i="153"/>
  <c r="D612" i="153"/>
  <c r="C612" i="153"/>
  <c r="D611" i="153"/>
  <c r="C611" i="153"/>
  <c r="D610" i="153"/>
  <c r="C610" i="153"/>
  <c r="D609" i="153"/>
  <c r="C609" i="153"/>
  <c r="D608" i="153"/>
  <c r="C608" i="153"/>
  <c r="D607" i="153"/>
  <c r="C607" i="153"/>
  <c r="D606" i="153"/>
  <c r="C606" i="153"/>
  <c r="D605" i="153"/>
  <c r="C605" i="153"/>
  <c r="D604" i="153"/>
  <c r="C604" i="153"/>
  <c r="D603" i="153"/>
  <c r="C603" i="153"/>
  <c r="D602" i="153"/>
  <c r="C602" i="153"/>
  <c r="D601" i="153"/>
  <c r="C601" i="153"/>
  <c r="D600" i="153"/>
  <c r="C600" i="153"/>
  <c r="D599" i="153"/>
  <c r="C599" i="153"/>
  <c r="D598" i="153"/>
  <c r="C598" i="153"/>
  <c r="D597" i="153"/>
  <c r="C597" i="153"/>
  <c r="D596" i="153"/>
  <c r="C596" i="153"/>
  <c r="D595" i="153"/>
  <c r="C595" i="153"/>
  <c r="D594" i="153"/>
  <c r="C594" i="153"/>
  <c r="D593" i="153"/>
  <c r="C593" i="153"/>
  <c r="D592" i="153"/>
  <c r="C592" i="153"/>
  <c r="D591" i="153"/>
  <c r="C591" i="153"/>
  <c r="D590" i="153"/>
  <c r="C590" i="153"/>
  <c r="D9" i="153"/>
  <c r="E589" i="153"/>
  <c r="D589" i="153"/>
  <c r="C589" i="153"/>
  <c r="D588" i="153"/>
  <c r="C588" i="153"/>
  <c r="D587" i="153"/>
  <c r="C587" i="153"/>
  <c r="D586" i="153"/>
  <c r="C586" i="153"/>
  <c r="B585" i="153"/>
  <c r="B683" i="153"/>
  <c r="G584" i="153"/>
  <c r="G8" i="165"/>
  <c r="D583" i="153"/>
  <c r="C583" i="153"/>
  <c r="D582" i="153"/>
  <c r="C582" i="153"/>
  <c r="D581" i="153"/>
  <c r="C581" i="153"/>
  <c r="D580" i="153"/>
  <c r="C580" i="153"/>
  <c r="D579" i="153"/>
  <c r="C579" i="153"/>
  <c r="D578" i="153"/>
  <c r="C578" i="153"/>
  <c r="D577" i="153"/>
  <c r="C577" i="153"/>
  <c r="D576" i="153"/>
  <c r="C576" i="153"/>
  <c r="D575" i="153"/>
  <c r="C575" i="153"/>
  <c r="D574" i="153"/>
  <c r="C574" i="153"/>
  <c r="D573" i="153"/>
  <c r="C573" i="153"/>
  <c r="D572" i="153"/>
  <c r="C572" i="153"/>
  <c r="D571" i="153"/>
  <c r="C571" i="153"/>
  <c r="D570" i="153"/>
  <c r="C570" i="153"/>
  <c r="D569" i="153"/>
  <c r="C569" i="153"/>
  <c r="D568" i="153"/>
  <c r="C568" i="153"/>
  <c r="D567" i="153"/>
  <c r="C567" i="153"/>
  <c r="D566" i="153"/>
  <c r="C566" i="153"/>
  <c r="D565" i="153"/>
  <c r="C565" i="153"/>
  <c r="D564" i="153"/>
  <c r="C564" i="153"/>
  <c r="D563" i="153"/>
  <c r="C563" i="153"/>
  <c r="D562" i="153"/>
  <c r="C562" i="153"/>
  <c r="D561" i="153"/>
  <c r="C561" i="153"/>
  <c r="D560" i="153"/>
  <c r="C560" i="153"/>
  <c r="D559" i="153"/>
  <c r="C559" i="153"/>
  <c r="D558" i="153"/>
  <c r="C558" i="153"/>
  <c r="D557" i="153"/>
  <c r="C557" i="153"/>
  <c r="D556" i="153"/>
  <c r="C556" i="153"/>
  <c r="D555" i="153"/>
  <c r="C555" i="153"/>
  <c r="D554" i="153"/>
  <c r="C554" i="153"/>
  <c r="D553" i="153"/>
  <c r="C553" i="153"/>
  <c r="D552" i="153"/>
  <c r="C552" i="153"/>
  <c r="D551" i="153"/>
  <c r="C551" i="153"/>
  <c r="D550" i="153"/>
  <c r="C550" i="153"/>
  <c r="D549" i="153"/>
  <c r="C549" i="153"/>
  <c r="D548" i="153"/>
  <c r="C548" i="153"/>
  <c r="D547" i="153"/>
  <c r="C547" i="153"/>
  <c r="D546" i="153"/>
  <c r="C546" i="153"/>
  <c r="D545" i="153"/>
  <c r="C545" i="153"/>
  <c r="D544" i="153"/>
  <c r="C544" i="153"/>
  <c r="D543" i="153"/>
  <c r="C543" i="153"/>
  <c r="D542" i="153"/>
  <c r="C542" i="153"/>
  <c r="D541" i="153"/>
  <c r="C541" i="153"/>
  <c r="D540" i="153"/>
  <c r="C540" i="153"/>
  <c r="D539" i="153"/>
  <c r="C539" i="153"/>
  <c r="D538" i="153"/>
  <c r="C538" i="153"/>
  <c r="D537" i="153"/>
  <c r="C537" i="153"/>
  <c r="D536" i="153"/>
  <c r="C536" i="153"/>
  <c r="D535" i="153"/>
  <c r="C535" i="153"/>
  <c r="D534" i="153"/>
  <c r="C534" i="153"/>
  <c r="D533" i="153"/>
  <c r="C533" i="153"/>
  <c r="D532" i="153"/>
  <c r="C532" i="153"/>
  <c r="D531" i="153"/>
  <c r="C531" i="153"/>
  <c r="D530" i="153"/>
  <c r="C530" i="153"/>
  <c r="D529" i="153"/>
  <c r="C529" i="153"/>
  <c r="D528" i="153"/>
  <c r="C528" i="153"/>
  <c r="D527" i="153"/>
  <c r="C527" i="153"/>
  <c r="D526" i="153"/>
  <c r="C526" i="153"/>
  <c r="D525" i="153"/>
  <c r="C525" i="153"/>
  <c r="D524" i="153"/>
  <c r="C524" i="153"/>
  <c r="D523" i="153"/>
  <c r="C523" i="153"/>
  <c r="D522" i="153"/>
  <c r="C522" i="153"/>
  <c r="D521" i="153"/>
  <c r="C521" i="153"/>
  <c r="D520" i="153"/>
  <c r="C520" i="153"/>
  <c r="B519" i="153"/>
  <c r="B584" i="153"/>
  <c r="D517" i="153"/>
  <c r="C517" i="153"/>
  <c r="D516" i="153"/>
  <c r="C516" i="153"/>
  <c r="D515" i="153"/>
  <c r="C515" i="153"/>
  <c r="D514" i="153"/>
  <c r="C514" i="153"/>
  <c r="D513" i="153"/>
  <c r="C513" i="153"/>
  <c r="D512" i="153"/>
  <c r="C512" i="153"/>
  <c r="D511" i="153"/>
  <c r="C511" i="153"/>
  <c r="D510" i="153"/>
  <c r="C510" i="153"/>
  <c r="D509" i="153"/>
  <c r="C509" i="153"/>
  <c r="D508" i="153"/>
  <c r="C508" i="153"/>
  <c r="D507" i="153"/>
  <c r="C507" i="153"/>
  <c r="D506" i="153"/>
  <c r="C506" i="153"/>
  <c r="D505" i="153"/>
  <c r="C505" i="153"/>
  <c r="D504" i="153"/>
  <c r="C504" i="153"/>
  <c r="B503" i="153"/>
  <c r="D502" i="153"/>
  <c r="C502" i="153"/>
  <c r="D501" i="153"/>
  <c r="C501" i="153"/>
  <c r="D500" i="153"/>
  <c r="C500" i="153"/>
  <c r="D499" i="153"/>
  <c r="C499" i="153"/>
  <c r="D498" i="153"/>
  <c r="C498" i="153"/>
  <c r="D497" i="153"/>
  <c r="C497" i="153"/>
  <c r="E496" i="153"/>
  <c r="D496" i="153"/>
  <c r="C496" i="153"/>
  <c r="D495" i="153"/>
  <c r="C495" i="153"/>
  <c r="D494" i="153"/>
  <c r="C494" i="153"/>
  <c r="D493" i="153"/>
  <c r="C493" i="153"/>
  <c r="D492" i="153"/>
  <c r="C492" i="153"/>
  <c r="D491" i="153"/>
  <c r="C491" i="153"/>
  <c r="D490" i="153"/>
  <c r="C490" i="153"/>
  <c r="D489" i="153"/>
  <c r="C489" i="153"/>
  <c r="D488" i="153"/>
  <c r="C488" i="153"/>
  <c r="D487" i="153"/>
  <c r="C487" i="153"/>
  <c r="B486" i="153"/>
  <c r="D485" i="153"/>
  <c r="C485" i="153"/>
  <c r="D484" i="153"/>
  <c r="C484" i="153"/>
  <c r="D483" i="153"/>
  <c r="C483" i="153"/>
  <c r="D482" i="153"/>
  <c r="C482" i="153"/>
  <c r="D481" i="153"/>
  <c r="C481" i="153"/>
  <c r="D480" i="153"/>
  <c r="C480" i="153"/>
  <c r="D479" i="153"/>
  <c r="C479" i="153"/>
  <c r="D478" i="153"/>
  <c r="C478" i="153"/>
  <c r="D477" i="153"/>
  <c r="C477" i="153"/>
  <c r="D476" i="153"/>
  <c r="C476" i="153"/>
  <c r="D475" i="153"/>
  <c r="C475" i="153"/>
  <c r="D474" i="153"/>
  <c r="C474" i="153"/>
  <c r="D473" i="153"/>
  <c r="C473" i="153"/>
  <c r="D472" i="153"/>
  <c r="C472" i="153"/>
  <c r="D471" i="153"/>
  <c r="C471" i="153"/>
  <c r="D470" i="153"/>
  <c r="C470" i="153"/>
  <c r="D469" i="153"/>
  <c r="C469" i="153"/>
  <c r="D468" i="153"/>
  <c r="C468" i="153"/>
  <c r="B467" i="153"/>
  <c r="D466" i="153"/>
  <c r="C466" i="153"/>
  <c r="D465" i="153"/>
  <c r="C465" i="153"/>
  <c r="D464" i="153"/>
  <c r="C464" i="153"/>
  <c r="D463" i="153"/>
  <c r="C463" i="153"/>
  <c r="D462" i="153"/>
  <c r="C462" i="153"/>
  <c r="D461" i="153"/>
  <c r="C461" i="153"/>
  <c r="D460" i="153"/>
  <c r="C460" i="153"/>
  <c r="B459" i="153"/>
  <c r="D458" i="153"/>
  <c r="C458" i="153"/>
  <c r="D457" i="153"/>
  <c r="C457" i="153"/>
  <c r="D456" i="153"/>
  <c r="C456" i="153"/>
  <c r="D455" i="153"/>
  <c r="C455" i="153"/>
  <c r="D454" i="153"/>
  <c r="C454" i="153"/>
  <c r="D453" i="153"/>
  <c r="C453" i="153"/>
  <c r="D452" i="153"/>
  <c r="C452" i="153"/>
  <c r="D451" i="153"/>
  <c r="C451" i="153"/>
  <c r="D450" i="153"/>
  <c r="C450" i="153"/>
  <c r="D449" i="153"/>
  <c r="C449" i="153"/>
  <c r="D448" i="153"/>
  <c r="C448" i="153"/>
  <c r="D447" i="153"/>
  <c r="C447" i="153"/>
  <c r="D446" i="153"/>
  <c r="C446" i="153"/>
  <c r="D445" i="153"/>
  <c r="C445" i="153"/>
  <c r="D444" i="153"/>
  <c r="C444" i="153"/>
  <c r="D443" i="153"/>
  <c r="C443" i="153"/>
  <c r="D442" i="153"/>
  <c r="C442" i="153"/>
  <c r="D441" i="153"/>
  <c r="C441" i="153"/>
  <c r="D440" i="153"/>
  <c r="C440" i="153"/>
  <c r="D439" i="153"/>
  <c r="C439" i="153"/>
  <c r="D438" i="153"/>
  <c r="C438" i="153"/>
  <c r="D437" i="153"/>
  <c r="C437" i="153"/>
  <c r="D436" i="153"/>
  <c r="C436" i="153"/>
  <c r="D435" i="153"/>
  <c r="C435" i="153"/>
  <c r="D434" i="153"/>
  <c r="C434" i="153"/>
  <c r="D433" i="153"/>
  <c r="C433" i="153"/>
  <c r="D432" i="153"/>
  <c r="C432" i="153"/>
  <c r="D431" i="153"/>
  <c r="C431" i="153"/>
  <c r="D430" i="153"/>
  <c r="C430" i="153"/>
  <c r="D429" i="153"/>
  <c r="C429" i="153"/>
  <c r="D428" i="153"/>
  <c r="C428" i="153"/>
  <c r="D427" i="153"/>
  <c r="C427" i="153"/>
  <c r="D426" i="153"/>
  <c r="C426" i="153"/>
  <c r="D425" i="153"/>
  <c r="C425" i="153"/>
  <c r="D424" i="153"/>
  <c r="C424" i="153"/>
  <c r="D423" i="153"/>
  <c r="C423" i="153"/>
  <c r="D422" i="153"/>
  <c r="C422" i="153"/>
  <c r="D421" i="153"/>
  <c r="C421" i="153"/>
  <c r="D420" i="153"/>
  <c r="C420" i="153"/>
  <c r="D419" i="153"/>
  <c r="C419" i="153"/>
  <c r="D418" i="153"/>
  <c r="C418" i="153"/>
  <c r="D417" i="153"/>
  <c r="C417" i="153"/>
  <c r="D416" i="153"/>
  <c r="C416" i="153"/>
  <c r="D415" i="153"/>
  <c r="C415" i="153"/>
  <c r="D414" i="153"/>
  <c r="C414" i="153"/>
  <c r="D413" i="153"/>
  <c r="C413" i="153"/>
  <c r="D412" i="153"/>
  <c r="C412" i="153"/>
  <c r="D411" i="153"/>
  <c r="C411" i="153"/>
  <c r="D410" i="153"/>
  <c r="C410" i="153"/>
  <c r="D409" i="153"/>
  <c r="C409" i="153"/>
  <c r="D408" i="153"/>
  <c r="C408" i="153"/>
  <c r="D407" i="153"/>
  <c r="C407" i="153"/>
  <c r="D406" i="153"/>
  <c r="C406" i="153"/>
  <c r="D405" i="153"/>
  <c r="C405" i="153"/>
  <c r="D404" i="153"/>
  <c r="C404" i="153"/>
  <c r="D403" i="153"/>
  <c r="C403" i="153"/>
  <c r="D402" i="153"/>
  <c r="C402" i="153"/>
  <c r="D401" i="153"/>
  <c r="C401" i="153"/>
  <c r="D400" i="153"/>
  <c r="C400" i="153"/>
  <c r="D399" i="153"/>
  <c r="C399" i="153"/>
  <c r="D398" i="153"/>
  <c r="C398" i="153"/>
  <c r="D397" i="153"/>
  <c r="C397" i="153"/>
  <c r="D396" i="153"/>
  <c r="C396" i="153"/>
  <c r="D395" i="153"/>
  <c r="C395" i="153"/>
  <c r="D394" i="153"/>
  <c r="C394" i="153"/>
  <c r="D393" i="153"/>
  <c r="C393" i="153"/>
  <c r="D392" i="153"/>
  <c r="C392" i="153"/>
  <c r="D391" i="153"/>
  <c r="C391" i="153"/>
  <c r="D390" i="153"/>
  <c r="C390" i="153"/>
  <c r="B389" i="153"/>
  <c r="D388" i="153"/>
  <c r="C388" i="153"/>
  <c r="D387" i="153"/>
  <c r="C387" i="153"/>
  <c r="D386" i="153"/>
  <c r="C386" i="153"/>
  <c r="D385" i="153"/>
  <c r="C385" i="153"/>
  <c r="D384" i="153"/>
  <c r="C384" i="153"/>
  <c r="D383" i="153"/>
  <c r="C383" i="153"/>
  <c r="D382" i="153"/>
  <c r="C382" i="153"/>
  <c r="D381" i="153"/>
  <c r="C381" i="153"/>
  <c r="F380" i="153"/>
  <c r="D380" i="153"/>
  <c r="C380" i="153"/>
  <c r="D379" i="153"/>
  <c r="C379" i="153"/>
  <c r="D378" i="153"/>
  <c r="C378" i="153"/>
  <c r="D377" i="153"/>
  <c r="C377" i="153"/>
  <c r="D376" i="153"/>
  <c r="C376" i="153"/>
  <c r="D375" i="153"/>
  <c r="C375" i="153"/>
  <c r="D374" i="153"/>
  <c r="C374" i="153"/>
  <c r="D373" i="153"/>
  <c r="C373" i="153"/>
  <c r="D372" i="153"/>
  <c r="C372" i="153"/>
  <c r="D371" i="153"/>
  <c r="C371" i="153"/>
  <c r="D370" i="153"/>
  <c r="C370" i="153"/>
  <c r="D369" i="153"/>
  <c r="C369" i="153"/>
  <c r="D368" i="153"/>
  <c r="C368" i="153"/>
  <c r="D367" i="153"/>
  <c r="C367" i="153"/>
  <c r="D366" i="153"/>
  <c r="C366" i="153"/>
  <c r="D365" i="153"/>
  <c r="C365" i="153"/>
  <c r="D364" i="153"/>
  <c r="C364" i="153"/>
  <c r="D363" i="153"/>
  <c r="C363" i="153"/>
  <c r="D362" i="153"/>
  <c r="C362" i="153"/>
  <c r="D361" i="153"/>
  <c r="C361" i="153"/>
  <c r="D360" i="153"/>
  <c r="C360" i="153"/>
  <c r="D359" i="153"/>
  <c r="C359" i="153"/>
  <c r="D358" i="153"/>
  <c r="C358" i="153"/>
  <c r="D357" i="153"/>
  <c r="C357" i="153"/>
  <c r="D356" i="153"/>
  <c r="C356" i="153"/>
  <c r="D355" i="153"/>
  <c r="C355" i="153"/>
  <c r="D354" i="153"/>
  <c r="C354" i="153"/>
  <c r="D353" i="153"/>
  <c r="C353" i="153"/>
  <c r="D352" i="153"/>
  <c r="C352" i="153"/>
  <c r="D351" i="153"/>
  <c r="C351" i="153"/>
  <c r="D350" i="153"/>
  <c r="C350" i="153"/>
  <c r="D349" i="153"/>
  <c r="C349" i="153"/>
  <c r="D348" i="153"/>
  <c r="C348" i="153"/>
  <c r="D347" i="153"/>
  <c r="C347" i="153"/>
  <c r="D346" i="153"/>
  <c r="C346" i="153"/>
  <c r="D345" i="153"/>
  <c r="C345" i="153"/>
  <c r="D344" i="153"/>
  <c r="C344" i="153"/>
  <c r="D343" i="153"/>
  <c r="C343" i="153"/>
  <c r="D342" i="153"/>
  <c r="C342" i="153"/>
  <c r="D341" i="153"/>
  <c r="C341" i="153"/>
  <c r="D340" i="153"/>
  <c r="C340" i="153"/>
  <c r="D339" i="153"/>
  <c r="C339" i="153"/>
  <c r="D338" i="153"/>
  <c r="C338" i="153"/>
  <c r="D337" i="153"/>
  <c r="C337" i="153"/>
  <c r="D336" i="153"/>
  <c r="C336" i="153"/>
  <c r="D335" i="153"/>
  <c r="C335" i="153"/>
  <c r="B334" i="153"/>
  <c r="E331" i="153"/>
  <c r="D331" i="153"/>
  <c r="C331" i="153"/>
  <c r="D330" i="153"/>
  <c r="C330" i="153"/>
  <c r="D329" i="153"/>
  <c r="C329" i="153"/>
  <c r="D328" i="153"/>
  <c r="C328" i="153"/>
  <c r="D327" i="153"/>
  <c r="C327" i="153"/>
  <c r="D326" i="153"/>
  <c r="C326" i="153"/>
  <c r="D325" i="153"/>
  <c r="C325" i="153"/>
  <c r="D324" i="153"/>
  <c r="C324" i="153"/>
  <c r="D323" i="153"/>
  <c r="C323" i="153"/>
  <c r="D322" i="153"/>
  <c r="C322" i="153"/>
  <c r="D321" i="153"/>
  <c r="C321" i="153"/>
  <c r="D320" i="153"/>
  <c r="C320" i="153"/>
  <c r="D319" i="153"/>
  <c r="C319" i="153"/>
  <c r="D318" i="153"/>
  <c r="C318" i="153"/>
  <c r="D317" i="153"/>
  <c r="C317" i="153"/>
  <c r="D316" i="153"/>
  <c r="C316" i="153"/>
  <c r="D315" i="153"/>
  <c r="C315" i="153"/>
  <c r="D314" i="153"/>
  <c r="C314" i="153"/>
  <c r="D313" i="153"/>
  <c r="C313" i="153"/>
  <c r="D312" i="153"/>
  <c r="C312" i="153"/>
  <c r="D311" i="153"/>
  <c r="C311" i="153"/>
  <c r="D310" i="153"/>
  <c r="C310" i="153"/>
  <c r="D309" i="153"/>
  <c r="C309" i="153"/>
  <c r="D308" i="153"/>
  <c r="C308" i="153"/>
  <c r="D307" i="153"/>
  <c r="C307" i="153"/>
  <c r="E306" i="153"/>
  <c r="D306" i="153"/>
  <c r="C306" i="153"/>
  <c r="D305" i="153"/>
  <c r="C305" i="153"/>
  <c r="D304" i="153"/>
  <c r="C304" i="153"/>
  <c r="D303" i="153"/>
  <c r="C303" i="153"/>
  <c r="D302" i="153"/>
  <c r="C302" i="153"/>
  <c r="D301" i="153"/>
  <c r="C301" i="153"/>
  <c r="D300" i="153"/>
  <c r="C300" i="153"/>
  <c r="D299" i="153"/>
  <c r="C299" i="153"/>
  <c r="D298" i="153"/>
  <c r="C298" i="153"/>
  <c r="D297" i="153"/>
  <c r="C297" i="153"/>
  <c r="D296" i="153"/>
  <c r="C296" i="153"/>
  <c r="D295" i="153"/>
  <c r="C295" i="153"/>
  <c r="D294" i="153"/>
  <c r="C294" i="153"/>
  <c r="D293" i="153"/>
  <c r="C293" i="153"/>
  <c r="D292" i="153"/>
  <c r="C292" i="153"/>
  <c r="D291" i="153"/>
  <c r="C291" i="153"/>
  <c r="D290" i="153"/>
  <c r="C290" i="153"/>
  <c r="D289" i="153"/>
  <c r="C289" i="153"/>
  <c r="D288" i="153"/>
  <c r="C288" i="153"/>
  <c r="D287" i="153"/>
  <c r="C287" i="153"/>
  <c r="D286" i="153"/>
  <c r="C286" i="153"/>
  <c r="D285" i="153"/>
  <c r="C285" i="153"/>
  <c r="D284" i="153"/>
  <c r="C284" i="153"/>
  <c r="D283" i="153"/>
  <c r="C283" i="153"/>
  <c r="B282" i="153"/>
  <c r="D281" i="153"/>
  <c r="C281" i="153"/>
  <c r="D280" i="153"/>
  <c r="C280" i="153"/>
  <c r="D279" i="153"/>
  <c r="C279" i="153"/>
  <c r="D278" i="153"/>
  <c r="C278" i="153"/>
  <c r="D277" i="153"/>
  <c r="C277" i="153"/>
  <c r="D276" i="153"/>
  <c r="C276" i="153"/>
  <c r="D275" i="153"/>
  <c r="C275" i="153"/>
  <c r="D274" i="153"/>
  <c r="C274" i="153"/>
  <c r="D273" i="153"/>
  <c r="C273" i="153"/>
  <c r="D272" i="153"/>
  <c r="C272" i="153"/>
  <c r="D271" i="153"/>
  <c r="C271" i="153"/>
  <c r="D270" i="153"/>
  <c r="C270" i="153"/>
  <c r="B269" i="153"/>
  <c r="D268" i="153"/>
  <c r="C268" i="153"/>
  <c r="D267" i="153"/>
  <c r="C267" i="153"/>
  <c r="D266" i="153"/>
  <c r="C266" i="153"/>
  <c r="D265" i="153"/>
  <c r="C265" i="153"/>
  <c r="D264" i="153"/>
  <c r="C264" i="153"/>
  <c r="D263" i="153"/>
  <c r="C263" i="153"/>
  <c r="D262" i="153"/>
  <c r="C262" i="153"/>
  <c r="D261" i="153"/>
  <c r="C261" i="153"/>
  <c r="D260" i="153"/>
  <c r="C260" i="153"/>
  <c r="D259" i="153"/>
  <c r="C259" i="153"/>
  <c r="D258" i="153"/>
  <c r="C258" i="153"/>
  <c r="D257" i="153"/>
  <c r="C257" i="153"/>
  <c r="D256" i="153"/>
  <c r="C256" i="153"/>
  <c r="D255" i="153"/>
  <c r="C255" i="153"/>
  <c r="D254" i="153"/>
  <c r="C254" i="153"/>
  <c r="D253" i="153"/>
  <c r="C253" i="153"/>
  <c r="D252" i="153"/>
  <c r="C252" i="153"/>
  <c r="D251" i="153"/>
  <c r="C251" i="153"/>
  <c r="D250" i="153"/>
  <c r="C250" i="153"/>
  <c r="D249" i="153"/>
  <c r="C249" i="153"/>
  <c r="D248" i="153"/>
  <c r="C248" i="153"/>
  <c r="D247" i="153"/>
  <c r="C247" i="153"/>
  <c r="D246" i="153"/>
  <c r="C246" i="153"/>
  <c r="D245" i="153"/>
  <c r="C245" i="153"/>
  <c r="D244" i="153"/>
  <c r="C244" i="153"/>
  <c r="D243" i="153"/>
  <c r="C243" i="153"/>
  <c r="D242" i="153"/>
  <c r="C242" i="153"/>
  <c r="D241" i="153"/>
  <c r="C241" i="153"/>
  <c r="D240" i="153"/>
  <c r="C240" i="153"/>
  <c r="D239" i="153"/>
  <c r="C239" i="153"/>
  <c r="D238" i="153"/>
  <c r="C238" i="153"/>
  <c r="D237" i="153"/>
  <c r="C237" i="153"/>
  <c r="D236" i="153"/>
  <c r="C236" i="153"/>
  <c r="D235" i="153"/>
  <c r="C235" i="153"/>
  <c r="D234" i="153"/>
  <c r="C234" i="153"/>
  <c r="D233" i="153"/>
  <c r="C233" i="153"/>
  <c r="D232" i="153"/>
  <c r="C232" i="153"/>
  <c r="D231" i="153"/>
  <c r="C231" i="153"/>
  <c r="D230" i="153"/>
  <c r="C230" i="153"/>
  <c r="D229" i="153"/>
  <c r="C229" i="153"/>
  <c r="D228" i="153"/>
  <c r="C228" i="153"/>
  <c r="D227" i="153"/>
  <c r="C227" i="153"/>
  <c r="D226" i="153"/>
  <c r="C226" i="153"/>
  <c r="D225" i="153"/>
  <c r="C225" i="153"/>
  <c r="D224" i="153"/>
  <c r="C224" i="153"/>
  <c r="D223" i="153"/>
  <c r="C223" i="153"/>
  <c r="D222" i="153"/>
  <c r="C222" i="153"/>
  <c r="D221" i="153"/>
  <c r="C221" i="153"/>
  <c r="D220" i="153"/>
  <c r="C220" i="153"/>
  <c r="D219" i="153"/>
  <c r="C219" i="153"/>
  <c r="D218" i="153"/>
  <c r="C218" i="153"/>
  <c r="D217" i="153"/>
  <c r="C217" i="153"/>
  <c r="D216" i="153"/>
  <c r="C216" i="153"/>
  <c r="D215" i="153"/>
  <c r="C215" i="153"/>
  <c r="D214" i="153"/>
  <c r="C214" i="153"/>
  <c r="D213" i="153"/>
  <c r="C213" i="153"/>
  <c r="D212" i="153"/>
  <c r="C212" i="153"/>
  <c r="D211" i="153"/>
  <c r="C211" i="153"/>
  <c r="D210" i="153"/>
  <c r="C210" i="153"/>
  <c r="D209" i="153"/>
  <c r="C209" i="153"/>
  <c r="D208" i="153"/>
  <c r="C208" i="153"/>
  <c r="B207" i="153"/>
  <c r="G332" i="153"/>
  <c r="E8" i="165"/>
  <c r="D206" i="153"/>
  <c r="C206" i="153"/>
  <c r="D205" i="153"/>
  <c r="C205" i="153"/>
  <c r="D204" i="153"/>
  <c r="C204" i="153"/>
  <c r="D203" i="153"/>
  <c r="C203" i="153"/>
  <c r="D202" i="153"/>
  <c r="C202" i="153"/>
  <c r="D201" i="153"/>
  <c r="C201" i="153"/>
  <c r="D200" i="153"/>
  <c r="C200" i="153"/>
  <c r="D199" i="153"/>
  <c r="C199" i="153"/>
  <c r="D198" i="153"/>
  <c r="C198" i="153"/>
  <c r="D197" i="153"/>
  <c r="C197" i="153"/>
  <c r="E196" i="153"/>
  <c r="D196" i="153"/>
  <c r="C196" i="153"/>
  <c r="D195" i="153"/>
  <c r="C195" i="153"/>
  <c r="D194" i="153"/>
  <c r="C194" i="153"/>
  <c r="D193" i="153"/>
  <c r="C193" i="153"/>
  <c r="D192" i="153"/>
  <c r="C192" i="153"/>
  <c r="D191" i="153"/>
  <c r="C191" i="153"/>
  <c r="D190" i="153"/>
  <c r="C190" i="153"/>
  <c r="D189" i="153"/>
  <c r="C189" i="153"/>
  <c r="D188" i="153"/>
  <c r="C188" i="153"/>
  <c r="D187" i="153"/>
  <c r="C187" i="153"/>
  <c r="D186" i="153"/>
  <c r="C186" i="153"/>
  <c r="D185" i="153"/>
  <c r="C185" i="153"/>
  <c r="D184" i="153"/>
  <c r="C184" i="153"/>
  <c r="D183" i="153"/>
  <c r="C183" i="153"/>
  <c r="D182" i="153"/>
  <c r="C182" i="153"/>
  <c r="D181" i="153"/>
  <c r="C181" i="153"/>
  <c r="D180" i="153"/>
  <c r="C180" i="153"/>
  <c r="D179" i="153"/>
  <c r="C179" i="153"/>
  <c r="D178" i="153"/>
  <c r="C178" i="153"/>
  <c r="D177" i="153"/>
  <c r="C177" i="153"/>
  <c r="D176" i="153"/>
  <c r="C176" i="153"/>
  <c r="D175" i="153"/>
  <c r="C175" i="153"/>
  <c r="D174" i="153"/>
  <c r="C174" i="153"/>
  <c r="D173" i="153"/>
  <c r="C173" i="153"/>
  <c r="B172" i="153"/>
  <c r="B171" i="153"/>
  <c r="B332" i="153"/>
  <c r="D169" i="153"/>
  <c r="C169" i="153"/>
  <c r="D168" i="153"/>
  <c r="C168" i="153"/>
  <c r="D167" i="153"/>
  <c r="C167" i="153"/>
  <c r="D166" i="153"/>
  <c r="C166" i="153"/>
  <c r="D165" i="153"/>
  <c r="C165" i="153"/>
  <c r="D164" i="153"/>
  <c r="C164" i="153"/>
  <c r="D163" i="153"/>
  <c r="C163" i="153"/>
  <c r="D162" i="153"/>
  <c r="C162" i="153"/>
  <c r="D161" i="153"/>
  <c r="C161" i="153"/>
  <c r="D160" i="153"/>
  <c r="C160" i="153"/>
  <c r="D159" i="153"/>
  <c r="C159" i="153"/>
  <c r="D158" i="153"/>
  <c r="C158" i="153"/>
  <c r="D157" i="153"/>
  <c r="C157" i="153"/>
  <c r="D156" i="153"/>
  <c r="C156" i="153"/>
  <c r="D155" i="153"/>
  <c r="C155" i="153"/>
  <c r="D154" i="153"/>
  <c r="C154" i="153"/>
  <c r="D153" i="153"/>
  <c r="C153" i="153"/>
  <c r="D152" i="153"/>
  <c r="C152" i="153"/>
  <c r="D151" i="153"/>
  <c r="C151" i="153"/>
  <c r="B150" i="153"/>
  <c r="D149" i="153"/>
  <c r="C149" i="153"/>
  <c r="D148" i="153"/>
  <c r="C148" i="153"/>
  <c r="D147" i="153"/>
  <c r="C147" i="153"/>
  <c r="D146" i="153"/>
  <c r="C146" i="153"/>
  <c r="D145" i="153"/>
  <c r="C145" i="153"/>
  <c r="E144" i="153"/>
  <c r="D144" i="153"/>
  <c r="C144" i="153"/>
  <c r="D143" i="153"/>
  <c r="C143" i="153"/>
  <c r="D142" i="153"/>
  <c r="C142" i="153"/>
  <c r="D141" i="153"/>
  <c r="C141" i="153"/>
  <c r="D140" i="153"/>
  <c r="C140" i="153"/>
  <c r="D139" i="153"/>
  <c r="C139" i="153"/>
  <c r="D138" i="153"/>
  <c r="C138" i="153"/>
  <c r="D137" i="153"/>
  <c r="C137" i="153"/>
  <c r="D136" i="153"/>
  <c r="C136" i="153"/>
  <c r="D135" i="153"/>
  <c r="C135" i="153"/>
  <c r="D134" i="153"/>
  <c r="C134" i="153"/>
  <c r="D133" i="153"/>
  <c r="C133" i="153"/>
  <c r="D132" i="153"/>
  <c r="C132" i="153"/>
  <c r="D131" i="153"/>
  <c r="C131" i="153"/>
  <c r="D130" i="153"/>
  <c r="C130" i="153"/>
  <c r="D129" i="153"/>
  <c r="C129" i="153"/>
  <c r="D128" i="153"/>
  <c r="C128" i="153"/>
  <c r="D127" i="153"/>
  <c r="C127" i="153"/>
  <c r="D126" i="153"/>
  <c r="C126" i="153"/>
  <c r="D125" i="153"/>
  <c r="C125" i="153"/>
  <c r="D124" i="153"/>
  <c r="C124" i="153"/>
  <c r="B123" i="153"/>
  <c r="D122" i="153"/>
  <c r="C122" i="153"/>
  <c r="D121" i="153"/>
  <c r="C121" i="153"/>
  <c r="D120" i="153"/>
  <c r="C120" i="153"/>
  <c r="E119" i="153"/>
  <c r="D119" i="153"/>
  <c r="C119" i="153"/>
  <c r="D118" i="153"/>
  <c r="C118" i="153"/>
  <c r="B117" i="153"/>
  <c r="B100" i="153"/>
  <c r="D116" i="153"/>
  <c r="C116" i="153"/>
  <c r="D115" i="153"/>
  <c r="C115" i="153"/>
  <c r="D114" i="153"/>
  <c r="C114" i="153"/>
  <c r="D113" i="153"/>
  <c r="C113" i="153"/>
  <c r="D112" i="153"/>
  <c r="C112" i="153"/>
  <c r="D111" i="153"/>
  <c r="C111" i="153"/>
  <c r="D110" i="153"/>
  <c r="C110" i="153"/>
  <c r="D109" i="153"/>
  <c r="C109" i="153"/>
  <c r="D108" i="153"/>
  <c r="C108" i="153"/>
  <c r="D107" i="153"/>
  <c r="C107" i="153"/>
  <c r="D106" i="153"/>
  <c r="C106" i="153"/>
  <c r="D105" i="153"/>
  <c r="C105" i="153"/>
  <c r="D104" i="153"/>
  <c r="C104" i="153"/>
  <c r="D103" i="153"/>
  <c r="C103" i="153"/>
  <c r="D102" i="153"/>
  <c r="C102" i="153"/>
  <c r="D101" i="153"/>
  <c r="C101" i="153"/>
  <c r="E99" i="153"/>
  <c r="D99" i="153"/>
  <c r="C99" i="153"/>
  <c r="D98" i="153"/>
  <c r="C98" i="153"/>
  <c r="D97" i="153"/>
  <c r="C97" i="153"/>
  <c r="D96" i="153"/>
  <c r="C96" i="153"/>
  <c r="D95" i="153"/>
  <c r="C95" i="153"/>
  <c r="D94" i="153"/>
  <c r="C94" i="153"/>
  <c r="D93" i="153"/>
  <c r="C93" i="153"/>
  <c r="D92" i="153"/>
  <c r="C92" i="153"/>
  <c r="D91" i="153"/>
  <c r="C91" i="153"/>
  <c r="D90" i="153"/>
  <c r="C90" i="153"/>
  <c r="D89" i="153"/>
  <c r="C89" i="153"/>
  <c r="D88" i="153"/>
  <c r="C88" i="153"/>
  <c r="D87" i="153"/>
  <c r="C87" i="153"/>
  <c r="D86" i="153"/>
  <c r="C86" i="153"/>
  <c r="D85" i="153"/>
  <c r="C85" i="153"/>
  <c r="D84" i="153"/>
  <c r="C84" i="153"/>
  <c r="D83" i="153"/>
  <c r="C83" i="153"/>
  <c r="E82" i="153"/>
  <c r="D82" i="153"/>
  <c r="C82" i="153"/>
  <c r="B81" i="153"/>
  <c r="D80" i="153"/>
  <c r="C80" i="153"/>
  <c r="D79" i="153"/>
  <c r="C79" i="153"/>
  <c r="D78" i="153"/>
  <c r="C78" i="153"/>
  <c r="D77" i="153"/>
  <c r="C77" i="153"/>
  <c r="D76" i="153"/>
  <c r="C76" i="153"/>
  <c r="D75" i="153"/>
  <c r="C75" i="153"/>
  <c r="D74" i="153"/>
  <c r="C74" i="153"/>
  <c r="D73" i="153"/>
  <c r="C73" i="153"/>
  <c r="B72" i="153"/>
  <c r="D71" i="153"/>
  <c r="C71" i="153"/>
  <c r="D70" i="153"/>
  <c r="C70" i="153"/>
  <c r="D69" i="153"/>
  <c r="C69" i="153"/>
  <c r="D68" i="153"/>
  <c r="C68" i="153"/>
  <c r="D67" i="153"/>
  <c r="C67" i="153"/>
  <c r="D66" i="153"/>
  <c r="C66" i="153"/>
  <c r="D65" i="153"/>
  <c r="C65" i="153"/>
  <c r="D64" i="153"/>
  <c r="C64" i="153"/>
  <c r="D63" i="153"/>
  <c r="C63" i="153"/>
  <c r="D62" i="153"/>
  <c r="C62" i="153"/>
  <c r="D61" i="153"/>
  <c r="C61" i="153"/>
  <c r="D60" i="153"/>
  <c r="C60" i="153"/>
  <c r="D59" i="153"/>
  <c r="C59" i="153"/>
  <c r="D58" i="153"/>
  <c r="C58" i="153"/>
  <c r="D57" i="153"/>
  <c r="C57" i="153"/>
  <c r="D56" i="153"/>
  <c r="C56" i="153"/>
  <c r="D55" i="153"/>
  <c r="C55" i="153"/>
  <c r="D54" i="153"/>
  <c r="C54" i="153"/>
  <c r="D53" i="153"/>
  <c r="C53" i="153"/>
  <c r="E52" i="153"/>
  <c r="D52" i="153"/>
  <c r="C52" i="153"/>
  <c r="D51" i="153"/>
  <c r="C51" i="153"/>
  <c r="D50" i="153"/>
  <c r="C50" i="153"/>
  <c r="D49" i="153"/>
  <c r="C49" i="153"/>
  <c r="D48" i="153"/>
  <c r="C48" i="153"/>
  <c r="D47" i="153"/>
  <c r="C47" i="153"/>
  <c r="D46" i="153"/>
  <c r="C46" i="153"/>
  <c r="D45" i="153"/>
  <c r="C45" i="153"/>
  <c r="D44" i="153"/>
  <c r="C44" i="153"/>
  <c r="D43" i="153"/>
  <c r="C43" i="153"/>
  <c r="D42" i="153"/>
  <c r="C42" i="153"/>
  <c r="B41" i="153"/>
  <c r="D40" i="153"/>
  <c r="C40" i="153"/>
  <c r="D39" i="153"/>
  <c r="C39" i="153"/>
  <c r="D38" i="153"/>
  <c r="C38" i="153"/>
  <c r="D37" i="153"/>
  <c r="C37" i="153"/>
  <c r="D36" i="153"/>
  <c r="C36" i="153"/>
  <c r="D35" i="153"/>
  <c r="C35" i="153"/>
  <c r="D34" i="153"/>
  <c r="C34" i="153"/>
  <c r="E33" i="153"/>
  <c r="D33" i="153"/>
  <c r="C33" i="153"/>
  <c r="D32" i="153"/>
  <c r="C32" i="153"/>
  <c r="D31" i="153"/>
  <c r="C31" i="153"/>
  <c r="D30" i="153"/>
  <c r="C30" i="153"/>
  <c r="D29" i="153"/>
  <c r="C29" i="153"/>
  <c r="D28" i="153"/>
  <c r="C28" i="153"/>
  <c r="D27" i="153"/>
  <c r="C27" i="153"/>
  <c r="E26" i="153"/>
  <c r="D26" i="153"/>
  <c r="C26" i="153"/>
  <c r="D25" i="153"/>
  <c r="C25" i="153"/>
  <c r="D24" i="153"/>
  <c r="C24" i="153"/>
  <c r="D23" i="153"/>
  <c r="C23" i="153"/>
  <c r="D22" i="153"/>
  <c r="C22" i="153"/>
  <c r="D21" i="153"/>
  <c r="C21" i="153"/>
  <c r="D20" i="153"/>
  <c r="C20" i="153"/>
  <c r="D19" i="153"/>
  <c r="C19" i="153"/>
  <c r="D18" i="153"/>
  <c r="C18" i="153"/>
  <c r="D17" i="153"/>
  <c r="C17" i="153"/>
  <c r="D16" i="153"/>
  <c r="C16" i="153"/>
  <c r="B15" i="153"/>
  <c r="B14" i="153"/>
  <c r="B170" i="153"/>
  <c r="L13" i="153"/>
  <c r="K13" i="153"/>
  <c r="J13" i="153"/>
  <c r="I13" i="153"/>
  <c r="E106" i="153"/>
  <c r="F13" i="153"/>
  <c r="G12" i="153"/>
  <c r="F11" i="153"/>
  <c r="F12" i="153"/>
  <c r="F10" i="153"/>
  <c r="D10" i="153"/>
  <c r="E361" i="153"/>
  <c r="F9" i="153"/>
  <c r="C8" i="153"/>
  <c r="C1" i="153"/>
  <c r="A8" i="165" s="1"/>
  <c r="F715" i="152"/>
  <c r="G709" i="152"/>
  <c r="I9" i="165"/>
  <c r="F708" i="152"/>
  <c r="G708" i="152"/>
  <c r="D708" i="152"/>
  <c r="C708" i="152"/>
  <c r="F707" i="152"/>
  <c r="G707" i="152"/>
  <c r="D707" i="152"/>
  <c r="C707" i="152"/>
  <c r="F706" i="152"/>
  <c r="G706" i="152"/>
  <c r="C706" i="152"/>
  <c r="F705" i="152"/>
  <c r="G705" i="152"/>
  <c r="D705" i="152"/>
  <c r="C705" i="152"/>
  <c r="F704" i="152"/>
  <c r="G704" i="152"/>
  <c r="D704" i="152"/>
  <c r="C704" i="152"/>
  <c r="F703" i="152"/>
  <c r="G703" i="152"/>
  <c r="D703" i="152"/>
  <c r="C703" i="152"/>
  <c r="F702" i="152"/>
  <c r="G702" i="152"/>
  <c r="D702" i="152"/>
  <c r="C702" i="152"/>
  <c r="F701" i="152"/>
  <c r="G701" i="152"/>
  <c r="D701" i="152"/>
  <c r="C701" i="152"/>
  <c r="F700" i="152"/>
  <c r="G700" i="152"/>
  <c r="D700" i="152"/>
  <c r="C700" i="152"/>
  <c r="F699" i="152"/>
  <c r="G699" i="152"/>
  <c r="D699" i="152"/>
  <c r="C699" i="152"/>
  <c r="F698" i="152"/>
  <c r="G698" i="152"/>
  <c r="D698" i="152"/>
  <c r="C698" i="152"/>
  <c r="F697" i="152"/>
  <c r="G697" i="152"/>
  <c r="D697" i="152"/>
  <c r="C697" i="152"/>
  <c r="F696" i="152"/>
  <c r="G696" i="152"/>
  <c r="D696" i="152"/>
  <c r="C696" i="152"/>
  <c r="F695" i="152"/>
  <c r="G695" i="152"/>
  <c r="D695" i="152"/>
  <c r="C695" i="152"/>
  <c r="F694" i="152"/>
  <c r="G694" i="152"/>
  <c r="D694" i="152"/>
  <c r="C694" i="152"/>
  <c r="F693" i="152"/>
  <c r="G693" i="152"/>
  <c r="D693" i="152"/>
  <c r="C693" i="152"/>
  <c r="F692" i="152"/>
  <c r="G692" i="152"/>
  <c r="D692" i="152"/>
  <c r="C692" i="152"/>
  <c r="F691" i="152"/>
  <c r="G691" i="152"/>
  <c r="D691" i="152"/>
  <c r="C691" i="152"/>
  <c r="F690" i="152"/>
  <c r="G690" i="152"/>
  <c r="D690" i="152"/>
  <c r="C690" i="152"/>
  <c r="F689" i="152"/>
  <c r="G689" i="152"/>
  <c r="D689" i="152"/>
  <c r="C689" i="152"/>
  <c r="F688" i="152"/>
  <c r="G688" i="152"/>
  <c r="D688" i="152"/>
  <c r="C688" i="152"/>
  <c r="F687" i="152"/>
  <c r="G687" i="152"/>
  <c r="D687" i="152"/>
  <c r="C687" i="152"/>
  <c r="F686" i="152"/>
  <c r="G686" i="152"/>
  <c r="D686" i="152"/>
  <c r="C686" i="152"/>
  <c r="F685" i="152"/>
  <c r="D685" i="152"/>
  <c r="C685" i="152"/>
  <c r="B684" i="152"/>
  <c r="B709" i="152"/>
  <c r="G683" i="152"/>
  <c r="H9" i="165"/>
  <c r="B585" i="152"/>
  <c r="B683" i="152"/>
  <c r="D682" i="152"/>
  <c r="C682" i="152"/>
  <c r="D681" i="152"/>
  <c r="C681" i="152"/>
  <c r="D680" i="152"/>
  <c r="C680" i="152"/>
  <c r="D679" i="152"/>
  <c r="C679" i="152"/>
  <c r="D678" i="152"/>
  <c r="C678" i="152"/>
  <c r="D677" i="152"/>
  <c r="C677" i="152"/>
  <c r="D676" i="152"/>
  <c r="C676" i="152"/>
  <c r="D675" i="152"/>
  <c r="C675" i="152"/>
  <c r="D674" i="152"/>
  <c r="C674" i="152"/>
  <c r="D673" i="152"/>
  <c r="C673" i="152"/>
  <c r="D672" i="152"/>
  <c r="C672" i="152"/>
  <c r="D671" i="152"/>
  <c r="C671" i="152"/>
  <c r="D670" i="152"/>
  <c r="C670" i="152"/>
  <c r="D669" i="152"/>
  <c r="C669" i="152"/>
  <c r="D668" i="152"/>
  <c r="C668" i="152"/>
  <c r="D667" i="152"/>
  <c r="C667" i="152"/>
  <c r="D666" i="152"/>
  <c r="C666" i="152"/>
  <c r="D665" i="152"/>
  <c r="C665" i="152"/>
  <c r="D664" i="152"/>
  <c r="C664" i="152"/>
  <c r="D663" i="152"/>
  <c r="C663" i="152"/>
  <c r="D662" i="152"/>
  <c r="C662" i="152"/>
  <c r="D661" i="152"/>
  <c r="C661" i="152"/>
  <c r="D660" i="152"/>
  <c r="C660" i="152"/>
  <c r="D659" i="152"/>
  <c r="C659" i="152"/>
  <c r="D658" i="152"/>
  <c r="C658" i="152"/>
  <c r="D657" i="152"/>
  <c r="C657" i="152"/>
  <c r="D656" i="152"/>
  <c r="C656" i="152"/>
  <c r="D655" i="152"/>
  <c r="C655" i="152"/>
  <c r="D654" i="152"/>
  <c r="C654" i="152"/>
  <c r="D653" i="152"/>
  <c r="C653" i="152"/>
  <c r="D652" i="152"/>
  <c r="C652" i="152"/>
  <c r="D651" i="152"/>
  <c r="C651" i="152"/>
  <c r="D650" i="152"/>
  <c r="C650" i="152"/>
  <c r="D649" i="152"/>
  <c r="C649" i="152"/>
  <c r="D648" i="152"/>
  <c r="C648" i="152"/>
  <c r="D647" i="152"/>
  <c r="C647" i="152"/>
  <c r="D646" i="152"/>
  <c r="C646" i="152"/>
  <c r="D645" i="152"/>
  <c r="C645" i="152"/>
  <c r="D644" i="152"/>
  <c r="C644" i="152"/>
  <c r="D643" i="152"/>
  <c r="C643" i="152"/>
  <c r="D642" i="152"/>
  <c r="C642" i="152"/>
  <c r="D641" i="152"/>
  <c r="C641" i="152"/>
  <c r="D640" i="152"/>
  <c r="C640" i="152"/>
  <c r="D639" i="152"/>
  <c r="C639" i="152"/>
  <c r="D638" i="152"/>
  <c r="C638" i="152"/>
  <c r="D637" i="152"/>
  <c r="C637" i="152"/>
  <c r="D636" i="152"/>
  <c r="C636" i="152"/>
  <c r="D635" i="152"/>
  <c r="C635" i="152"/>
  <c r="D634" i="152"/>
  <c r="C634" i="152"/>
  <c r="D633" i="152"/>
  <c r="C633" i="152"/>
  <c r="D632" i="152"/>
  <c r="C632" i="152"/>
  <c r="D631" i="152"/>
  <c r="C631" i="152"/>
  <c r="D630" i="152"/>
  <c r="C630" i="152"/>
  <c r="D629" i="152"/>
  <c r="C629" i="152"/>
  <c r="D628" i="152"/>
  <c r="C628" i="152"/>
  <c r="D627" i="152"/>
  <c r="C627" i="152"/>
  <c r="D626" i="152"/>
  <c r="C626" i="152"/>
  <c r="D625" i="152"/>
  <c r="C625" i="152"/>
  <c r="D624" i="152"/>
  <c r="C624" i="152"/>
  <c r="D623" i="152"/>
  <c r="C623" i="152"/>
  <c r="D622" i="152"/>
  <c r="C622" i="152"/>
  <c r="D621" i="152"/>
  <c r="C621" i="152"/>
  <c r="D620" i="152"/>
  <c r="C620" i="152"/>
  <c r="D619" i="152"/>
  <c r="C619" i="152"/>
  <c r="D618" i="152"/>
  <c r="C618" i="152"/>
  <c r="D617" i="152"/>
  <c r="C617" i="152"/>
  <c r="D616" i="152"/>
  <c r="C616" i="152"/>
  <c r="D615" i="152"/>
  <c r="C615" i="152"/>
  <c r="D614" i="152"/>
  <c r="C614" i="152"/>
  <c r="D613" i="152"/>
  <c r="C613" i="152"/>
  <c r="D612" i="152"/>
  <c r="C612" i="152"/>
  <c r="D611" i="152"/>
  <c r="C611" i="152"/>
  <c r="D610" i="152"/>
  <c r="C610" i="152"/>
  <c r="D609" i="152"/>
  <c r="C609" i="152"/>
  <c r="D608" i="152"/>
  <c r="C608" i="152"/>
  <c r="D607" i="152"/>
  <c r="C607" i="152"/>
  <c r="D606" i="152"/>
  <c r="C606" i="152"/>
  <c r="D605" i="152"/>
  <c r="C605" i="152"/>
  <c r="D604" i="152"/>
  <c r="C604" i="152"/>
  <c r="D603" i="152"/>
  <c r="C603" i="152"/>
  <c r="D602" i="152"/>
  <c r="C602" i="152"/>
  <c r="D601" i="152"/>
  <c r="C601" i="152"/>
  <c r="D600" i="152"/>
  <c r="C600" i="152"/>
  <c r="D599" i="152"/>
  <c r="C599" i="152"/>
  <c r="D598" i="152"/>
  <c r="C598" i="152"/>
  <c r="D597" i="152"/>
  <c r="C597" i="152"/>
  <c r="D596" i="152"/>
  <c r="C596" i="152"/>
  <c r="D595" i="152"/>
  <c r="C595" i="152"/>
  <c r="D594" i="152"/>
  <c r="C594" i="152"/>
  <c r="D593" i="152"/>
  <c r="C593" i="152"/>
  <c r="D592" i="152"/>
  <c r="C592" i="152"/>
  <c r="D591" i="152"/>
  <c r="C591" i="152"/>
  <c r="D590" i="152"/>
  <c r="C590" i="152"/>
  <c r="D589" i="152"/>
  <c r="C589" i="152"/>
  <c r="D588" i="152"/>
  <c r="C588" i="152"/>
  <c r="D587" i="152"/>
  <c r="C587" i="152"/>
  <c r="D586" i="152"/>
  <c r="C586" i="152"/>
  <c r="G584" i="152"/>
  <c r="G9" i="165"/>
  <c r="D583" i="152"/>
  <c r="C583" i="152"/>
  <c r="D582" i="152"/>
  <c r="C582" i="152"/>
  <c r="D581" i="152"/>
  <c r="C581" i="152"/>
  <c r="D580" i="152"/>
  <c r="C580" i="152"/>
  <c r="D579" i="152"/>
  <c r="C579" i="152"/>
  <c r="D578" i="152"/>
  <c r="C578" i="152"/>
  <c r="D577" i="152"/>
  <c r="C577" i="152"/>
  <c r="D576" i="152"/>
  <c r="C576" i="152"/>
  <c r="D575" i="152"/>
  <c r="C575" i="152"/>
  <c r="D574" i="152"/>
  <c r="C574" i="152"/>
  <c r="D573" i="152"/>
  <c r="C573" i="152"/>
  <c r="D572" i="152"/>
  <c r="C572" i="152"/>
  <c r="D571" i="152"/>
  <c r="C571" i="152"/>
  <c r="D570" i="152"/>
  <c r="C570" i="152"/>
  <c r="D569" i="152"/>
  <c r="C569" i="152"/>
  <c r="D568" i="152"/>
  <c r="C568" i="152"/>
  <c r="D567" i="152"/>
  <c r="C567" i="152"/>
  <c r="D566" i="152"/>
  <c r="C566" i="152"/>
  <c r="D565" i="152"/>
  <c r="C565" i="152"/>
  <c r="D564" i="152"/>
  <c r="C564" i="152"/>
  <c r="D563" i="152"/>
  <c r="C563" i="152"/>
  <c r="D562" i="152"/>
  <c r="C562" i="152"/>
  <c r="D561" i="152"/>
  <c r="C561" i="152"/>
  <c r="D560" i="152"/>
  <c r="C560" i="152"/>
  <c r="D559" i="152"/>
  <c r="C559" i="152"/>
  <c r="D558" i="152"/>
  <c r="C558" i="152"/>
  <c r="D557" i="152"/>
  <c r="C557" i="152"/>
  <c r="D556" i="152"/>
  <c r="C556" i="152"/>
  <c r="D555" i="152"/>
  <c r="C555" i="152"/>
  <c r="D554" i="152"/>
  <c r="C554" i="152"/>
  <c r="D553" i="152"/>
  <c r="C553" i="152"/>
  <c r="D552" i="152"/>
  <c r="C552" i="152"/>
  <c r="D551" i="152"/>
  <c r="C551" i="152"/>
  <c r="D550" i="152"/>
  <c r="C550" i="152"/>
  <c r="D549" i="152"/>
  <c r="C549" i="152"/>
  <c r="D548" i="152"/>
  <c r="C548" i="152"/>
  <c r="D547" i="152"/>
  <c r="C547" i="152"/>
  <c r="D546" i="152"/>
  <c r="C546" i="152"/>
  <c r="D545" i="152"/>
  <c r="C545" i="152"/>
  <c r="D544" i="152"/>
  <c r="C544" i="152"/>
  <c r="D543" i="152"/>
  <c r="C543" i="152"/>
  <c r="D542" i="152"/>
  <c r="C542" i="152"/>
  <c r="D541" i="152"/>
  <c r="C541" i="152"/>
  <c r="D540" i="152"/>
  <c r="C540" i="152"/>
  <c r="D539" i="152"/>
  <c r="C539" i="152"/>
  <c r="D538" i="152"/>
  <c r="C538" i="152"/>
  <c r="D537" i="152"/>
  <c r="C537" i="152"/>
  <c r="D536" i="152"/>
  <c r="C536" i="152"/>
  <c r="D535" i="152"/>
  <c r="C535" i="152"/>
  <c r="D534" i="152"/>
  <c r="C534" i="152"/>
  <c r="D533" i="152"/>
  <c r="C533" i="152"/>
  <c r="D532" i="152"/>
  <c r="C532" i="152"/>
  <c r="D531" i="152"/>
  <c r="C531" i="152"/>
  <c r="D530" i="152"/>
  <c r="C530" i="152"/>
  <c r="D529" i="152"/>
  <c r="C529" i="152"/>
  <c r="D528" i="152"/>
  <c r="C528" i="152"/>
  <c r="D527" i="152"/>
  <c r="C527" i="152"/>
  <c r="D526" i="152"/>
  <c r="C526" i="152"/>
  <c r="D525" i="152"/>
  <c r="C525" i="152"/>
  <c r="D524" i="152"/>
  <c r="C524" i="152"/>
  <c r="D523" i="152"/>
  <c r="C523" i="152"/>
  <c r="D522" i="152"/>
  <c r="C522" i="152"/>
  <c r="D521" i="152"/>
  <c r="C521" i="152"/>
  <c r="D520" i="152"/>
  <c r="C520" i="152"/>
  <c r="B519" i="152"/>
  <c r="B584" i="152"/>
  <c r="D517" i="152"/>
  <c r="C517" i="152"/>
  <c r="D516" i="152"/>
  <c r="C516" i="152"/>
  <c r="D515" i="152"/>
  <c r="C515" i="152"/>
  <c r="D514" i="152"/>
  <c r="C514" i="152"/>
  <c r="D513" i="152"/>
  <c r="C513" i="152"/>
  <c r="D512" i="152"/>
  <c r="C512" i="152"/>
  <c r="D511" i="152"/>
  <c r="C511" i="152"/>
  <c r="D510" i="152"/>
  <c r="C510" i="152"/>
  <c r="D509" i="152"/>
  <c r="C509" i="152"/>
  <c r="D508" i="152"/>
  <c r="C508" i="152"/>
  <c r="D507" i="152"/>
  <c r="C507" i="152"/>
  <c r="D506" i="152"/>
  <c r="C506" i="152"/>
  <c r="D505" i="152"/>
  <c r="C505" i="152"/>
  <c r="D504" i="152"/>
  <c r="C504" i="152"/>
  <c r="B503" i="152"/>
  <c r="D502" i="152"/>
  <c r="C502" i="152"/>
  <c r="D501" i="152"/>
  <c r="C501" i="152"/>
  <c r="D500" i="152"/>
  <c r="C500" i="152"/>
  <c r="D499" i="152"/>
  <c r="C499" i="152"/>
  <c r="D498" i="152"/>
  <c r="C498" i="152"/>
  <c r="D497" i="152"/>
  <c r="C497" i="152"/>
  <c r="D496" i="152"/>
  <c r="C496" i="152"/>
  <c r="D495" i="152"/>
  <c r="C495" i="152"/>
  <c r="D494" i="152"/>
  <c r="C494" i="152"/>
  <c r="D493" i="152"/>
  <c r="C493" i="152"/>
  <c r="D492" i="152"/>
  <c r="C492" i="152"/>
  <c r="D491" i="152"/>
  <c r="C491" i="152"/>
  <c r="D490" i="152"/>
  <c r="C490" i="152"/>
  <c r="D489" i="152"/>
  <c r="C489" i="152"/>
  <c r="D488" i="152"/>
  <c r="C488" i="152"/>
  <c r="D487" i="152"/>
  <c r="C487" i="152"/>
  <c r="B486" i="152"/>
  <c r="D485" i="152"/>
  <c r="C485" i="152"/>
  <c r="D484" i="152"/>
  <c r="C484" i="152"/>
  <c r="D483" i="152"/>
  <c r="C483" i="152"/>
  <c r="D482" i="152"/>
  <c r="C482" i="152"/>
  <c r="D481" i="152"/>
  <c r="C481" i="152"/>
  <c r="D480" i="152"/>
  <c r="C480" i="152"/>
  <c r="D479" i="152"/>
  <c r="C479" i="152"/>
  <c r="D478" i="152"/>
  <c r="C478" i="152"/>
  <c r="D477" i="152"/>
  <c r="C477" i="152"/>
  <c r="D476" i="152"/>
  <c r="C476" i="152"/>
  <c r="D475" i="152"/>
  <c r="C475" i="152"/>
  <c r="D474" i="152"/>
  <c r="C474" i="152"/>
  <c r="D473" i="152"/>
  <c r="C473" i="152"/>
  <c r="D472" i="152"/>
  <c r="C472" i="152"/>
  <c r="D471" i="152"/>
  <c r="C471" i="152"/>
  <c r="D470" i="152"/>
  <c r="C470" i="152"/>
  <c r="D469" i="152"/>
  <c r="C469" i="152"/>
  <c r="D468" i="152"/>
  <c r="C468" i="152"/>
  <c r="B467" i="152"/>
  <c r="D466" i="152"/>
  <c r="C466" i="152"/>
  <c r="D465" i="152"/>
  <c r="C465" i="152"/>
  <c r="D464" i="152"/>
  <c r="C464" i="152"/>
  <c r="D463" i="152"/>
  <c r="C463" i="152"/>
  <c r="D462" i="152"/>
  <c r="C462" i="152"/>
  <c r="D461" i="152"/>
  <c r="C461" i="152"/>
  <c r="D460" i="152"/>
  <c r="C460" i="152"/>
  <c r="B459" i="152"/>
  <c r="D458" i="152"/>
  <c r="C458" i="152"/>
  <c r="D457" i="152"/>
  <c r="C457" i="152"/>
  <c r="D456" i="152"/>
  <c r="C456" i="152"/>
  <c r="D455" i="152"/>
  <c r="C455" i="152"/>
  <c r="D454" i="152"/>
  <c r="C454" i="152"/>
  <c r="D453" i="152"/>
  <c r="C453" i="152"/>
  <c r="D452" i="152"/>
  <c r="C452" i="152"/>
  <c r="D451" i="152"/>
  <c r="C451" i="152"/>
  <c r="D450" i="152"/>
  <c r="C450" i="152"/>
  <c r="D449" i="152"/>
  <c r="C449" i="152"/>
  <c r="D448" i="152"/>
  <c r="C448" i="152"/>
  <c r="D447" i="152"/>
  <c r="C447" i="152"/>
  <c r="D446" i="152"/>
  <c r="C446" i="152"/>
  <c r="D445" i="152"/>
  <c r="C445" i="152"/>
  <c r="D444" i="152"/>
  <c r="C444" i="152"/>
  <c r="D443" i="152"/>
  <c r="C443" i="152"/>
  <c r="D442" i="152"/>
  <c r="C442" i="152"/>
  <c r="D441" i="152"/>
  <c r="C441" i="152"/>
  <c r="D440" i="152"/>
  <c r="C440" i="152"/>
  <c r="D439" i="152"/>
  <c r="C439" i="152"/>
  <c r="D438" i="152"/>
  <c r="C438" i="152"/>
  <c r="D437" i="152"/>
  <c r="C437" i="152"/>
  <c r="D436" i="152"/>
  <c r="C436" i="152"/>
  <c r="D435" i="152"/>
  <c r="C435" i="152"/>
  <c r="D434" i="152"/>
  <c r="C434" i="152"/>
  <c r="D433" i="152"/>
  <c r="C433" i="152"/>
  <c r="D432" i="152"/>
  <c r="C432" i="152"/>
  <c r="D431" i="152"/>
  <c r="C431" i="152"/>
  <c r="D430" i="152"/>
  <c r="C430" i="152"/>
  <c r="D429" i="152"/>
  <c r="C429" i="152"/>
  <c r="D428" i="152"/>
  <c r="C428" i="152"/>
  <c r="D427" i="152"/>
  <c r="C427" i="152"/>
  <c r="D426" i="152"/>
  <c r="C426" i="152"/>
  <c r="D425" i="152"/>
  <c r="C425" i="152"/>
  <c r="D424" i="152"/>
  <c r="C424" i="152"/>
  <c r="D423" i="152"/>
  <c r="C423" i="152"/>
  <c r="D422" i="152"/>
  <c r="C422" i="152"/>
  <c r="D421" i="152"/>
  <c r="C421" i="152"/>
  <c r="D420" i="152"/>
  <c r="C420" i="152"/>
  <c r="D419" i="152"/>
  <c r="C419" i="152"/>
  <c r="D418" i="152"/>
  <c r="C418" i="152"/>
  <c r="D417" i="152"/>
  <c r="C417" i="152"/>
  <c r="D416" i="152"/>
  <c r="C416" i="152"/>
  <c r="D415" i="152"/>
  <c r="C415" i="152"/>
  <c r="D414" i="152"/>
  <c r="C414" i="152"/>
  <c r="D413" i="152"/>
  <c r="C413" i="152"/>
  <c r="D412" i="152"/>
  <c r="C412" i="152"/>
  <c r="D411" i="152"/>
  <c r="C411" i="152"/>
  <c r="D410" i="152"/>
  <c r="C410" i="152"/>
  <c r="D409" i="152"/>
  <c r="C409" i="152"/>
  <c r="D408" i="152"/>
  <c r="C408" i="152"/>
  <c r="D407" i="152"/>
  <c r="C407" i="152"/>
  <c r="D406" i="152"/>
  <c r="C406" i="152"/>
  <c r="D405" i="152"/>
  <c r="C405" i="152"/>
  <c r="D404" i="152"/>
  <c r="C404" i="152"/>
  <c r="D403" i="152"/>
  <c r="C403" i="152"/>
  <c r="D402" i="152"/>
  <c r="C402" i="152"/>
  <c r="D401" i="152"/>
  <c r="C401" i="152"/>
  <c r="D400" i="152"/>
  <c r="C400" i="152"/>
  <c r="D399" i="152"/>
  <c r="C399" i="152"/>
  <c r="D398" i="152"/>
  <c r="C398" i="152"/>
  <c r="D397" i="152"/>
  <c r="C397" i="152"/>
  <c r="D396" i="152"/>
  <c r="C396" i="152"/>
  <c r="D395" i="152"/>
  <c r="C395" i="152"/>
  <c r="D394" i="152"/>
  <c r="C394" i="152"/>
  <c r="D393" i="152"/>
  <c r="C393" i="152"/>
  <c r="D392" i="152"/>
  <c r="C392" i="152"/>
  <c r="D391" i="152"/>
  <c r="C391" i="152"/>
  <c r="D390" i="152"/>
  <c r="C390" i="152"/>
  <c r="B389" i="152"/>
  <c r="D388" i="152"/>
  <c r="C388" i="152"/>
  <c r="D387" i="152"/>
  <c r="C387" i="152"/>
  <c r="D386" i="152"/>
  <c r="C386" i="152"/>
  <c r="D385" i="152"/>
  <c r="C385" i="152"/>
  <c r="D384" i="152"/>
  <c r="C384" i="152"/>
  <c r="D383" i="152"/>
  <c r="C383" i="152"/>
  <c r="D382" i="152"/>
  <c r="C382" i="152"/>
  <c r="D381" i="152"/>
  <c r="C381" i="152"/>
  <c r="F380" i="152"/>
  <c r="D380" i="152"/>
  <c r="C380" i="152"/>
  <c r="D379" i="152"/>
  <c r="C379" i="152"/>
  <c r="D378" i="152"/>
  <c r="C378" i="152"/>
  <c r="D377" i="152"/>
  <c r="C377" i="152"/>
  <c r="D376" i="152"/>
  <c r="C376" i="152"/>
  <c r="D375" i="152"/>
  <c r="C375" i="152"/>
  <c r="D374" i="152"/>
  <c r="C374" i="152"/>
  <c r="D373" i="152"/>
  <c r="C373" i="152"/>
  <c r="D372" i="152"/>
  <c r="C372" i="152"/>
  <c r="D371" i="152"/>
  <c r="C371" i="152"/>
  <c r="D370" i="152"/>
  <c r="C370" i="152"/>
  <c r="D369" i="152"/>
  <c r="C369" i="152"/>
  <c r="D368" i="152"/>
  <c r="C368" i="152"/>
  <c r="D367" i="152"/>
  <c r="C367" i="152"/>
  <c r="D366" i="152"/>
  <c r="C366" i="152"/>
  <c r="D365" i="152"/>
  <c r="C365" i="152"/>
  <c r="D364" i="152"/>
  <c r="C364" i="152"/>
  <c r="D363" i="152"/>
  <c r="C363" i="152"/>
  <c r="D362" i="152"/>
  <c r="C362" i="152"/>
  <c r="D361" i="152"/>
  <c r="C361" i="152"/>
  <c r="D360" i="152"/>
  <c r="C360" i="152"/>
  <c r="D359" i="152"/>
  <c r="C359" i="152"/>
  <c r="D358" i="152"/>
  <c r="C358" i="152"/>
  <c r="D357" i="152"/>
  <c r="C357" i="152"/>
  <c r="D356" i="152"/>
  <c r="C356" i="152"/>
  <c r="D355" i="152"/>
  <c r="C355" i="152"/>
  <c r="D354" i="152"/>
  <c r="C354" i="152"/>
  <c r="D353" i="152"/>
  <c r="C353" i="152"/>
  <c r="D352" i="152"/>
  <c r="C352" i="152"/>
  <c r="D9" i="152"/>
  <c r="E351" i="152"/>
  <c r="D351" i="152"/>
  <c r="C351" i="152"/>
  <c r="D350" i="152"/>
  <c r="C350" i="152"/>
  <c r="D349" i="152"/>
  <c r="C349" i="152"/>
  <c r="D348" i="152"/>
  <c r="C348" i="152"/>
  <c r="D347" i="152"/>
  <c r="C347" i="152"/>
  <c r="D346" i="152"/>
  <c r="C346" i="152"/>
  <c r="D345" i="152"/>
  <c r="C345" i="152"/>
  <c r="D344" i="152"/>
  <c r="C344" i="152"/>
  <c r="D343" i="152"/>
  <c r="C343" i="152"/>
  <c r="D342" i="152"/>
  <c r="C342" i="152"/>
  <c r="D341" i="152"/>
  <c r="C341" i="152"/>
  <c r="D340" i="152"/>
  <c r="C340" i="152"/>
  <c r="D339" i="152"/>
  <c r="C339" i="152"/>
  <c r="D338" i="152"/>
  <c r="C338" i="152"/>
  <c r="D337" i="152"/>
  <c r="C337" i="152"/>
  <c r="D336" i="152"/>
  <c r="C336" i="152"/>
  <c r="D335" i="152"/>
  <c r="C335" i="152"/>
  <c r="B334" i="152"/>
  <c r="B333" i="152"/>
  <c r="B518" i="152"/>
  <c r="D331" i="152"/>
  <c r="C331" i="152"/>
  <c r="E330" i="152"/>
  <c r="D330" i="152"/>
  <c r="C330" i="152"/>
  <c r="D329" i="152"/>
  <c r="C329" i="152"/>
  <c r="D328" i="152"/>
  <c r="C328" i="152"/>
  <c r="D327" i="152"/>
  <c r="C327" i="152"/>
  <c r="D326" i="152"/>
  <c r="C326" i="152"/>
  <c r="D325" i="152"/>
  <c r="C325" i="152"/>
  <c r="D324" i="152"/>
  <c r="C324" i="152"/>
  <c r="D323" i="152"/>
  <c r="C323" i="152"/>
  <c r="D322" i="152"/>
  <c r="C322" i="152"/>
  <c r="D321" i="152"/>
  <c r="C321" i="152"/>
  <c r="D320" i="152"/>
  <c r="C320" i="152"/>
  <c r="D319" i="152"/>
  <c r="C319" i="152"/>
  <c r="D318" i="152"/>
  <c r="C318" i="152"/>
  <c r="D317" i="152"/>
  <c r="C317" i="152"/>
  <c r="D316" i="152"/>
  <c r="C316" i="152"/>
  <c r="D315" i="152"/>
  <c r="C315" i="152"/>
  <c r="D314" i="152"/>
  <c r="C314" i="152"/>
  <c r="D313" i="152"/>
  <c r="C313" i="152"/>
  <c r="D312" i="152"/>
  <c r="C312" i="152"/>
  <c r="D311" i="152"/>
  <c r="C311" i="152"/>
  <c r="D310" i="152"/>
  <c r="C310" i="152"/>
  <c r="D309" i="152"/>
  <c r="C309" i="152"/>
  <c r="D308" i="152"/>
  <c r="C308" i="152"/>
  <c r="D307" i="152"/>
  <c r="C307" i="152"/>
  <c r="D306" i="152"/>
  <c r="C306" i="152"/>
  <c r="D305" i="152"/>
  <c r="C305" i="152"/>
  <c r="D304" i="152"/>
  <c r="C304" i="152"/>
  <c r="D303" i="152"/>
  <c r="C303" i="152"/>
  <c r="D302" i="152"/>
  <c r="C302" i="152"/>
  <c r="D301" i="152"/>
  <c r="C301" i="152"/>
  <c r="D300" i="152"/>
  <c r="C300" i="152"/>
  <c r="D299" i="152"/>
  <c r="C299" i="152"/>
  <c r="D298" i="152"/>
  <c r="C298" i="152"/>
  <c r="D297" i="152"/>
  <c r="C297" i="152"/>
  <c r="D296" i="152"/>
  <c r="C296" i="152"/>
  <c r="D295" i="152"/>
  <c r="C295" i="152"/>
  <c r="D294" i="152"/>
  <c r="C294" i="152"/>
  <c r="D293" i="152"/>
  <c r="C293" i="152"/>
  <c r="D292" i="152"/>
  <c r="C292" i="152"/>
  <c r="D291" i="152"/>
  <c r="C291" i="152"/>
  <c r="D290" i="152"/>
  <c r="C290" i="152"/>
  <c r="D289" i="152"/>
  <c r="C289" i="152"/>
  <c r="D288" i="152"/>
  <c r="C288" i="152"/>
  <c r="D287" i="152"/>
  <c r="C287" i="152"/>
  <c r="D286" i="152"/>
  <c r="C286" i="152"/>
  <c r="D285" i="152"/>
  <c r="C285" i="152"/>
  <c r="D284" i="152"/>
  <c r="C284" i="152"/>
  <c r="D283" i="152"/>
  <c r="C283" i="152"/>
  <c r="B282" i="152"/>
  <c r="D281" i="152"/>
  <c r="C281" i="152"/>
  <c r="D280" i="152"/>
  <c r="C280" i="152"/>
  <c r="D279" i="152"/>
  <c r="C279" i="152"/>
  <c r="D278" i="152"/>
  <c r="C278" i="152"/>
  <c r="D277" i="152"/>
  <c r="C277" i="152"/>
  <c r="D276" i="152"/>
  <c r="C276" i="152"/>
  <c r="D275" i="152"/>
  <c r="C275" i="152"/>
  <c r="D274" i="152"/>
  <c r="C274" i="152"/>
  <c r="D273" i="152"/>
  <c r="C273" i="152"/>
  <c r="D272" i="152"/>
  <c r="C272" i="152"/>
  <c r="D271" i="152"/>
  <c r="C271" i="152"/>
  <c r="D270" i="152"/>
  <c r="C270" i="152"/>
  <c r="B269" i="152"/>
  <c r="D268" i="152"/>
  <c r="C268" i="152"/>
  <c r="D267" i="152"/>
  <c r="C267" i="152"/>
  <c r="D266" i="152"/>
  <c r="C266" i="152"/>
  <c r="D265" i="152"/>
  <c r="C265" i="152"/>
  <c r="D264" i="152"/>
  <c r="C264" i="152"/>
  <c r="D263" i="152"/>
  <c r="C263" i="152"/>
  <c r="D262" i="152"/>
  <c r="C262" i="152"/>
  <c r="D261" i="152"/>
  <c r="C261" i="152"/>
  <c r="D260" i="152"/>
  <c r="C260" i="152"/>
  <c r="D259" i="152"/>
  <c r="C259" i="152"/>
  <c r="D258" i="152"/>
  <c r="C258" i="152"/>
  <c r="D257" i="152"/>
  <c r="C257" i="152"/>
  <c r="D256" i="152"/>
  <c r="C256" i="152"/>
  <c r="E255" i="152"/>
  <c r="D255" i="152"/>
  <c r="C255" i="152"/>
  <c r="D254" i="152"/>
  <c r="C254" i="152"/>
  <c r="D253" i="152"/>
  <c r="C253" i="152"/>
  <c r="D252" i="152"/>
  <c r="C252" i="152"/>
  <c r="D251" i="152"/>
  <c r="C251" i="152"/>
  <c r="D250" i="152"/>
  <c r="C250" i="152"/>
  <c r="D249" i="152"/>
  <c r="C249" i="152"/>
  <c r="D248" i="152"/>
  <c r="C248" i="152"/>
  <c r="D247" i="152"/>
  <c r="C247" i="152"/>
  <c r="D246" i="152"/>
  <c r="C246" i="152"/>
  <c r="D245" i="152"/>
  <c r="C245" i="152"/>
  <c r="D244" i="152"/>
  <c r="C244" i="152"/>
  <c r="D243" i="152"/>
  <c r="C243" i="152"/>
  <c r="D242" i="152"/>
  <c r="C242" i="152"/>
  <c r="D241" i="152"/>
  <c r="C241" i="152"/>
  <c r="D240" i="152"/>
  <c r="C240" i="152"/>
  <c r="D239" i="152"/>
  <c r="C239" i="152"/>
  <c r="D238" i="152"/>
  <c r="C238" i="152"/>
  <c r="D237" i="152"/>
  <c r="C237" i="152"/>
  <c r="D236" i="152"/>
  <c r="C236" i="152"/>
  <c r="D235" i="152"/>
  <c r="C235" i="152"/>
  <c r="D234" i="152"/>
  <c r="C234" i="152"/>
  <c r="D233" i="152"/>
  <c r="C233" i="152"/>
  <c r="D232" i="152"/>
  <c r="C232" i="152"/>
  <c r="D231" i="152"/>
  <c r="C231" i="152"/>
  <c r="D230" i="152"/>
  <c r="C230" i="152"/>
  <c r="D229" i="152"/>
  <c r="C229" i="152"/>
  <c r="D228" i="152"/>
  <c r="C228" i="152"/>
  <c r="D227" i="152"/>
  <c r="C227" i="152"/>
  <c r="D226" i="152"/>
  <c r="C226" i="152"/>
  <c r="D225" i="152"/>
  <c r="C225" i="152"/>
  <c r="D224" i="152"/>
  <c r="C224" i="152"/>
  <c r="D223" i="152"/>
  <c r="C223" i="152"/>
  <c r="D222" i="152"/>
  <c r="C222" i="152"/>
  <c r="D221" i="152"/>
  <c r="C221" i="152"/>
  <c r="D220" i="152"/>
  <c r="C220" i="152"/>
  <c r="D219" i="152"/>
  <c r="C219" i="152"/>
  <c r="D218" i="152"/>
  <c r="C218" i="152"/>
  <c r="D217" i="152"/>
  <c r="C217" i="152"/>
  <c r="D216" i="152"/>
  <c r="C216" i="152"/>
  <c r="D215" i="152"/>
  <c r="C215" i="152"/>
  <c r="D214" i="152"/>
  <c r="C214" i="152"/>
  <c r="D213" i="152"/>
  <c r="C213" i="152"/>
  <c r="D212" i="152"/>
  <c r="C212" i="152"/>
  <c r="D211" i="152"/>
  <c r="C211" i="152"/>
  <c r="D210" i="152"/>
  <c r="C210" i="152"/>
  <c r="D209" i="152"/>
  <c r="C209" i="152"/>
  <c r="D208" i="152"/>
  <c r="C208" i="152"/>
  <c r="B207" i="152"/>
  <c r="G332" i="152"/>
  <c r="E9" i="165"/>
  <c r="D206" i="152"/>
  <c r="C206" i="152"/>
  <c r="D205" i="152"/>
  <c r="C205" i="152"/>
  <c r="D204" i="152"/>
  <c r="C204" i="152"/>
  <c r="D203" i="152"/>
  <c r="C203" i="152"/>
  <c r="D202" i="152"/>
  <c r="C202" i="152"/>
  <c r="D201" i="152"/>
  <c r="C201" i="152"/>
  <c r="D200" i="152"/>
  <c r="C200" i="152"/>
  <c r="D199" i="152"/>
  <c r="C199" i="152"/>
  <c r="D198" i="152"/>
  <c r="C198" i="152"/>
  <c r="D197" i="152"/>
  <c r="C197" i="152"/>
  <c r="E196" i="152"/>
  <c r="D196" i="152"/>
  <c r="C196" i="152"/>
  <c r="D195" i="152"/>
  <c r="C195" i="152"/>
  <c r="D194" i="152"/>
  <c r="C194" i="152"/>
  <c r="D193" i="152"/>
  <c r="C193" i="152"/>
  <c r="D192" i="152"/>
  <c r="C192" i="152"/>
  <c r="D191" i="152"/>
  <c r="C191" i="152"/>
  <c r="D190" i="152"/>
  <c r="C190" i="152"/>
  <c r="D189" i="152"/>
  <c r="C189" i="152"/>
  <c r="D188" i="152"/>
  <c r="C188" i="152"/>
  <c r="D187" i="152"/>
  <c r="C187" i="152"/>
  <c r="D186" i="152"/>
  <c r="C186" i="152"/>
  <c r="D185" i="152"/>
  <c r="C185" i="152"/>
  <c r="D184" i="152"/>
  <c r="C184" i="152"/>
  <c r="D183" i="152"/>
  <c r="C183" i="152"/>
  <c r="D182" i="152"/>
  <c r="C182" i="152"/>
  <c r="D181" i="152"/>
  <c r="C181" i="152"/>
  <c r="D180" i="152"/>
  <c r="C180" i="152"/>
  <c r="D179" i="152"/>
  <c r="C179" i="152"/>
  <c r="D178" i="152"/>
  <c r="C178" i="152"/>
  <c r="D177" i="152"/>
  <c r="C177" i="152"/>
  <c r="D176" i="152"/>
  <c r="C176" i="152"/>
  <c r="D175" i="152"/>
  <c r="C175" i="152"/>
  <c r="D174" i="152"/>
  <c r="C174" i="152"/>
  <c r="D173" i="152"/>
  <c r="C173" i="152"/>
  <c r="B172" i="152"/>
  <c r="B171" i="152"/>
  <c r="B332" i="152"/>
  <c r="D169" i="152"/>
  <c r="C169" i="152"/>
  <c r="D168" i="152"/>
  <c r="C168" i="152"/>
  <c r="D167" i="152"/>
  <c r="C167" i="152"/>
  <c r="D166" i="152"/>
  <c r="C166" i="152"/>
  <c r="D165" i="152"/>
  <c r="C165" i="152"/>
  <c r="D164" i="152"/>
  <c r="C164" i="152"/>
  <c r="D163" i="152"/>
  <c r="C163" i="152"/>
  <c r="D162" i="152"/>
  <c r="C162" i="152"/>
  <c r="D161" i="152"/>
  <c r="C161" i="152"/>
  <c r="D160" i="152"/>
  <c r="C160" i="152"/>
  <c r="D159" i="152"/>
  <c r="C159" i="152"/>
  <c r="D158" i="152"/>
  <c r="C158" i="152"/>
  <c r="D157" i="152"/>
  <c r="C157" i="152"/>
  <c r="D156" i="152"/>
  <c r="C156" i="152"/>
  <c r="D155" i="152"/>
  <c r="C155" i="152"/>
  <c r="D154" i="152"/>
  <c r="C154" i="152"/>
  <c r="D153" i="152"/>
  <c r="C153" i="152"/>
  <c r="D152" i="152"/>
  <c r="C152" i="152"/>
  <c r="D151" i="152"/>
  <c r="C151" i="152"/>
  <c r="B150" i="152"/>
  <c r="D149" i="152"/>
  <c r="C149" i="152"/>
  <c r="D148" i="152"/>
  <c r="C148" i="152"/>
  <c r="D147" i="152"/>
  <c r="C147" i="152"/>
  <c r="D146" i="152"/>
  <c r="C146" i="152"/>
  <c r="D145" i="152"/>
  <c r="C145" i="152"/>
  <c r="E144" i="152"/>
  <c r="D144" i="152"/>
  <c r="C144" i="152"/>
  <c r="D143" i="152"/>
  <c r="C143" i="152"/>
  <c r="D142" i="152"/>
  <c r="C142" i="152"/>
  <c r="D141" i="152"/>
  <c r="C141" i="152"/>
  <c r="D140" i="152"/>
  <c r="C140" i="152"/>
  <c r="D139" i="152"/>
  <c r="C139" i="152"/>
  <c r="D138" i="152"/>
  <c r="C138" i="152"/>
  <c r="D137" i="152"/>
  <c r="C137" i="152"/>
  <c r="D136" i="152"/>
  <c r="C136" i="152"/>
  <c r="D135" i="152"/>
  <c r="C135" i="152"/>
  <c r="D134" i="152"/>
  <c r="C134" i="152"/>
  <c r="D133" i="152"/>
  <c r="C133" i="152"/>
  <c r="D132" i="152"/>
  <c r="C132" i="152"/>
  <c r="D131" i="152"/>
  <c r="C131" i="152"/>
  <c r="D130" i="152"/>
  <c r="C130" i="152"/>
  <c r="D129" i="152"/>
  <c r="C129" i="152"/>
  <c r="D128" i="152"/>
  <c r="C128" i="152"/>
  <c r="D127" i="152"/>
  <c r="C127" i="152"/>
  <c r="D126" i="152"/>
  <c r="C126" i="152"/>
  <c r="D125" i="152"/>
  <c r="C125" i="152"/>
  <c r="D124" i="152"/>
  <c r="C124" i="152"/>
  <c r="B123" i="152"/>
  <c r="D122" i="152"/>
  <c r="C122" i="152"/>
  <c r="D121" i="152"/>
  <c r="C121" i="152"/>
  <c r="D120" i="152"/>
  <c r="C120" i="152"/>
  <c r="E119" i="152"/>
  <c r="D119" i="152"/>
  <c r="C119" i="152"/>
  <c r="D118" i="152"/>
  <c r="C118" i="152"/>
  <c r="B117" i="152"/>
  <c r="D116" i="152"/>
  <c r="C116" i="152"/>
  <c r="D115" i="152"/>
  <c r="C115" i="152"/>
  <c r="D114" i="152"/>
  <c r="C114" i="152"/>
  <c r="D113" i="152"/>
  <c r="C113" i="152"/>
  <c r="D112" i="152"/>
  <c r="C112" i="152"/>
  <c r="D111" i="152"/>
  <c r="C111" i="152"/>
  <c r="D110" i="152"/>
  <c r="C110" i="152"/>
  <c r="D109" i="152"/>
  <c r="C109" i="152"/>
  <c r="D108" i="152"/>
  <c r="C108" i="152"/>
  <c r="D107" i="152"/>
  <c r="C107" i="152"/>
  <c r="D106" i="152"/>
  <c r="C106" i="152"/>
  <c r="D105" i="152"/>
  <c r="C105" i="152"/>
  <c r="D104" i="152"/>
  <c r="C104" i="152"/>
  <c r="D103" i="152"/>
  <c r="C103" i="152"/>
  <c r="D102" i="152"/>
  <c r="C102" i="152"/>
  <c r="D101" i="152"/>
  <c r="C101" i="152"/>
  <c r="B100" i="152"/>
  <c r="D99" i="152"/>
  <c r="C99" i="152"/>
  <c r="D98" i="152"/>
  <c r="C98" i="152"/>
  <c r="D97" i="152"/>
  <c r="C97" i="152"/>
  <c r="D96" i="152"/>
  <c r="C96" i="152"/>
  <c r="D95" i="152"/>
  <c r="C95" i="152"/>
  <c r="D94" i="152"/>
  <c r="C94" i="152"/>
  <c r="D93" i="152"/>
  <c r="C93" i="152"/>
  <c r="D92" i="152"/>
  <c r="C92" i="152"/>
  <c r="D91" i="152"/>
  <c r="C91" i="152"/>
  <c r="D90" i="152"/>
  <c r="C90" i="152"/>
  <c r="D89" i="152"/>
  <c r="C89" i="152"/>
  <c r="D88" i="152"/>
  <c r="C88" i="152"/>
  <c r="D87" i="152"/>
  <c r="C87" i="152"/>
  <c r="D86" i="152"/>
  <c r="C86" i="152"/>
  <c r="D85" i="152"/>
  <c r="C85" i="152"/>
  <c r="D84" i="152"/>
  <c r="C84" i="152"/>
  <c r="D83" i="152"/>
  <c r="C83" i="152"/>
  <c r="E82" i="152"/>
  <c r="D82" i="152"/>
  <c r="C82" i="152"/>
  <c r="B81" i="152"/>
  <c r="D80" i="152"/>
  <c r="C80" i="152"/>
  <c r="D79" i="152"/>
  <c r="C79" i="152"/>
  <c r="D78" i="152"/>
  <c r="C78" i="152"/>
  <c r="D77" i="152"/>
  <c r="C77" i="152"/>
  <c r="D76" i="152"/>
  <c r="C76" i="152"/>
  <c r="D75" i="152"/>
  <c r="C75" i="152"/>
  <c r="D74" i="152"/>
  <c r="C74" i="152"/>
  <c r="D73" i="152"/>
  <c r="C73" i="152"/>
  <c r="B72" i="152"/>
  <c r="D71" i="152"/>
  <c r="C71" i="152"/>
  <c r="D70" i="152"/>
  <c r="C70" i="152"/>
  <c r="D69" i="152"/>
  <c r="C69" i="152"/>
  <c r="D68" i="152"/>
  <c r="C68" i="152"/>
  <c r="D67" i="152"/>
  <c r="C67" i="152"/>
  <c r="D66" i="152"/>
  <c r="C66" i="152"/>
  <c r="D65" i="152"/>
  <c r="C65" i="152"/>
  <c r="D64" i="152"/>
  <c r="C64" i="152"/>
  <c r="D63" i="152"/>
  <c r="C63" i="152"/>
  <c r="D62" i="152"/>
  <c r="C62" i="152"/>
  <c r="D61" i="152"/>
  <c r="C61" i="152"/>
  <c r="D60" i="152"/>
  <c r="C60" i="152"/>
  <c r="D59" i="152"/>
  <c r="C59" i="152"/>
  <c r="D58" i="152"/>
  <c r="C58" i="152"/>
  <c r="D57" i="152"/>
  <c r="C57" i="152"/>
  <c r="D56" i="152"/>
  <c r="C56" i="152"/>
  <c r="D55" i="152"/>
  <c r="C55" i="152"/>
  <c r="D54" i="152"/>
  <c r="C54" i="152"/>
  <c r="D53" i="152"/>
  <c r="C53" i="152"/>
  <c r="E52" i="152"/>
  <c r="D52" i="152"/>
  <c r="C52" i="152"/>
  <c r="D51" i="152"/>
  <c r="C51" i="152"/>
  <c r="D50" i="152"/>
  <c r="C50" i="152"/>
  <c r="D49" i="152"/>
  <c r="C49" i="152"/>
  <c r="D48" i="152"/>
  <c r="C48" i="152"/>
  <c r="D47" i="152"/>
  <c r="C47" i="152"/>
  <c r="D46" i="152"/>
  <c r="C46" i="152"/>
  <c r="D45" i="152"/>
  <c r="C45" i="152"/>
  <c r="D44" i="152"/>
  <c r="C44" i="152"/>
  <c r="D43" i="152"/>
  <c r="C43" i="152"/>
  <c r="D42" i="152"/>
  <c r="C42" i="152"/>
  <c r="B41" i="152"/>
  <c r="D40" i="152"/>
  <c r="C40" i="152"/>
  <c r="D39" i="152"/>
  <c r="C39" i="152"/>
  <c r="D38" i="152"/>
  <c r="C38" i="152"/>
  <c r="D37" i="152"/>
  <c r="C37" i="152"/>
  <c r="D36" i="152"/>
  <c r="C36" i="152"/>
  <c r="E35" i="152"/>
  <c r="D35" i="152"/>
  <c r="C35" i="152"/>
  <c r="D34" i="152"/>
  <c r="C34" i="152"/>
  <c r="E33" i="152"/>
  <c r="D33" i="152"/>
  <c r="C33" i="152"/>
  <c r="D32" i="152"/>
  <c r="C32" i="152"/>
  <c r="D31" i="152"/>
  <c r="C31" i="152"/>
  <c r="D30" i="152"/>
  <c r="C30" i="152"/>
  <c r="D29" i="152"/>
  <c r="C29" i="152"/>
  <c r="D10" i="152"/>
  <c r="E28" i="152"/>
  <c r="D28" i="152"/>
  <c r="C28" i="152"/>
  <c r="E27" i="152"/>
  <c r="D27" i="152"/>
  <c r="C27" i="152"/>
  <c r="E26" i="152"/>
  <c r="D26" i="152"/>
  <c r="C26" i="152"/>
  <c r="D25" i="152"/>
  <c r="C25" i="152"/>
  <c r="D24" i="152"/>
  <c r="C24" i="152"/>
  <c r="D23" i="152"/>
  <c r="C23" i="152"/>
  <c r="D22" i="152"/>
  <c r="C22" i="152"/>
  <c r="D21" i="152"/>
  <c r="C21" i="152"/>
  <c r="E20" i="152"/>
  <c r="D20" i="152"/>
  <c r="C20" i="152"/>
  <c r="E19" i="152"/>
  <c r="D19" i="152"/>
  <c r="C19" i="152"/>
  <c r="D18" i="152"/>
  <c r="C18" i="152"/>
  <c r="D17" i="152"/>
  <c r="C17" i="152"/>
  <c r="D16" i="152"/>
  <c r="C16" i="152"/>
  <c r="B15" i="152"/>
  <c r="L13" i="152"/>
  <c r="K13" i="152"/>
  <c r="E112" i="152"/>
  <c r="J13" i="152"/>
  <c r="I13" i="152"/>
  <c r="E109" i="152"/>
  <c r="F13" i="152"/>
  <c r="G12" i="152"/>
  <c r="F11" i="152"/>
  <c r="F12" i="152"/>
  <c r="F10" i="152"/>
  <c r="E317" i="152"/>
  <c r="F9" i="152"/>
  <c r="E387" i="152"/>
  <c r="C8" i="152"/>
  <c r="C1" i="152"/>
  <c r="A9" i="165" s="1"/>
  <c r="F715" i="151"/>
  <c r="G709" i="151"/>
  <c r="I10" i="165"/>
  <c r="F708" i="151"/>
  <c r="G708" i="151"/>
  <c r="D708" i="151"/>
  <c r="C708" i="151"/>
  <c r="F707" i="151"/>
  <c r="G707" i="151"/>
  <c r="D707" i="151"/>
  <c r="C707" i="151"/>
  <c r="F706" i="151"/>
  <c r="G706" i="151"/>
  <c r="C706" i="151"/>
  <c r="F705" i="151"/>
  <c r="G705" i="151"/>
  <c r="D705" i="151"/>
  <c r="C705" i="151"/>
  <c r="F704" i="151"/>
  <c r="G704" i="151"/>
  <c r="D704" i="151"/>
  <c r="C704" i="151"/>
  <c r="F703" i="151"/>
  <c r="G703" i="151"/>
  <c r="D703" i="151"/>
  <c r="C703" i="151"/>
  <c r="F702" i="151"/>
  <c r="G702" i="151"/>
  <c r="D702" i="151"/>
  <c r="C702" i="151"/>
  <c r="F701" i="151"/>
  <c r="G701" i="151"/>
  <c r="D701" i="151"/>
  <c r="C701" i="151"/>
  <c r="F700" i="151"/>
  <c r="G700" i="151"/>
  <c r="D700" i="151"/>
  <c r="C700" i="151"/>
  <c r="F699" i="151"/>
  <c r="G699" i="151"/>
  <c r="D699" i="151"/>
  <c r="C699" i="151"/>
  <c r="F698" i="151"/>
  <c r="G698" i="151"/>
  <c r="D698" i="151"/>
  <c r="C698" i="151"/>
  <c r="F697" i="151"/>
  <c r="G697" i="151"/>
  <c r="D697" i="151"/>
  <c r="C697" i="151"/>
  <c r="F696" i="151"/>
  <c r="G696" i="151"/>
  <c r="D696" i="151"/>
  <c r="C696" i="151"/>
  <c r="F695" i="151"/>
  <c r="G695" i="151"/>
  <c r="D695" i="151"/>
  <c r="C695" i="151"/>
  <c r="F694" i="151"/>
  <c r="G694" i="151"/>
  <c r="D694" i="151"/>
  <c r="C694" i="151"/>
  <c r="F693" i="151"/>
  <c r="G693" i="151"/>
  <c r="D693" i="151"/>
  <c r="C693" i="151"/>
  <c r="F692" i="151"/>
  <c r="G692" i="151"/>
  <c r="D692" i="151"/>
  <c r="C692" i="151"/>
  <c r="F691" i="151"/>
  <c r="G691" i="151"/>
  <c r="D691" i="151"/>
  <c r="C691" i="151"/>
  <c r="F690" i="151"/>
  <c r="G690" i="151"/>
  <c r="D690" i="151"/>
  <c r="C690" i="151"/>
  <c r="F689" i="151"/>
  <c r="G689" i="151"/>
  <c r="D689" i="151"/>
  <c r="C689" i="151"/>
  <c r="F688" i="151"/>
  <c r="G688" i="151"/>
  <c r="D688" i="151"/>
  <c r="C688" i="151"/>
  <c r="F687" i="151"/>
  <c r="G687" i="151"/>
  <c r="D687" i="151"/>
  <c r="C687" i="151"/>
  <c r="F686" i="151"/>
  <c r="G686" i="151"/>
  <c r="D686" i="151"/>
  <c r="C686" i="151"/>
  <c r="F685" i="151"/>
  <c r="D685" i="151"/>
  <c r="C685" i="151"/>
  <c r="B684" i="151"/>
  <c r="B709" i="151"/>
  <c r="G683" i="151"/>
  <c r="H10" i="165"/>
  <c r="D682" i="151"/>
  <c r="C682" i="151"/>
  <c r="D681" i="151"/>
  <c r="C681" i="151"/>
  <c r="D680" i="151"/>
  <c r="C680" i="151"/>
  <c r="D679" i="151"/>
  <c r="C679" i="151"/>
  <c r="D678" i="151"/>
  <c r="C678" i="151"/>
  <c r="D677" i="151"/>
  <c r="C677" i="151"/>
  <c r="D676" i="151"/>
  <c r="C676" i="151"/>
  <c r="D675" i="151"/>
  <c r="C675" i="151"/>
  <c r="D674" i="151"/>
  <c r="C674" i="151"/>
  <c r="D673" i="151"/>
  <c r="C673" i="151"/>
  <c r="D672" i="151"/>
  <c r="C672" i="151"/>
  <c r="D671" i="151"/>
  <c r="C671" i="151"/>
  <c r="D670" i="151"/>
  <c r="C670" i="151"/>
  <c r="D669" i="151"/>
  <c r="C669" i="151"/>
  <c r="D668" i="151"/>
  <c r="C668" i="151"/>
  <c r="D667" i="151"/>
  <c r="C667" i="151"/>
  <c r="D666" i="151"/>
  <c r="C666" i="151"/>
  <c r="D665" i="151"/>
  <c r="C665" i="151"/>
  <c r="D664" i="151"/>
  <c r="C664" i="151"/>
  <c r="D663" i="151"/>
  <c r="C663" i="151"/>
  <c r="D662" i="151"/>
  <c r="C662" i="151"/>
  <c r="D661" i="151"/>
  <c r="C661" i="151"/>
  <c r="D660" i="151"/>
  <c r="C660" i="151"/>
  <c r="D659" i="151"/>
  <c r="C659" i="151"/>
  <c r="D658" i="151"/>
  <c r="C658" i="151"/>
  <c r="D657" i="151"/>
  <c r="C657" i="151"/>
  <c r="D656" i="151"/>
  <c r="C656" i="151"/>
  <c r="D655" i="151"/>
  <c r="C655" i="151"/>
  <c r="D654" i="151"/>
  <c r="C654" i="151"/>
  <c r="D653" i="151"/>
  <c r="C653" i="151"/>
  <c r="D652" i="151"/>
  <c r="C652" i="151"/>
  <c r="D651" i="151"/>
  <c r="C651" i="151"/>
  <c r="D650" i="151"/>
  <c r="C650" i="151"/>
  <c r="D649" i="151"/>
  <c r="C649" i="151"/>
  <c r="D648" i="151"/>
  <c r="C648" i="151"/>
  <c r="D647" i="151"/>
  <c r="C647" i="151"/>
  <c r="D646" i="151"/>
  <c r="C646" i="151"/>
  <c r="D645" i="151"/>
  <c r="C645" i="151"/>
  <c r="D644" i="151"/>
  <c r="C644" i="151"/>
  <c r="D643" i="151"/>
  <c r="C643" i="151"/>
  <c r="D642" i="151"/>
  <c r="C642" i="151"/>
  <c r="D641" i="151"/>
  <c r="C641" i="151"/>
  <c r="D640" i="151"/>
  <c r="C640" i="151"/>
  <c r="D639" i="151"/>
  <c r="C639" i="151"/>
  <c r="D638" i="151"/>
  <c r="C638" i="151"/>
  <c r="D637" i="151"/>
  <c r="C637" i="151"/>
  <c r="D636" i="151"/>
  <c r="C636" i="151"/>
  <c r="D635" i="151"/>
  <c r="C635" i="151"/>
  <c r="D634" i="151"/>
  <c r="C634" i="151"/>
  <c r="D633" i="151"/>
  <c r="C633" i="151"/>
  <c r="D632" i="151"/>
  <c r="C632" i="151"/>
  <c r="D631" i="151"/>
  <c r="C631" i="151"/>
  <c r="D630" i="151"/>
  <c r="C630" i="151"/>
  <c r="D629" i="151"/>
  <c r="C629" i="151"/>
  <c r="D628" i="151"/>
  <c r="C628" i="151"/>
  <c r="D627" i="151"/>
  <c r="C627" i="151"/>
  <c r="D626" i="151"/>
  <c r="C626" i="151"/>
  <c r="D625" i="151"/>
  <c r="C625" i="151"/>
  <c r="D624" i="151"/>
  <c r="C624" i="151"/>
  <c r="D623" i="151"/>
  <c r="C623" i="151"/>
  <c r="D622" i="151"/>
  <c r="C622" i="151"/>
  <c r="D621" i="151"/>
  <c r="C621" i="151"/>
  <c r="D620" i="151"/>
  <c r="C620" i="151"/>
  <c r="D619" i="151"/>
  <c r="C619" i="151"/>
  <c r="D618" i="151"/>
  <c r="C618" i="151"/>
  <c r="D617" i="151"/>
  <c r="C617" i="151"/>
  <c r="D616" i="151"/>
  <c r="C616" i="151"/>
  <c r="D615" i="151"/>
  <c r="C615" i="151"/>
  <c r="D614" i="151"/>
  <c r="C614" i="151"/>
  <c r="D613" i="151"/>
  <c r="C613" i="151"/>
  <c r="D612" i="151"/>
  <c r="C612" i="151"/>
  <c r="D611" i="151"/>
  <c r="C611" i="151"/>
  <c r="D610" i="151"/>
  <c r="C610" i="151"/>
  <c r="D609" i="151"/>
  <c r="C609" i="151"/>
  <c r="D608" i="151"/>
  <c r="C608" i="151"/>
  <c r="D607" i="151"/>
  <c r="C607" i="151"/>
  <c r="D606" i="151"/>
  <c r="C606" i="151"/>
  <c r="D605" i="151"/>
  <c r="C605" i="151"/>
  <c r="D604" i="151"/>
  <c r="C604" i="151"/>
  <c r="D603" i="151"/>
  <c r="C603" i="151"/>
  <c r="D602" i="151"/>
  <c r="C602" i="151"/>
  <c r="D601" i="151"/>
  <c r="C601" i="151"/>
  <c r="D600" i="151"/>
  <c r="C600" i="151"/>
  <c r="D599" i="151"/>
  <c r="C599" i="151"/>
  <c r="D598" i="151"/>
  <c r="C598" i="151"/>
  <c r="D597" i="151"/>
  <c r="C597" i="151"/>
  <c r="D596" i="151"/>
  <c r="C596" i="151"/>
  <c r="D595" i="151"/>
  <c r="C595" i="151"/>
  <c r="D594" i="151"/>
  <c r="C594" i="151"/>
  <c r="D593" i="151"/>
  <c r="C593" i="151"/>
  <c r="D592" i="151"/>
  <c r="C592" i="151"/>
  <c r="D591" i="151"/>
  <c r="C591" i="151"/>
  <c r="D590" i="151"/>
  <c r="C590" i="151"/>
  <c r="D589" i="151"/>
  <c r="C589" i="151"/>
  <c r="D588" i="151"/>
  <c r="C588" i="151"/>
  <c r="D587" i="151"/>
  <c r="C587" i="151"/>
  <c r="D586" i="151"/>
  <c r="C586" i="151"/>
  <c r="B585" i="151"/>
  <c r="B683" i="151"/>
  <c r="G584" i="151"/>
  <c r="G10" i="165"/>
  <c r="D583" i="151"/>
  <c r="C583" i="151"/>
  <c r="D582" i="151"/>
  <c r="C582" i="151"/>
  <c r="D581" i="151"/>
  <c r="C581" i="151"/>
  <c r="D580" i="151"/>
  <c r="C580" i="151"/>
  <c r="D579" i="151"/>
  <c r="C579" i="151"/>
  <c r="D578" i="151"/>
  <c r="C578" i="151"/>
  <c r="D577" i="151"/>
  <c r="C577" i="151"/>
  <c r="D576" i="151"/>
  <c r="C576" i="151"/>
  <c r="D575" i="151"/>
  <c r="C575" i="151"/>
  <c r="D574" i="151"/>
  <c r="C574" i="151"/>
  <c r="D573" i="151"/>
  <c r="C573" i="151"/>
  <c r="D572" i="151"/>
  <c r="C572" i="151"/>
  <c r="D571" i="151"/>
  <c r="C571" i="151"/>
  <c r="D570" i="151"/>
  <c r="C570" i="151"/>
  <c r="D569" i="151"/>
  <c r="C569" i="151"/>
  <c r="D568" i="151"/>
  <c r="C568" i="151"/>
  <c r="D567" i="151"/>
  <c r="C567" i="151"/>
  <c r="D566" i="151"/>
  <c r="C566" i="151"/>
  <c r="D565" i="151"/>
  <c r="C565" i="151"/>
  <c r="D564" i="151"/>
  <c r="C564" i="151"/>
  <c r="D563" i="151"/>
  <c r="C563" i="151"/>
  <c r="D562" i="151"/>
  <c r="C562" i="151"/>
  <c r="D561" i="151"/>
  <c r="C561" i="151"/>
  <c r="D560" i="151"/>
  <c r="C560" i="151"/>
  <c r="D559" i="151"/>
  <c r="C559" i="151"/>
  <c r="D558" i="151"/>
  <c r="C558" i="151"/>
  <c r="D557" i="151"/>
  <c r="C557" i="151"/>
  <c r="D556" i="151"/>
  <c r="C556" i="151"/>
  <c r="D555" i="151"/>
  <c r="C555" i="151"/>
  <c r="D554" i="151"/>
  <c r="C554" i="151"/>
  <c r="D553" i="151"/>
  <c r="C553" i="151"/>
  <c r="D552" i="151"/>
  <c r="C552" i="151"/>
  <c r="D551" i="151"/>
  <c r="C551" i="151"/>
  <c r="D550" i="151"/>
  <c r="C550" i="151"/>
  <c r="D549" i="151"/>
  <c r="C549" i="151"/>
  <c r="D548" i="151"/>
  <c r="C548" i="151"/>
  <c r="D547" i="151"/>
  <c r="C547" i="151"/>
  <c r="D546" i="151"/>
  <c r="C546" i="151"/>
  <c r="D545" i="151"/>
  <c r="C545" i="151"/>
  <c r="D544" i="151"/>
  <c r="C544" i="151"/>
  <c r="D543" i="151"/>
  <c r="C543" i="151"/>
  <c r="D542" i="151"/>
  <c r="C542" i="151"/>
  <c r="D541" i="151"/>
  <c r="C541" i="151"/>
  <c r="D540" i="151"/>
  <c r="C540" i="151"/>
  <c r="D539" i="151"/>
  <c r="C539" i="151"/>
  <c r="D538" i="151"/>
  <c r="C538" i="151"/>
  <c r="D537" i="151"/>
  <c r="C537" i="151"/>
  <c r="D536" i="151"/>
  <c r="C536" i="151"/>
  <c r="D535" i="151"/>
  <c r="C535" i="151"/>
  <c r="D534" i="151"/>
  <c r="C534" i="151"/>
  <c r="D533" i="151"/>
  <c r="C533" i="151"/>
  <c r="D532" i="151"/>
  <c r="C532" i="151"/>
  <c r="D531" i="151"/>
  <c r="C531" i="151"/>
  <c r="D530" i="151"/>
  <c r="C530" i="151"/>
  <c r="D529" i="151"/>
  <c r="C529" i="151"/>
  <c r="D528" i="151"/>
  <c r="C528" i="151"/>
  <c r="D527" i="151"/>
  <c r="C527" i="151"/>
  <c r="D526" i="151"/>
  <c r="C526" i="151"/>
  <c r="D525" i="151"/>
  <c r="C525" i="151"/>
  <c r="D524" i="151"/>
  <c r="C524" i="151"/>
  <c r="D523" i="151"/>
  <c r="C523" i="151"/>
  <c r="D522" i="151"/>
  <c r="C522" i="151"/>
  <c r="D521" i="151"/>
  <c r="C521" i="151"/>
  <c r="D520" i="151"/>
  <c r="C520" i="151"/>
  <c r="B519" i="151"/>
  <c r="B584" i="151"/>
  <c r="D517" i="151"/>
  <c r="C517" i="151"/>
  <c r="D516" i="151"/>
  <c r="C516" i="151"/>
  <c r="D515" i="151"/>
  <c r="C515" i="151"/>
  <c r="D514" i="151"/>
  <c r="C514" i="151"/>
  <c r="D513" i="151"/>
  <c r="C513" i="151"/>
  <c r="D512" i="151"/>
  <c r="C512" i="151"/>
  <c r="D511" i="151"/>
  <c r="C511" i="151"/>
  <c r="D510" i="151"/>
  <c r="C510" i="151"/>
  <c r="D509" i="151"/>
  <c r="C509" i="151"/>
  <c r="D508" i="151"/>
  <c r="C508" i="151"/>
  <c r="D507" i="151"/>
  <c r="C507" i="151"/>
  <c r="D506" i="151"/>
  <c r="C506" i="151"/>
  <c r="D505" i="151"/>
  <c r="C505" i="151"/>
  <c r="D504" i="151"/>
  <c r="C504" i="151"/>
  <c r="B503" i="151"/>
  <c r="D502" i="151"/>
  <c r="C502" i="151"/>
  <c r="D501" i="151"/>
  <c r="C501" i="151"/>
  <c r="D500" i="151"/>
  <c r="C500" i="151"/>
  <c r="D499" i="151"/>
  <c r="C499" i="151"/>
  <c r="D498" i="151"/>
  <c r="C498" i="151"/>
  <c r="D497" i="151"/>
  <c r="C497" i="151"/>
  <c r="D496" i="151"/>
  <c r="C496" i="151"/>
  <c r="D495" i="151"/>
  <c r="C495" i="151"/>
  <c r="D494" i="151"/>
  <c r="C494" i="151"/>
  <c r="D493" i="151"/>
  <c r="C493" i="151"/>
  <c r="D492" i="151"/>
  <c r="C492" i="151"/>
  <c r="D491" i="151"/>
  <c r="C491" i="151"/>
  <c r="D490" i="151"/>
  <c r="C490" i="151"/>
  <c r="D489" i="151"/>
  <c r="C489" i="151"/>
  <c r="D488" i="151"/>
  <c r="C488" i="151"/>
  <c r="D487" i="151"/>
  <c r="C487" i="151"/>
  <c r="B486" i="151"/>
  <c r="D485" i="151"/>
  <c r="C485" i="151"/>
  <c r="D484" i="151"/>
  <c r="C484" i="151"/>
  <c r="D483" i="151"/>
  <c r="C483" i="151"/>
  <c r="D482" i="151"/>
  <c r="C482" i="151"/>
  <c r="D481" i="151"/>
  <c r="C481" i="151"/>
  <c r="D480" i="151"/>
  <c r="C480" i="151"/>
  <c r="D479" i="151"/>
  <c r="C479" i="151"/>
  <c r="D478" i="151"/>
  <c r="C478" i="151"/>
  <c r="D477" i="151"/>
  <c r="C477" i="151"/>
  <c r="D476" i="151"/>
  <c r="C476" i="151"/>
  <c r="D475" i="151"/>
  <c r="C475" i="151"/>
  <c r="D474" i="151"/>
  <c r="C474" i="151"/>
  <c r="D473" i="151"/>
  <c r="C473" i="151"/>
  <c r="D472" i="151"/>
  <c r="C472" i="151"/>
  <c r="D471" i="151"/>
  <c r="C471" i="151"/>
  <c r="D470" i="151"/>
  <c r="C470" i="151"/>
  <c r="D469" i="151"/>
  <c r="C469" i="151"/>
  <c r="D468" i="151"/>
  <c r="C468" i="151"/>
  <c r="B467" i="151"/>
  <c r="D466" i="151"/>
  <c r="C466" i="151"/>
  <c r="D465" i="151"/>
  <c r="C465" i="151"/>
  <c r="D464" i="151"/>
  <c r="C464" i="151"/>
  <c r="D463" i="151"/>
  <c r="C463" i="151"/>
  <c r="D462" i="151"/>
  <c r="C462" i="151"/>
  <c r="D461" i="151"/>
  <c r="C461" i="151"/>
  <c r="D460" i="151"/>
  <c r="C460" i="151"/>
  <c r="B459" i="151"/>
  <c r="D458" i="151"/>
  <c r="C458" i="151"/>
  <c r="D457" i="151"/>
  <c r="C457" i="151"/>
  <c r="D456" i="151"/>
  <c r="C456" i="151"/>
  <c r="D455" i="151"/>
  <c r="C455" i="151"/>
  <c r="D454" i="151"/>
  <c r="C454" i="151"/>
  <c r="D453" i="151"/>
  <c r="C453" i="151"/>
  <c r="D452" i="151"/>
  <c r="C452" i="151"/>
  <c r="D451" i="151"/>
  <c r="C451" i="151"/>
  <c r="D450" i="151"/>
  <c r="C450" i="151"/>
  <c r="D449" i="151"/>
  <c r="C449" i="151"/>
  <c r="D448" i="151"/>
  <c r="C448" i="151"/>
  <c r="D447" i="151"/>
  <c r="C447" i="151"/>
  <c r="D446" i="151"/>
  <c r="C446" i="151"/>
  <c r="D445" i="151"/>
  <c r="C445" i="151"/>
  <c r="D444" i="151"/>
  <c r="C444" i="151"/>
  <c r="D443" i="151"/>
  <c r="C443" i="151"/>
  <c r="D442" i="151"/>
  <c r="C442" i="151"/>
  <c r="D441" i="151"/>
  <c r="C441" i="151"/>
  <c r="D440" i="151"/>
  <c r="C440" i="151"/>
  <c r="D439" i="151"/>
  <c r="C439" i="151"/>
  <c r="D438" i="151"/>
  <c r="C438" i="151"/>
  <c r="D437" i="151"/>
  <c r="C437" i="151"/>
  <c r="D436" i="151"/>
  <c r="C436" i="151"/>
  <c r="D435" i="151"/>
  <c r="C435" i="151"/>
  <c r="D434" i="151"/>
  <c r="C434" i="151"/>
  <c r="D433" i="151"/>
  <c r="C433" i="151"/>
  <c r="D432" i="151"/>
  <c r="C432" i="151"/>
  <c r="D431" i="151"/>
  <c r="C431" i="151"/>
  <c r="D430" i="151"/>
  <c r="C430" i="151"/>
  <c r="D429" i="151"/>
  <c r="C429" i="151"/>
  <c r="D428" i="151"/>
  <c r="C428" i="151"/>
  <c r="D427" i="151"/>
  <c r="C427" i="151"/>
  <c r="D426" i="151"/>
  <c r="C426" i="151"/>
  <c r="D425" i="151"/>
  <c r="C425" i="151"/>
  <c r="D424" i="151"/>
  <c r="C424" i="151"/>
  <c r="D423" i="151"/>
  <c r="C423" i="151"/>
  <c r="D422" i="151"/>
  <c r="C422" i="151"/>
  <c r="D421" i="151"/>
  <c r="C421" i="151"/>
  <c r="D420" i="151"/>
  <c r="C420" i="151"/>
  <c r="D419" i="151"/>
  <c r="C419" i="151"/>
  <c r="D418" i="151"/>
  <c r="C418" i="151"/>
  <c r="D417" i="151"/>
  <c r="C417" i="151"/>
  <c r="D416" i="151"/>
  <c r="C416" i="151"/>
  <c r="D415" i="151"/>
  <c r="C415" i="151"/>
  <c r="D414" i="151"/>
  <c r="C414" i="151"/>
  <c r="D413" i="151"/>
  <c r="C413" i="151"/>
  <c r="D412" i="151"/>
  <c r="C412" i="151"/>
  <c r="D411" i="151"/>
  <c r="C411" i="151"/>
  <c r="D410" i="151"/>
  <c r="C410" i="151"/>
  <c r="D409" i="151"/>
  <c r="C409" i="151"/>
  <c r="D408" i="151"/>
  <c r="C408" i="151"/>
  <c r="D407" i="151"/>
  <c r="C407" i="151"/>
  <c r="D406" i="151"/>
  <c r="C406" i="151"/>
  <c r="D405" i="151"/>
  <c r="C405" i="151"/>
  <c r="D404" i="151"/>
  <c r="C404" i="151"/>
  <c r="D403" i="151"/>
  <c r="C403" i="151"/>
  <c r="D402" i="151"/>
  <c r="C402" i="151"/>
  <c r="D401" i="151"/>
  <c r="C401" i="151"/>
  <c r="D400" i="151"/>
  <c r="C400" i="151"/>
  <c r="D399" i="151"/>
  <c r="C399" i="151"/>
  <c r="D398" i="151"/>
  <c r="C398" i="151"/>
  <c r="D397" i="151"/>
  <c r="C397" i="151"/>
  <c r="D396" i="151"/>
  <c r="C396" i="151"/>
  <c r="D395" i="151"/>
  <c r="C395" i="151"/>
  <c r="D394" i="151"/>
  <c r="C394" i="151"/>
  <c r="D393" i="151"/>
  <c r="C393" i="151"/>
  <c r="D392" i="151"/>
  <c r="C392" i="151"/>
  <c r="D391" i="151"/>
  <c r="C391" i="151"/>
  <c r="D390" i="151"/>
  <c r="C390" i="151"/>
  <c r="B389" i="151"/>
  <c r="D388" i="151"/>
  <c r="C388" i="151"/>
  <c r="D387" i="151"/>
  <c r="C387" i="151"/>
  <c r="D386" i="151"/>
  <c r="C386" i="151"/>
  <c r="D385" i="151"/>
  <c r="C385" i="151"/>
  <c r="D384" i="151"/>
  <c r="C384" i="151"/>
  <c r="D383" i="151"/>
  <c r="C383" i="151"/>
  <c r="D382" i="151"/>
  <c r="C382" i="151"/>
  <c r="D381" i="151"/>
  <c r="C381" i="151"/>
  <c r="F380" i="151"/>
  <c r="D380" i="151"/>
  <c r="C380" i="151"/>
  <c r="D379" i="151"/>
  <c r="C379" i="151"/>
  <c r="D378" i="151"/>
  <c r="C378" i="151"/>
  <c r="D377" i="151"/>
  <c r="C377" i="151"/>
  <c r="D376" i="151"/>
  <c r="C376" i="151"/>
  <c r="D375" i="151"/>
  <c r="C375" i="151"/>
  <c r="D374" i="151"/>
  <c r="C374" i="151"/>
  <c r="D373" i="151"/>
  <c r="C373" i="151"/>
  <c r="D372" i="151"/>
  <c r="C372" i="151"/>
  <c r="D371" i="151"/>
  <c r="C371" i="151"/>
  <c r="D370" i="151"/>
  <c r="C370" i="151"/>
  <c r="D369" i="151"/>
  <c r="C369" i="151"/>
  <c r="D368" i="151"/>
  <c r="C368" i="151"/>
  <c r="D367" i="151"/>
  <c r="C367" i="151"/>
  <c r="D366" i="151"/>
  <c r="C366" i="151"/>
  <c r="D365" i="151"/>
  <c r="C365" i="151"/>
  <c r="D364" i="151"/>
  <c r="C364" i="151"/>
  <c r="D363" i="151"/>
  <c r="C363" i="151"/>
  <c r="D362" i="151"/>
  <c r="C362" i="151"/>
  <c r="D361" i="151"/>
  <c r="C361" i="151"/>
  <c r="D360" i="151"/>
  <c r="C360" i="151"/>
  <c r="D359" i="151"/>
  <c r="C359" i="151"/>
  <c r="D358" i="151"/>
  <c r="C358" i="151"/>
  <c r="D357" i="151"/>
  <c r="C357" i="151"/>
  <c r="D356" i="151"/>
  <c r="C356" i="151"/>
  <c r="D355" i="151"/>
  <c r="C355" i="151"/>
  <c r="D354" i="151"/>
  <c r="C354" i="151"/>
  <c r="D353" i="151"/>
  <c r="C353" i="151"/>
  <c r="D352" i="151"/>
  <c r="C352" i="151"/>
  <c r="D351" i="151"/>
  <c r="C351" i="151"/>
  <c r="D350" i="151"/>
  <c r="C350" i="151"/>
  <c r="D349" i="151"/>
  <c r="C349" i="151"/>
  <c r="D348" i="151"/>
  <c r="C348" i="151"/>
  <c r="D347" i="151"/>
  <c r="C347" i="151"/>
  <c r="D346" i="151"/>
  <c r="C346" i="151"/>
  <c r="D345" i="151"/>
  <c r="C345" i="151"/>
  <c r="D344" i="151"/>
  <c r="C344" i="151"/>
  <c r="D343" i="151"/>
  <c r="C343" i="151"/>
  <c r="D342" i="151"/>
  <c r="C342" i="151"/>
  <c r="D341" i="151"/>
  <c r="C341" i="151"/>
  <c r="D340" i="151"/>
  <c r="C340" i="151"/>
  <c r="D339" i="151"/>
  <c r="C339" i="151"/>
  <c r="D338" i="151"/>
  <c r="C338" i="151"/>
  <c r="D337" i="151"/>
  <c r="C337" i="151"/>
  <c r="D336" i="151"/>
  <c r="C336" i="151"/>
  <c r="D335" i="151"/>
  <c r="C335" i="151"/>
  <c r="B334" i="151"/>
  <c r="B333" i="151"/>
  <c r="B518" i="151"/>
  <c r="D331" i="151"/>
  <c r="C331" i="151"/>
  <c r="D330" i="151"/>
  <c r="C330" i="151"/>
  <c r="D329" i="151"/>
  <c r="C329" i="151"/>
  <c r="D328" i="151"/>
  <c r="C328" i="151"/>
  <c r="D327" i="151"/>
  <c r="C327" i="151"/>
  <c r="D326" i="151"/>
  <c r="C326" i="151"/>
  <c r="D325" i="151"/>
  <c r="C325" i="151"/>
  <c r="D324" i="151"/>
  <c r="C324" i="151"/>
  <c r="D323" i="151"/>
  <c r="C323" i="151"/>
  <c r="D322" i="151"/>
  <c r="C322" i="151"/>
  <c r="D321" i="151"/>
  <c r="C321" i="151"/>
  <c r="D320" i="151"/>
  <c r="C320" i="151"/>
  <c r="D319" i="151"/>
  <c r="C319" i="151"/>
  <c r="D318" i="151"/>
  <c r="C318" i="151"/>
  <c r="D317" i="151"/>
  <c r="C317" i="151"/>
  <c r="D316" i="151"/>
  <c r="C316" i="151"/>
  <c r="D315" i="151"/>
  <c r="C315" i="151"/>
  <c r="D314" i="151"/>
  <c r="C314" i="151"/>
  <c r="D313" i="151"/>
  <c r="C313" i="151"/>
  <c r="D312" i="151"/>
  <c r="C312" i="151"/>
  <c r="D311" i="151"/>
  <c r="C311" i="151"/>
  <c r="D310" i="151"/>
  <c r="C310" i="151"/>
  <c r="D309" i="151"/>
  <c r="C309" i="151"/>
  <c r="D308" i="151"/>
  <c r="C308" i="151"/>
  <c r="D307" i="151"/>
  <c r="C307" i="151"/>
  <c r="D306" i="151"/>
  <c r="C306" i="151"/>
  <c r="D305" i="151"/>
  <c r="C305" i="151"/>
  <c r="D304" i="151"/>
  <c r="C304" i="151"/>
  <c r="D303" i="151"/>
  <c r="C303" i="151"/>
  <c r="D302" i="151"/>
  <c r="C302" i="151"/>
  <c r="D301" i="151"/>
  <c r="C301" i="151"/>
  <c r="D300" i="151"/>
  <c r="C300" i="151"/>
  <c r="D299" i="151"/>
  <c r="C299" i="151"/>
  <c r="D298" i="151"/>
  <c r="C298" i="151"/>
  <c r="D297" i="151"/>
  <c r="C297" i="151"/>
  <c r="D296" i="151"/>
  <c r="C296" i="151"/>
  <c r="D295" i="151"/>
  <c r="C295" i="151"/>
  <c r="D294" i="151"/>
  <c r="C294" i="151"/>
  <c r="D293" i="151"/>
  <c r="C293" i="151"/>
  <c r="D292" i="151"/>
  <c r="C292" i="151"/>
  <c r="D291" i="151"/>
  <c r="C291" i="151"/>
  <c r="D290" i="151"/>
  <c r="C290" i="151"/>
  <c r="D289" i="151"/>
  <c r="C289" i="151"/>
  <c r="D288" i="151"/>
  <c r="C288" i="151"/>
  <c r="D287" i="151"/>
  <c r="C287" i="151"/>
  <c r="D286" i="151"/>
  <c r="C286" i="151"/>
  <c r="D285" i="151"/>
  <c r="C285" i="151"/>
  <c r="D284" i="151"/>
  <c r="C284" i="151"/>
  <c r="D283" i="151"/>
  <c r="C283" i="151"/>
  <c r="B282" i="151"/>
  <c r="D281" i="151"/>
  <c r="C281" i="151"/>
  <c r="D280" i="151"/>
  <c r="C280" i="151"/>
  <c r="D279" i="151"/>
  <c r="C279" i="151"/>
  <c r="D278" i="151"/>
  <c r="C278" i="151"/>
  <c r="D277" i="151"/>
  <c r="C277" i="151"/>
  <c r="D276" i="151"/>
  <c r="C276" i="151"/>
  <c r="D275" i="151"/>
  <c r="C275" i="151"/>
  <c r="D274" i="151"/>
  <c r="C274" i="151"/>
  <c r="D273" i="151"/>
  <c r="C273" i="151"/>
  <c r="D272" i="151"/>
  <c r="C272" i="151"/>
  <c r="D271" i="151"/>
  <c r="C271" i="151"/>
  <c r="D270" i="151"/>
  <c r="C270" i="151"/>
  <c r="B269" i="151"/>
  <c r="B207" i="151"/>
  <c r="G332" i="151"/>
  <c r="E10" i="165"/>
  <c r="D268" i="151"/>
  <c r="C268" i="151"/>
  <c r="D267" i="151"/>
  <c r="C267" i="151"/>
  <c r="D266" i="151"/>
  <c r="C266" i="151"/>
  <c r="D265" i="151"/>
  <c r="C265" i="151"/>
  <c r="D264" i="151"/>
  <c r="C264" i="151"/>
  <c r="D263" i="151"/>
  <c r="C263" i="151"/>
  <c r="D262" i="151"/>
  <c r="C262" i="151"/>
  <c r="D261" i="151"/>
  <c r="C261" i="151"/>
  <c r="D260" i="151"/>
  <c r="C260" i="151"/>
  <c r="D259" i="151"/>
  <c r="C259" i="151"/>
  <c r="D258" i="151"/>
  <c r="C258" i="151"/>
  <c r="D257" i="151"/>
  <c r="C257" i="151"/>
  <c r="D256" i="151"/>
  <c r="C256" i="151"/>
  <c r="D255" i="151"/>
  <c r="C255" i="151"/>
  <c r="D254" i="151"/>
  <c r="C254" i="151"/>
  <c r="D253" i="151"/>
  <c r="C253" i="151"/>
  <c r="D252" i="151"/>
  <c r="C252" i="151"/>
  <c r="D251" i="151"/>
  <c r="C251" i="151"/>
  <c r="D250" i="151"/>
  <c r="C250" i="151"/>
  <c r="D249" i="151"/>
  <c r="C249" i="151"/>
  <c r="D248" i="151"/>
  <c r="C248" i="151"/>
  <c r="D247" i="151"/>
  <c r="C247" i="151"/>
  <c r="D246" i="151"/>
  <c r="C246" i="151"/>
  <c r="D245" i="151"/>
  <c r="C245" i="151"/>
  <c r="D244" i="151"/>
  <c r="C244" i="151"/>
  <c r="D243" i="151"/>
  <c r="C243" i="151"/>
  <c r="D242" i="151"/>
  <c r="C242" i="151"/>
  <c r="D241" i="151"/>
  <c r="C241" i="151"/>
  <c r="D240" i="151"/>
  <c r="C240" i="151"/>
  <c r="D239" i="151"/>
  <c r="C239" i="151"/>
  <c r="D238" i="151"/>
  <c r="C238" i="151"/>
  <c r="D237" i="151"/>
  <c r="C237" i="151"/>
  <c r="D236" i="151"/>
  <c r="C236" i="151"/>
  <c r="D235" i="151"/>
  <c r="C235" i="151"/>
  <c r="D234" i="151"/>
  <c r="C234" i="151"/>
  <c r="D233" i="151"/>
  <c r="C233" i="151"/>
  <c r="D232" i="151"/>
  <c r="C232" i="151"/>
  <c r="D231" i="151"/>
  <c r="C231" i="151"/>
  <c r="D230" i="151"/>
  <c r="C230" i="151"/>
  <c r="D229" i="151"/>
  <c r="C229" i="151"/>
  <c r="D228" i="151"/>
  <c r="C228" i="151"/>
  <c r="D227" i="151"/>
  <c r="C227" i="151"/>
  <c r="D226" i="151"/>
  <c r="C226" i="151"/>
  <c r="D225" i="151"/>
  <c r="C225" i="151"/>
  <c r="D224" i="151"/>
  <c r="C224" i="151"/>
  <c r="D223" i="151"/>
  <c r="C223" i="151"/>
  <c r="D222" i="151"/>
  <c r="C222" i="151"/>
  <c r="D221" i="151"/>
  <c r="C221" i="151"/>
  <c r="D220" i="151"/>
  <c r="C220" i="151"/>
  <c r="D219" i="151"/>
  <c r="C219" i="151"/>
  <c r="D218" i="151"/>
  <c r="C218" i="151"/>
  <c r="D217" i="151"/>
  <c r="C217" i="151"/>
  <c r="D216" i="151"/>
  <c r="C216" i="151"/>
  <c r="D215" i="151"/>
  <c r="C215" i="151"/>
  <c r="D214" i="151"/>
  <c r="C214" i="151"/>
  <c r="D213" i="151"/>
  <c r="C213" i="151"/>
  <c r="D212" i="151"/>
  <c r="C212" i="151"/>
  <c r="D211" i="151"/>
  <c r="C211" i="151"/>
  <c r="D210" i="151"/>
  <c r="C210" i="151"/>
  <c r="D209" i="151"/>
  <c r="C209" i="151"/>
  <c r="D208" i="151"/>
  <c r="C208" i="151"/>
  <c r="D206" i="151"/>
  <c r="C206" i="151"/>
  <c r="D205" i="151"/>
  <c r="C205" i="151"/>
  <c r="D204" i="151"/>
  <c r="C204" i="151"/>
  <c r="D203" i="151"/>
  <c r="C203" i="151"/>
  <c r="D202" i="151"/>
  <c r="C202" i="151"/>
  <c r="D201" i="151"/>
  <c r="C201" i="151"/>
  <c r="D200" i="151"/>
  <c r="C200" i="151"/>
  <c r="D199" i="151"/>
  <c r="C199" i="151"/>
  <c r="D198" i="151"/>
  <c r="C198" i="151"/>
  <c r="D197" i="151"/>
  <c r="C197" i="151"/>
  <c r="E196" i="151"/>
  <c r="D196" i="151"/>
  <c r="C196" i="151"/>
  <c r="D195" i="151"/>
  <c r="C195" i="151"/>
  <c r="D194" i="151"/>
  <c r="C194" i="151"/>
  <c r="D193" i="151"/>
  <c r="C193" i="151"/>
  <c r="D192" i="151"/>
  <c r="C192" i="151"/>
  <c r="D191" i="151"/>
  <c r="C191" i="151"/>
  <c r="D190" i="151"/>
  <c r="C190" i="151"/>
  <c r="D189" i="151"/>
  <c r="C189" i="151"/>
  <c r="D188" i="151"/>
  <c r="C188" i="151"/>
  <c r="D187" i="151"/>
  <c r="C187" i="151"/>
  <c r="D186" i="151"/>
  <c r="C186" i="151"/>
  <c r="D185" i="151"/>
  <c r="C185" i="151"/>
  <c r="D184" i="151"/>
  <c r="C184" i="151"/>
  <c r="D183" i="151"/>
  <c r="C183" i="151"/>
  <c r="D182" i="151"/>
  <c r="C182" i="151"/>
  <c r="D181" i="151"/>
  <c r="C181" i="151"/>
  <c r="D180" i="151"/>
  <c r="C180" i="151"/>
  <c r="D179" i="151"/>
  <c r="C179" i="151"/>
  <c r="D178" i="151"/>
  <c r="C178" i="151"/>
  <c r="D177" i="151"/>
  <c r="C177" i="151"/>
  <c r="D176" i="151"/>
  <c r="C176" i="151"/>
  <c r="D175" i="151"/>
  <c r="C175" i="151"/>
  <c r="D174" i="151"/>
  <c r="C174" i="151"/>
  <c r="D173" i="151"/>
  <c r="C173" i="151"/>
  <c r="B172" i="151"/>
  <c r="D169" i="151"/>
  <c r="C169" i="151"/>
  <c r="D168" i="151"/>
  <c r="C168" i="151"/>
  <c r="D167" i="151"/>
  <c r="C167" i="151"/>
  <c r="D166" i="151"/>
  <c r="C166" i="151"/>
  <c r="D165" i="151"/>
  <c r="C165" i="151"/>
  <c r="D164" i="151"/>
  <c r="C164" i="151"/>
  <c r="D163" i="151"/>
  <c r="C163" i="151"/>
  <c r="D162" i="151"/>
  <c r="C162" i="151"/>
  <c r="D161" i="151"/>
  <c r="C161" i="151"/>
  <c r="D160" i="151"/>
  <c r="C160" i="151"/>
  <c r="D159" i="151"/>
  <c r="C159" i="151"/>
  <c r="D158" i="151"/>
  <c r="C158" i="151"/>
  <c r="D157" i="151"/>
  <c r="C157" i="151"/>
  <c r="D156" i="151"/>
  <c r="C156" i="151"/>
  <c r="D155" i="151"/>
  <c r="C155" i="151"/>
  <c r="D154" i="151"/>
  <c r="C154" i="151"/>
  <c r="D153" i="151"/>
  <c r="C153" i="151"/>
  <c r="D152" i="151"/>
  <c r="C152" i="151"/>
  <c r="D151" i="151"/>
  <c r="C151" i="151"/>
  <c r="B150" i="151"/>
  <c r="D149" i="151"/>
  <c r="C149" i="151"/>
  <c r="D148" i="151"/>
  <c r="C148" i="151"/>
  <c r="D147" i="151"/>
  <c r="C147" i="151"/>
  <c r="D146" i="151"/>
  <c r="C146" i="151"/>
  <c r="D145" i="151"/>
  <c r="C145" i="151"/>
  <c r="E144" i="151"/>
  <c r="D144" i="151"/>
  <c r="C144" i="151"/>
  <c r="D143" i="151"/>
  <c r="C143" i="151"/>
  <c r="D142" i="151"/>
  <c r="C142" i="151"/>
  <c r="D141" i="151"/>
  <c r="C141" i="151"/>
  <c r="D140" i="151"/>
  <c r="C140" i="151"/>
  <c r="D139" i="151"/>
  <c r="C139" i="151"/>
  <c r="D138" i="151"/>
  <c r="C138" i="151"/>
  <c r="D137" i="151"/>
  <c r="C137" i="151"/>
  <c r="D136" i="151"/>
  <c r="C136" i="151"/>
  <c r="D135" i="151"/>
  <c r="C135" i="151"/>
  <c r="D134" i="151"/>
  <c r="C134" i="151"/>
  <c r="D133" i="151"/>
  <c r="C133" i="151"/>
  <c r="D132" i="151"/>
  <c r="C132" i="151"/>
  <c r="D131" i="151"/>
  <c r="C131" i="151"/>
  <c r="D130" i="151"/>
  <c r="C130" i="151"/>
  <c r="D129" i="151"/>
  <c r="C129" i="151"/>
  <c r="D128" i="151"/>
  <c r="C128" i="151"/>
  <c r="D127" i="151"/>
  <c r="C127" i="151"/>
  <c r="D126" i="151"/>
  <c r="C126" i="151"/>
  <c r="D125" i="151"/>
  <c r="C125" i="151"/>
  <c r="D124" i="151"/>
  <c r="C124" i="151"/>
  <c r="B123" i="151"/>
  <c r="D122" i="151"/>
  <c r="C122" i="151"/>
  <c r="D121" i="151"/>
  <c r="C121" i="151"/>
  <c r="D120" i="151"/>
  <c r="C120" i="151"/>
  <c r="E119" i="151"/>
  <c r="D119" i="151"/>
  <c r="C119" i="151"/>
  <c r="D118" i="151"/>
  <c r="C118" i="151"/>
  <c r="B117" i="151"/>
  <c r="D116" i="151"/>
  <c r="C116" i="151"/>
  <c r="D115" i="151"/>
  <c r="C115" i="151"/>
  <c r="D114" i="151"/>
  <c r="C114" i="151"/>
  <c r="D113" i="151"/>
  <c r="C113" i="151"/>
  <c r="D112" i="151"/>
  <c r="C112" i="151"/>
  <c r="D111" i="151"/>
  <c r="C111" i="151"/>
  <c r="D110" i="151"/>
  <c r="C110" i="151"/>
  <c r="D109" i="151"/>
  <c r="C109" i="151"/>
  <c r="D108" i="151"/>
  <c r="C108" i="151"/>
  <c r="D107" i="151"/>
  <c r="C107" i="151"/>
  <c r="D106" i="151"/>
  <c r="C106" i="151"/>
  <c r="D105" i="151"/>
  <c r="C105" i="151"/>
  <c r="D104" i="151"/>
  <c r="C104" i="151"/>
  <c r="D103" i="151"/>
  <c r="C103" i="151"/>
  <c r="D102" i="151"/>
  <c r="C102" i="151"/>
  <c r="D101" i="151"/>
  <c r="C101" i="151"/>
  <c r="B100" i="151"/>
  <c r="D99" i="151"/>
  <c r="C99" i="151"/>
  <c r="D98" i="151"/>
  <c r="C98" i="151"/>
  <c r="D97" i="151"/>
  <c r="C97" i="151"/>
  <c r="D96" i="151"/>
  <c r="C96" i="151"/>
  <c r="D95" i="151"/>
  <c r="C95" i="151"/>
  <c r="D94" i="151"/>
  <c r="C94" i="151"/>
  <c r="D93" i="151"/>
  <c r="C93" i="151"/>
  <c r="D92" i="151"/>
  <c r="C92" i="151"/>
  <c r="D91" i="151"/>
  <c r="C91" i="151"/>
  <c r="D90" i="151"/>
  <c r="C90" i="151"/>
  <c r="D89" i="151"/>
  <c r="C89" i="151"/>
  <c r="D88" i="151"/>
  <c r="C88" i="151"/>
  <c r="D87" i="151"/>
  <c r="C87" i="151"/>
  <c r="D86" i="151"/>
  <c r="C86" i="151"/>
  <c r="D85" i="151"/>
  <c r="C85" i="151"/>
  <c r="D84" i="151"/>
  <c r="C84" i="151"/>
  <c r="D83" i="151"/>
  <c r="C83" i="151"/>
  <c r="D82" i="151"/>
  <c r="C82" i="151"/>
  <c r="B81" i="151"/>
  <c r="D80" i="151"/>
  <c r="C80" i="151"/>
  <c r="D79" i="151"/>
  <c r="C79" i="151"/>
  <c r="D78" i="151"/>
  <c r="C78" i="151"/>
  <c r="D77" i="151"/>
  <c r="C77" i="151"/>
  <c r="D76" i="151"/>
  <c r="C76" i="151"/>
  <c r="D75" i="151"/>
  <c r="C75" i="151"/>
  <c r="D74" i="151"/>
  <c r="C74" i="151"/>
  <c r="D73" i="151"/>
  <c r="C73" i="151"/>
  <c r="B72" i="151"/>
  <c r="D71" i="151"/>
  <c r="C71" i="151"/>
  <c r="D70" i="151"/>
  <c r="C70" i="151"/>
  <c r="D69" i="151"/>
  <c r="C69" i="151"/>
  <c r="D68" i="151"/>
  <c r="C68" i="151"/>
  <c r="D67" i="151"/>
  <c r="C67" i="151"/>
  <c r="D66" i="151"/>
  <c r="C66" i="151"/>
  <c r="D65" i="151"/>
  <c r="C65" i="151"/>
  <c r="D64" i="151"/>
  <c r="C64" i="151"/>
  <c r="D63" i="151"/>
  <c r="C63" i="151"/>
  <c r="D62" i="151"/>
  <c r="C62" i="151"/>
  <c r="D61" i="151"/>
  <c r="C61" i="151"/>
  <c r="D60" i="151"/>
  <c r="C60" i="151"/>
  <c r="D59" i="151"/>
  <c r="C59" i="151"/>
  <c r="D58" i="151"/>
  <c r="C58" i="151"/>
  <c r="D57" i="151"/>
  <c r="C57" i="151"/>
  <c r="D56" i="151"/>
  <c r="C56" i="151"/>
  <c r="D55" i="151"/>
  <c r="C55" i="151"/>
  <c r="D54" i="151"/>
  <c r="C54" i="151"/>
  <c r="D53" i="151"/>
  <c r="C53" i="151"/>
  <c r="D52" i="151"/>
  <c r="C52" i="151"/>
  <c r="D51" i="151"/>
  <c r="C51" i="151"/>
  <c r="D50" i="151"/>
  <c r="C50" i="151"/>
  <c r="D49" i="151"/>
  <c r="C49" i="151"/>
  <c r="D48" i="151"/>
  <c r="C48" i="151"/>
  <c r="D47" i="151"/>
  <c r="C47" i="151"/>
  <c r="D46" i="151"/>
  <c r="C46" i="151"/>
  <c r="D45" i="151"/>
  <c r="C45" i="151"/>
  <c r="D44" i="151"/>
  <c r="C44" i="151"/>
  <c r="D43" i="151"/>
  <c r="C43" i="151"/>
  <c r="D42" i="151"/>
  <c r="C42" i="151"/>
  <c r="B41" i="151"/>
  <c r="D40" i="151"/>
  <c r="C40" i="151"/>
  <c r="D39" i="151"/>
  <c r="C39" i="151"/>
  <c r="D38" i="151"/>
  <c r="C38" i="151"/>
  <c r="D37" i="151"/>
  <c r="C37" i="151"/>
  <c r="D36" i="151"/>
  <c r="C36" i="151"/>
  <c r="D35" i="151"/>
  <c r="C35" i="151"/>
  <c r="D34" i="151"/>
  <c r="C34" i="151"/>
  <c r="E33" i="151"/>
  <c r="D33" i="151"/>
  <c r="C33" i="151"/>
  <c r="D32" i="151"/>
  <c r="C32" i="151"/>
  <c r="D31" i="151"/>
  <c r="C31" i="151"/>
  <c r="D30" i="151"/>
  <c r="C30" i="151"/>
  <c r="D29" i="151"/>
  <c r="C29" i="151"/>
  <c r="D28" i="151"/>
  <c r="C28" i="151"/>
  <c r="D27" i="151"/>
  <c r="C27" i="151"/>
  <c r="E26" i="151"/>
  <c r="D26" i="151"/>
  <c r="C26" i="151"/>
  <c r="D25" i="151"/>
  <c r="C25" i="151"/>
  <c r="D24" i="151"/>
  <c r="C24" i="151"/>
  <c r="D23" i="151"/>
  <c r="C23" i="151"/>
  <c r="D22" i="151"/>
  <c r="C22" i="151"/>
  <c r="D21" i="151"/>
  <c r="C21" i="151"/>
  <c r="D20" i="151"/>
  <c r="C20" i="151"/>
  <c r="D19" i="151"/>
  <c r="C19" i="151"/>
  <c r="D18" i="151"/>
  <c r="C18" i="151"/>
  <c r="D17" i="151"/>
  <c r="C17" i="151"/>
  <c r="D16" i="151"/>
  <c r="C16" i="151"/>
  <c r="B15" i="151"/>
  <c r="B14" i="151"/>
  <c r="B170" i="151"/>
  <c r="L13" i="151"/>
  <c r="K13" i="151"/>
  <c r="J13" i="151"/>
  <c r="I13" i="151"/>
  <c r="E106" i="151"/>
  <c r="F13" i="151"/>
  <c r="G12" i="151"/>
  <c r="F11" i="151"/>
  <c r="F12" i="151"/>
  <c r="F10" i="151"/>
  <c r="D10" i="151"/>
  <c r="F9" i="151"/>
  <c r="D9" i="151"/>
  <c r="C8" i="151"/>
  <c r="C7" i="151"/>
  <c r="C1" i="151"/>
  <c r="C519" i="151" s="1"/>
  <c r="F708" i="150"/>
  <c r="G708" i="150"/>
  <c r="F715" i="150"/>
  <c r="G709" i="150"/>
  <c r="I11" i="165"/>
  <c r="D708" i="150"/>
  <c r="C708" i="150"/>
  <c r="F707" i="150"/>
  <c r="G707" i="150"/>
  <c r="D707" i="150"/>
  <c r="C707" i="150"/>
  <c r="F706" i="150"/>
  <c r="G706" i="150"/>
  <c r="C706" i="150"/>
  <c r="F705" i="150"/>
  <c r="G705" i="150"/>
  <c r="D705" i="150"/>
  <c r="C705" i="150"/>
  <c r="F704" i="150"/>
  <c r="G704" i="150"/>
  <c r="D704" i="150"/>
  <c r="C704" i="150"/>
  <c r="F703" i="150"/>
  <c r="G703" i="150"/>
  <c r="D703" i="150"/>
  <c r="C703" i="150"/>
  <c r="F702" i="150"/>
  <c r="G702" i="150"/>
  <c r="D702" i="150"/>
  <c r="C702" i="150"/>
  <c r="F701" i="150"/>
  <c r="G701" i="150"/>
  <c r="D701" i="150"/>
  <c r="C701" i="150"/>
  <c r="F700" i="150"/>
  <c r="G700" i="150"/>
  <c r="D700" i="150"/>
  <c r="C700" i="150"/>
  <c r="F699" i="150"/>
  <c r="G699" i="150"/>
  <c r="D699" i="150"/>
  <c r="C699" i="150"/>
  <c r="F698" i="150"/>
  <c r="G698" i="150"/>
  <c r="D698" i="150"/>
  <c r="C698" i="150"/>
  <c r="F697" i="150"/>
  <c r="G697" i="150"/>
  <c r="D697" i="150"/>
  <c r="C697" i="150"/>
  <c r="F696" i="150"/>
  <c r="G696" i="150"/>
  <c r="D696" i="150"/>
  <c r="C696" i="150"/>
  <c r="F695" i="150"/>
  <c r="G695" i="150"/>
  <c r="D695" i="150"/>
  <c r="C695" i="150"/>
  <c r="F694" i="150"/>
  <c r="G694" i="150"/>
  <c r="D694" i="150"/>
  <c r="C694" i="150"/>
  <c r="F693" i="150"/>
  <c r="G693" i="150"/>
  <c r="D693" i="150"/>
  <c r="C693" i="150"/>
  <c r="F692" i="150"/>
  <c r="G692" i="150"/>
  <c r="D692" i="150"/>
  <c r="C692" i="150"/>
  <c r="F691" i="150"/>
  <c r="G691" i="150"/>
  <c r="D691" i="150"/>
  <c r="C691" i="150"/>
  <c r="F690" i="150"/>
  <c r="G690" i="150"/>
  <c r="D690" i="150"/>
  <c r="C690" i="150"/>
  <c r="F689" i="150"/>
  <c r="G689" i="150"/>
  <c r="D689" i="150"/>
  <c r="C689" i="150"/>
  <c r="F688" i="150"/>
  <c r="G688" i="150"/>
  <c r="D688" i="150"/>
  <c r="C688" i="150"/>
  <c r="F687" i="150"/>
  <c r="G687" i="150"/>
  <c r="D687" i="150"/>
  <c r="C687" i="150"/>
  <c r="F686" i="150"/>
  <c r="G686" i="150"/>
  <c r="D686" i="150"/>
  <c r="C686" i="150"/>
  <c r="F685" i="150"/>
  <c r="D685" i="150"/>
  <c r="C685" i="150"/>
  <c r="B684" i="150"/>
  <c r="B709" i="150"/>
  <c r="G683" i="150"/>
  <c r="H11" i="165"/>
  <c r="D682" i="150"/>
  <c r="C682" i="150"/>
  <c r="D681" i="150"/>
  <c r="C681" i="150"/>
  <c r="D680" i="150"/>
  <c r="C680" i="150"/>
  <c r="D679" i="150"/>
  <c r="C679" i="150"/>
  <c r="D678" i="150"/>
  <c r="C678" i="150"/>
  <c r="D677" i="150"/>
  <c r="C677" i="150"/>
  <c r="D676" i="150"/>
  <c r="C676" i="150"/>
  <c r="D675" i="150"/>
  <c r="C675" i="150"/>
  <c r="D674" i="150"/>
  <c r="C674" i="150"/>
  <c r="D673" i="150"/>
  <c r="C673" i="150"/>
  <c r="D672" i="150"/>
  <c r="C672" i="150"/>
  <c r="D671" i="150"/>
  <c r="C671" i="150"/>
  <c r="D670" i="150"/>
  <c r="C670" i="150"/>
  <c r="D669" i="150"/>
  <c r="C669" i="150"/>
  <c r="D668" i="150"/>
  <c r="C668" i="150"/>
  <c r="D667" i="150"/>
  <c r="C667" i="150"/>
  <c r="D666" i="150"/>
  <c r="C666" i="150"/>
  <c r="D665" i="150"/>
  <c r="C665" i="150"/>
  <c r="D664" i="150"/>
  <c r="C664" i="150"/>
  <c r="D663" i="150"/>
  <c r="C663" i="150"/>
  <c r="D662" i="150"/>
  <c r="C662" i="150"/>
  <c r="D661" i="150"/>
  <c r="C661" i="150"/>
  <c r="D660" i="150"/>
  <c r="C660" i="150"/>
  <c r="D659" i="150"/>
  <c r="C659" i="150"/>
  <c r="D658" i="150"/>
  <c r="C658" i="150"/>
  <c r="D657" i="150"/>
  <c r="C657" i="150"/>
  <c r="D656" i="150"/>
  <c r="C656" i="150"/>
  <c r="D655" i="150"/>
  <c r="C655" i="150"/>
  <c r="D654" i="150"/>
  <c r="C654" i="150"/>
  <c r="D653" i="150"/>
  <c r="C653" i="150"/>
  <c r="D652" i="150"/>
  <c r="C652" i="150"/>
  <c r="D651" i="150"/>
  <c r="C651" i="150"/>
  <c r="D650" i="150"/>
  <c r="C650" i="150"/>
  <c r="D649" i="150"/>
  <c r="C649" i="150"/>
  <c r="D648" i="150"/>
  <c r="C648" i="150"/>
  <c r="D647" i="150"/>
  <c r="C647" i="150"/>
  <c r="D646" i="150"/>
  <c r="C646" i="150"/>
  <c r="D645" i="150"/>
  <c r="C645" i="150"/>
  <c r="D644" i="150"/>
  <c r="C644" i="150"/>
  <c r="D643" i="150"/>
  <c r="C643" i="150"/>
  <c r="D642" i="150"/>
  <c r="C642" i="150"/>
  <c r="D641" i="150"/>
  <c r="C641" i="150"/>
  <c r="D640" i="150"/>
  <c r="C640" i="150"/>
  <c r="D639" i="150"/>
  <c r="C639" i="150"/>
  <c r="D638" i="150"/>
  <c r="C638" i="150"/>
  <c r="D637" i="150"/>
  <c r="C637" i="150"/>
  <c r="D636" i="150"/>
  <c r="C636" i="150"/>
  <c r="D635" i="150"/>
  <c r="C635" i="150"/>
  <c r="D634" i="150"/>
  <c r="C634" i="150"/>
  <c r="D633" i="150"/>
  <c r="C633" i="150"/>
  <c r="D632" i="150"/>
  <c r="C632" i="150"/>
  <c r="D631" i="150"/>
  <c r="C631" i="150"/>
  <c r="D630" i="150"/>
  <c r="C630" i="150"/>
  <c r="D629" i="150"/>
  <c r="C629" i="150"/>
  <c r="D628" i="150"/>
  <c r="C628" i="150"/>
  <c r="D627" i="150"/>
  <c r="C627" i="150"/>
  <c r="D626" i="150"/>
  <c r="C626" i="150"/>
  <c r="D625" i="150"/>
  <c r="C625" i="150"/>
  <c r="D624" i="150"/>
  <c r="C624" i="150"/>
  <c r="D623" i="150"/>
  <c r="C623" i="150"/>
  <c r="D622" i="150"/>
  <c r="C622" i="150"/>
  <c r="D621" i="150"/>
  <c r="C621" i="150"/>
  <c r="D620" i="150"/>
  <c r="C620" i="150"/>
  <c r="D619" i="150"/>
  <c r="C619" i="150"/>
  <c r="D618" i="150"/>
  <c r="C618" i="150"/>
  <c r="D617" i="150"/>
  <c r="C617" i="150"/>
  <c r="D616" i="150"/>
  <c r="C616" i="150"/>
  <c r="D615" i="150"/>
  <c r="C615" i="150"/>
  <c r="D614" i="150"/>
  <c r="C614" i="150"/>
  <c r="D613" i="150"/>
  <c r="C613" i="150"/>
  <c r="D612" i="150"/>
  <c r="C612" i="150"/>
  <c r="D611" i="150"/>
  <c r="C611" i="150"/>
  <c r="D610" i="150"/>
  <c r="C610" i="150"/>
  <c r="D609" i="150"/>
  <c r="C609" i="150"/>
  <c r="D608" i="150"/>
  <c r="C608" i="150"/>
  <c r="D607" i="150"/>
  <c r="C607" i="150"/>
  <c r="D606" i="150"/>
  <c r="C606" i="150"/>
  <c r="D605" i="150"/>
  <c r="C605" i="150"/>
  <c r="D604" i="150"/>
  <c r="C604" i="150"/>
  <c r="D603" i="150"/>
  <c r="C603" i="150"/>
  <c r="D602" i="150"/>
  <c r="C602" i="150"/>
  <c r="D601" i="150"/>
  <c r="C601" i="150"/>
  <c r="D600" i="150"/>
  <c r="C600" i="150"/>
  <c r="D599" i="150"/>
  <c r="C599" i="150"/>
  <c r="D598" i="150"/>
  <c r="C598" i="150"/>
  <c r="D597" i="150"/>
  <c r="C597" i="150"/>
  <c r="D596" i="150"/>
  <c r="C596" i="150"/>
  <c r="D595" i="150"/>
  <c r="C595" i="150"/>
  <c r="D594" i="150"/>
  <c r="C594" i="150"/>
  <c r="D593" i="150"/>
  <c r="C593" i="150"/>
  <c r="D592" i="150"/>
  <c r="C592" i="150"/>
  <c r="D591" i="150"/>
  <c r="C591" i="150"/>
  <c r="D590" i="150"/>
  <c r="C590" i="150"/>
  <c r="D589" i="150"/>
  <c r="C589" i="150"/>
  <c r="D588" i="150"/>
  <c r="C588" i="150"/>
  <c r="D587" i="150"/>
  <c r="C587" i="150"/>
  <c r="D586" i="150"/>
  <c r="C586" i="150"/>
  <c r="B585" i="150"/>
  <c r="B683" i="150"/>
  <c r="G584" i="150"/>
  <c r="G11" i="165"/>
  <c r="D583" i="150"/>
  <c r="C583" i="150"/>
  <c r="D582" i="150"/>
  <c r="C582" i="150"/>
  <c r="D581" i="150"/>
  <c r="C581" i="150"/>
  <c r="D580" i="150"/>
  <c r="C580" i="150"/>
  <c r="D579" i="150"/>
  <c r="C579" i="150"/>
  <c r="D578" i="150"/>
  <c r="C578" i="150"/>
  <c r="D577" i="150"/>
  <c r="C577" i="150"/>
  <c r="D576" i="150"/>
  <c r="C576" i="150"/>
  <c r="D575" i="150"/>
  <c r="C575" i="150"/>
  <c r="D574" i="150"/>
  <c r="C574" i="150"/>
  <c r="D573" i="150"/>
  <c r="C573" i="150"/>
  <c r="D572" i="150"/>
  <c r="C572" i="150"/>
  <c r="D571" i="150"/>
  <c r="C571" i="150"/>
  <c r="D570" i="150"/>
  <c r="C570" i="150"/>
  <c r="D569" i="150"/>
  <c r="C569" i="150"/>
  <c r="D568" i="150"/>
  <c r="C568" i="150"/>
  <c r="D567" i="150"/>
  <c r="C567" i="150"/>
  <c r="D566" i="150"/>
  <c r="C566" i="150"/>
  <c r="D565" i="150"/>
  <c r="C565" i="150"/>
  <c r="D564" i="150"/>
  <c r="C564" i="150"/>
  <c r="D563" i="150"/>
  <c r="C563" i="150"/>
  <c r="D562" i="150"/>
  <c r="C562" i="150"/>
  <c r="D561" i="150"/>
  <c r="C561" i="150"/>
  <c r="D560" i="150"/>
  <c r="C560" i="150"/>
  <c r="D559" i="150"/>
  <c r="C559" i="150"/>
  <c r="D558" i="150"/>
  <c r="C558" i="150"/>
  <c r="D557" i="150"/>
  <c r="C557" i="150"/>
  <c r="D556" i="150"/>
  <c r="C556" i="150"/>
  <c r="D555" i="150"/>
  <c r="C555" i="150"/>
  <c r="D554" i="150"/>
  <c r="C554" i="150"/>
  <c r="D553" i="150"/>
  <c r="C553" i="150"/>
  <c r="D552" i="150"/>
  <c r="C552" i="150"/>
  <c r="D551" i="150"/>
  <c r="C551" i="150"/>
  <c r="D550" i="150"/>
  <c r="C550" i="150"/>
  <c r="D549" i="150"/>
  <c r="C549" i="150"/>
  <c r="D548" i="150"/>
  <c r="C548" i="150"/>
  <c r="D547" i="150"/>
  <c r="C547" i="150"/>
  <c r="D546" i="150"/>
  <c r="C546" i="150"/>
  <c r="D545" i="150"/>
  <c r="C545" i="150"/>
  <c r="D544" i="150"/>
  <c r="C544" i="150"/>
  <c r="D543" i="150"/>
  <c r="C543" i="150"/>
  <c r="D542" i="150"/>
  <c r="C542" i="150"/>
  <c r="D541" i="150"/>
  <c r="C541" i="150"/>
  <c r="D540" i="150"/>
  <c r="C540" i="150"/>
  <c r="D539" i="150"/>
  <c r="C539" i="150"/>
  <c r="D538" i="150"/>
  <c r="C538" i="150"/>
  <c r="D537" i="150"/>
  <c r="C537" i="150"/>
  <c r="D536" i="150"/>
  <c r="C536" i="150"/>
  <c r="D535" i="150"/>
  <c r="C535" i="150"/>
  <c r="D534" i="150"/>
  <c r="C534" i="150"/>
  <c r="D533" i="150"/>
  <c r="C533" i="150"/>
  <c r="D532" i="150"/>
  <c r="C532" i="150"/>
  <c r="D531" i="150"/>
  <c r="C531" i="150"/>
  <c r="D530" i="150"/>
  <c r="C530" i="150"/>
  <c r="D529" i="150"/>
  <c r="C529" i="150"/>
  <c r="D528" i="150"/>
  <c r="C528" i="150"/>
  <c r="D527" i="150"/>
  <c r="C527" i="150"/>
  <c r="D526" i="150"/>
  <c r="C526" i="150"/>
  <c r="D525" i="150"/>
  <c r="C525" i="150"/>
  <c r="D524" i="150"/>
  <c r="C524" i="150"/>
  <c r="D523" i="150"/>
  <c r="C523" i="150"/>
  <c r="D522" i="150"/>
  <c r="C522" i="150"/>
  <c r="D521" i="150"/>
  <c r="C521" i="150"/>
  <c r="D520" i="150"/>
  <c r="C520" i="150"/>
  <c r="B519" i="150"/>
  <c r="B584" i="150"/>
  <c r="D517" i="150"/>
  <c r="C517" i="150"/>
  <c r="D516" i="150"/>
  <c r="C516" i="150"/>
  <c r="D515" i="150"/>
  <c r="C515" i="150"/>
  <c r="D514" i="150"/>
  <c r="C514" i="150"/>
  <c r="D513" i="150"/>
  <c r="C513" i="150"/>
  <c r="D512" i="150"/>
  <c r="C512" i="150"/>
  <c r="D511" i="150"/>
  <c r="C511" i="150"/>
  <c r="D510" i="150"/>
  <c r="C510" i="150"/>
  <c r="D509" i="150"/>
  <c r="C509" i="150"/>
  <c r="D508" i="150"/>
  <c r="C508" i="150"/>
  <c r="D507" i="150"/>
  <c r="C507" i="150"/>
  <c r="D506" i="150"/>
  <c r="C506" i="150"/>
  <c r="D505" i="150"/>
  <c r="C505" i="150"/>
  <c r="D504" i="150"/>
  <c r="C504" i="150"/>
  <c r="B503" i="150"/>
  <c r="D502" i="150"/>
  <c r="C502" i="150"/>
  <c r="D501" i="150"/>
  <c r="C501" i="150"/>
  <c r="D500" i="150"/>
  <c r="C500" i="150"/>
  <c r="D499" i="150"/>
  <c r="C499" i="150"/>
  <c r="D498" i="150"/>
  <c r="C498" i="150"/>
  <c r="D497" i="150"/>
  <c r="C497" i="150"/>
  <c r="D496" i="150"/>
  <c r="C496" i="150"/>
  <c r="D495" i="150"/>
  <c r="C495" i="150"/>
  <c r="D494" i="150"/>
  <c r="C494" i="150"/>
  <c r="D493" i="150"/>
  <c r="C493" i="150"/>
  <c r="D492" i="150"/>
  <c r="C492" i="150"/>
  <c r="D491" i="150"/>
  <c r="C491" i="150"/>
  <c r="D490" i="150"/>
  <c r="C490" i="150"/>
  <c r="D489" i="150"/>
  <c r="C489" i="150"/>
  <c r="D488" i="150"/>
  <c r="C488" i="150"/>
  <c r="D487" i="150"/>
  <c r="C487" i="150"/>
  <c r="B486" i="150"/>
  <c r="D485" i="150"/>
  <c r="C485" i="150"/>
  <c r="D484" i="150"/>
  <c r="C484" i="150"/>
  <c r="D483" i="150"/>
  <c r="C483" i="150"/>
  <c r="D482" i="150"/>
  <c r="C482" i="150"/>
  <c r="D481" i="150"/>
  <c r="C481" i="150"/>
  <c r="D480" i="150"/>
  <c r="C480" i="150"/>
  <c r="D479" i="150"/>
  <c r="C479" i="150"/>
  <c r="D478" i="150"/>
  <c r="C478" i="150"/>
  <c r="D477" i="150"/>
  <c r="C477" i="150"/>
  <c r="D476" i="150"/>
  <c r="C476" i="150"/>
  <c r="D475" i="150"/>
  <c r="C475" i="150"/>
  <c r="D474" i="150"/>
  <c r="C474" i="150"/>
  <c r="D473" i="150"/>
  <c r="C473" i="150"/>
  <c r="D472" i="150"/>
  <c r="C472" i="150"/>
  <c r="D471" i="150"/>
  <c r="C471" i="150"/>
  <c r="D470" i="150"/>
  <c r="C470" i="150"/>
  <c r="D469" i="150"/>
  <c r="C469" i="150"/>
  <c r="D468" i="150"/>
  <c r="C468" i="150"/>
  <c r="B467" i="150"/>
  <c r="B334" i="150"/>
  <c r="B389" i="150"/>
  <c r="B459" i="150"/>
  <c r="B333" i="150"/>
  <c r="B518" i="150"/>
  <c r="D466" i="150"/>
  <c r="C466" i="150"/>
  <c r="D465" i="150"/>
  <c r="C465" i="150"/>
  <c r="D464" i="150"/>
  <c r="C464" i="150"/>
  <c r="D463" i="150"/>
  <c r="C463" i="150"/>
  <c r="D462" i="150"/>
  <c r="C462" i="150"/>
  <c r="D461" i="150"/>
  <c r="C461" i="150"/>
  <c r="D460" i="150"/>
  <c r="C460" i="150"/>
  <c r="D458" i="150"/>
  <c r="C458" i="150"/>
  <c r="D457" i="150"/>
  <c r="C457" i="150"/>
  <c r="D456" i="150"/>
  <c r="C456" i="150"/>
  <c r="D455" i="150"/>
  <c r="C455" i="150"/>
  <c r="D454" i="150"/>
  <c r="C454" i="150"/>
  <c r="D453" i="150"/>
  <c r="C453" i="150"/>
  <c r="D452" i="150"/>
  <c r="C452" i="150"/>
  <c r="D451" i="150"/>
  <c r="C451" i="150"/>
  <c r="D450" i="150"/>
  <c r="C450" i="150"/>
  <c r="D449" i="150"/>
  <c r="C449" i="150"/>
  <c r="D448" i="150"/>
  <c r="C448" i="150"/>
  <c r="D447" i="150"/>
  <c r="C447" i="150"/>
  <c r="D446" i="150"/>
  <c r="C446" i="150"/>
  <c r="D445" i="150"/>
  <c r="C445" i="150"/>
  <c r="D444" i="150"/>
  <c r="C444" i="150"/>
  <c r="D443" i="150"/>
  <c r="C443" i="150"/>
  <c r="D442" i="150"/>
  <c r="C442" i="150"/>
  <c r="D441" i="150"/>
  <c r="C441" i="150"/>
  <c r="D440" i="150"/>
  <c r="C440" i="150"/>
  <c r="D439" i="150"/>
  <c r="C439" i="150"/>
  <c r="D438" i="150"/>
  <c r="C438" i="150"/>
  <c r="D437" i="150"/>
  <c r="C437" i="150"/>
  <c r="D436" i="150"/>
  <c r="C436" i="150"/>
  <c r="D435" i="150"/>
  <c r="C435" i="150"/>
  <c r="D434" i="150"/>
  <c r="C434" i="150"/>
  <c r="D433" i="150"/>
  <c r="C433" i="150"/>
  <c r="D432" i="150"/>
  <c r="C432" i="150"/>
  <c r="D431" i="150"/>
  <c r="C431" i="150"/>
  <c r="D430" i="150"/>
  <c r="C430" i="150"/>
  <c r="D429" i="150"/>
  <c r="C429" i="150"/>
  <c r="D428" i="150"/>
  <c r="C428" i="150"/>
  <c r="D427" i="150"/>
  <c r="C427" i="150"/>
  <c r="D426" i="150"/>
  <c r="C426" i="150"/>
  <c r="D425" i="150"/>
  <c r="C425" i="150"/>
  <c r="D424" i="150"/>
  <c r="C424" i="150"/>
  <c r="D423" i="150"/>
  <c r="C423" i="150"/>
  <c r="D422" i="150"/>
  <c r="C422" i="150"/>
  <c r="D421" i="150"/>
  <c r="C421" i="150"/>
  <c r="D420" i="150"/>
  <c r="C420" i="150"/>
  <c r="D419" i="150"/>
  <c r="C419" i="150"/>
  <c r="D418" i="150"/>
  <c r="C418" i="150"/>
  <c r="D417" i="150"/>
  <c r="C417" i="150"/>
  <c r="D416" i="150"/>
  <c r="C416" i="150"/>
  <c r="D415" i="150"/>
  <c r="C415" i="150"/>
  <c r="D414" i="150"/>
  <c r="C414" i="150"/>
  <c r="D413" i="150"/>
  <c r="C413" i="150"/>
  <c r="D412" i="150"/>
  <c r="C412" i="150"/>
  <c r="D411" i="150"/>
  <c r="C411" i="150"/>
  <c r="D410" i="150"/>
  <c r="C410" i="150"/>
  <c r="D409" i="150"/>
  <c r="C409" i="150"/>
  <c r="D408" i="150"/>
  <c r="C408" i="150"/>
  <c r="D407" i="150"/>
  <c r="C407" i="150"/>
  <c r="D406" i="150"/>
  <c r="C406" i="150"/>
  <c r="D405" i="150"/>
  <c r="C405" i="150"/>
  <c r="D404" i="150"/>
  <c r="C404" i="150"/>
  <c r="D403" i="150"/>
  <c r="C403" i="150"/>
  <c r="D402" i="150"/>
  <c r="C402" i="150"/>
  <c r="D401" i="150"/>
  <c r="C401" i="150"/>
  <c r="D400" i="150"/>
  <c r="C400" i="150"/>
  <c r="D399" i="150"/>
  <c r="C399" i="150"/>
  <c r="D398" i="150"/>
  <c r="C398" i="150"/>
  <c r="D397" i="150"/>
  <c r="C397" i="150"/>
  <c r="D396" i="150"/>
  <c r="C396" i="150"/>
  <c r="D395" i="150"/>
  <c r="C395" i="150"/>
  <c r="D394" i="150"/>
  <c r="C394" i="150"/>
  <c r="D393" i="150"/>
  <c r="C393" i="150"/>
  <c r="D392" i="150"/>
  <c r="C392" i="150"/>
  <c r="D391" i="150"/>
  <c r="C391" i="150"/>
  <c r="D390" i="150"/>
  <c r="C390" i="150"/>
  <c r="D388" i="150"/>
  <c r="C388" i="150"/>
  <c r="D387" i="150"/>
  <c r="C387" i="150"/>
  <c r="D386" i="150"/>
  <c r="C386" i="150"/>
  <c r="D385" i="150"/>
  <c r="C385" i="150"/>
  <c r="D384" i="150"/>
  <c r="C384" i="150"/>
  <c r="D383" i="150"/>
  <c r="C383" i="150"/>
  <c r="D382" i="150"/>
  <c r="C382" i="150"/>
  <c r="D381" i="150"/>
  <c r="C381" i="150"/>
  <c r="F380" i="150"/>
  <c r="D380" i="150"/>
  <c r="C380" i="150"/>
  <c r="D379" i="150"/>
  <c r="C379" i="150"/>
  <c r="D378" i="150"/>
  <c r="C378" i="150"/>
  <c r="D377" i="150"/>
  <c r="C377" i="150"/>
  <c r="D376" i="150"/>
  <c r="C376" i="150"/>
  <c r="D375" i="150"/>
  <c r="C375" i="150"/>
  <c r="D374" i="150"/>
  <c r="C374" i="150"/>
  <c r="D373" i="150"/>
  <c r="C373" i="150"/>
  <c r="D372" i="150"/>
  <c r="C372" i="150"/>
  <c r="D371" i="150"/>
  <c r="C371" i="150"/>
  <c r="D370" i="150"/>
  <c r="C370" i="150"/>
  <c r="D369" i="150"/>
  <c r="C369" i="150"/>
  <c r="D368" i="150"/>
  <c r="C368" i="150"/>
  <c r="D367" i="150"/>
  <c r="C367" i="150"/>
  <c r="D366" i="150"/>
  <c r="C366" i="150"/>
  <c r="D365" i="150"/>
  <c r="C365" i="150"/>
  <c r="D364" i="150"/>
  <c r="C364" i="150"/>
  <c r="D363" i="150"/>
  <c r="C363" i="150"/>
  <c r="D362" i="150"/>
  <c r="C362" i="150"/>
  <c r="D361" i="150"/>
  <c r="C361" i="150"/>
  <c r="D360" i="150"/>
  <c r="C360" i="150"/>
  <c r="D359" i="150"/>
  <c r="C359" i="150"/>
  <c r="D358" i="150"/>
  <c r="C358" i="150"/>
  <c r="D357" i="150"/>
  <c r="C357" i="150"/>
  <c r="D356" i="150"/>
  <c r="C356" i="150"/>
  <c r="D355" i="150"/>
  <c r="C355" i="150"/>
  <c r="D354" i="150"/>
  <c r="C354" i="150"/>
  <c r="D353" i="150"/>
  <c r="C353" i="150"/>
  <c r="D352" i="150"/>
  <c r="C352" i="150"/>
  <c r="D351" i="150"/>
  <c r="C351" i="150"/>
  <c r="D350" i="150"/>
  <c r="C350" i="150"/>
  <c r="D349" i="150"/>
  <c r="C349" i="150"/>
  <c r="D348" i="150"/>
  <c r="C348" i="150"/>
  <c r="D347" i="150"/>
  <c r="C347" i="150"/>
  <c r="D346" i="150"/>
  <c r="C346" i="150"/>
  <c r="D345" i="150"/>
  <c r="C345" i="150"/>
  <c r="D344" i="150"/>
  <c r="C344" i="150"/>
  <c r="D343" i="150"/>
  <c r="C343" i="150"/>
  <c r="D342" i="150"/>
  <c r="C342" i="150"/>
  <c r="D341" i="150"/>
  <c r="C341" i="150"/>
  <c r="D340" i="150"/>
  <c r="C340" i="150"/>
  <c r="D339" i="150"/>
  <c r="C339" i="150"/>
  <c r="D338" i="150"/>
  <c r="C338" i="150"/>
  <c r="D337" i="150"/>
  <c r="C337" i="150"/>
  <c r="D336" i="150"/>
  <c r="C336" i="150"/>
  <c r="D335" i="150"/>
  <c r="C335" i="150"/>
  <c r="D9" i="150"/>
  <c r="E331" i="150"/>
  <c r="D331" i="150"/>
  <c r="C331" i="150"/>
  <c r="D330" i="150"/>
  <c r="C330" i="150"/>
  <c r="D329" i="150"/>
  <c r="C329" i="150"/>
  <c r="D328" i="150"/>
  <c r="C328" i="150"/>
  <c r="D327" i="150"/>
  <c r="C327" i="150"/>
  <c r="D326" i="150"/>
  <c r="C326" i="150"/>
  <c r="D325" i="150"/>
  <c r="C325" i="150"/>
  <c r="D324" i="150"/>
  <c r="C324" i="150"/>
  <c r="D323" i="150"/>
  <c r="C323" i="150"/>
  <c r="D322" i="150"/>
  <c r="C322" i="150"/>
  <c r="D321" i="150"/>
  <c r="C321" i="150"/>
  <c r="D320" i="150"/>
  <c r="C320" i="150"/>
  <c r="D319" i="150"/>
  <c r="C319" i="150"/>
  <c r="D318" i="150"/>
  <c r="C318" i="150"/>
  <c r="D317" i="150"/>
  <c r="C317" i="150"/>
  <c r="D316" i="150"/>
  <c r="C316" i="150"/>
  <c r="D315" i="150"/>
  <c r="C315" i="150"/>
  <c r="D314" i="150"/>
  <c r="C314" i="150"/>
  <c r="D313" i="150"/>
  <c r="C313" i="150"/>
  <c r="D312" i="150"/>
  <c r="C312" i="150"/>
  <c r="D311" i="150"/>
  <c r="C311" i="150"/>
  <c r="D310" i="150"/>
  <c r="C310" i="150"/>
  <c r="D309" i="150"/>
  <c r="C309" i="150"/>
  <c r="D308" i="150"/>
  <c r="C308" i="150"/>
  <c r="D307" i="150"/>
  <c r="C307" i="150"/>
  <c r="D306" i="150"/>
  <c r="C306" i="150"/>
  <c r="D305" i="150"/>
  <c r="C305" i="150"/>
  <c r="D304" i="150"/>
  <c r="C304" i="150"/>
  <c r="D303" i="150"/>
  <c r="C303" i="150"/>
  <c r="D302" i="150"/>
  <c r="C302" i="150"/>
  <c r="D301" i="150"/>
  <c r="C301" i="150"/>
  <c r="D300" i="150"/>
  <c r="C300" i="150"/>
  <c r="D299" i="150"/>
  <c r="C299" i="150"/>
  <c r="D298" i="150"/>
  <c r="C298" i="150"/>
  <c r="D297" i="150"/>
  <c r="C297" i="150"/>
  <c r="D296" i="150"/>
  <c r="C296" i="150"/>
  <c r="D295" i="150"/>
  <c r="C295" i="150"/>
  <c r="D294" i="150"/>
  <c r="C294" i="150"/>
  <c r="D293" i="150"/>
  <c r="C293" i="150"/>
  <c r="D292" i="150"/>
  <c r="C292" i="150"/>
  <c r="D291" i="150"/>
  <c r="C291" i="150"/>
  <c r="D290" i="150"/>
  <c r="C290" i="150"/>
  <c r="D289" i="150"/>
  <c r="C289" i="150"/>
  <c r="D288" i="150"/>
  <c r="C288" i="150"/>
  <c r="D287" i="150"/>
  <c r="C287" i="150"/>
  <c r="D286" i="150"/>
  <c r="C286" i="150"/>
  <c r="D285" i="150"/>
  <c r="C285" i="150"/>
  <c r="D284" i="150"/>
  <c r="C284" i="150"/>
  <c r="D283" i="150"/>
  <c r="C283" i="150"/>
  <c r="B282" i="150"/>
  <c r="D281" i="150"/>
  <c r="C281" i="150"/>
  <c r="D280" i="150"/>
  <c r="C280" i="150"/>
  <c r="D279" i="150"/>
  <c r="C279" i="150"/>
  <c r="D278" i="150"/>
  <c r="C278" i="150"/>
  <c r="D277" i="150"/>
  <c r="C277" i="150"/>
  <c r="D276" i="150"/>
  <c r="C276" i="150"/>
  <c r="D275" i="150"/>
  <c r="C275" i="150"/>
  <c r="D274" i="150"/>
  <c r="C274" i="150"/>
  <c r="D273" i="150"/>
  <c r="C273" i="150"/>
  <c r="D272" i="150"/>
  <c r="C272" i="150"/>
  <c r="D271" i="150"/>
  <c r="C271" i="150"/>
  <c r="D270" i="150"/>
  <c r="C270" i="150"/>
  <c r="B269" i="150"/>
  <c r="D268" i="150"/>
  <c r="C268" i="150"/>
  <c r="D267" i="150"/>
  <c r="C267" i="150"/>
  <c r="D266" i="150"/>
  <c r="C266" i="150"/>
  <c r="D265" i="150"/>
  <c r="C265" i="150"/>
  <c r="D264" i="150"/>
  <c r="C264" i="150"/>
  <c r="D263" i="150"/>
  <c r="C263" i="150"/>
  <c r="D262" i="150"/>
  <c r="C262" i="150"/>
  <c r="D261" i="150"/>
  <c r="C261" i="150"/>
  <c r="D260" i="150"/>
  <c r="C260" i="150"/>
  <c r="D259" i="150"/>
  <c r="C259" i="150"/>
  <c r="D258" i="150"/>
  <c r="C258" i="150"/>
  <c r="D257" i="150"/>
  <c r="C257" i="150"/>
  <c r="D256" i="150"/>
  <c r="C256" i="150"/>
  <c r="D255" i="150"/>
  <c r="C255" i="150"/>
  <c r="D254" i="150"/>
  <c r="C254" i="150"/>
  <c r="D253" i="150"/>
  <c r="C253" i="150"/>
  <c r="D252" i="150"/>
  <c r="C252" i="150"/>
  <c r="D251" i="150"/>
  <c r="C251" i="150"/>
  <c r="D250" i="150"/>
  <c r="C250" i="150"/>
  <c r="D249" i="150"/>
  <c r="C249" i="150"/>
  <c r="D248" i="150"/>
  <c r="C248" i="150"/>
  <c r="D247" i="150"/>
  <c r="C247" i="150"/>
  <c r="D246" i="150"/>
  <c r="C246" i="150"/>
  <c r="D245" i="150"/>
  <c r="C245" i="150"/>
  <c r="D244" i="150"/>
  <c r="C244" i="150"/>
  <c r="D243" i="150"/>
  <c r="C243" i="150"/>
  <c r="D242" i="150"/>
  <c r="C242" i="150"/>
  <c r="D241" i="150"/>
  <c r="C241" i="150"/>
  <c r="D240" i="150"/>
  <c r="C240" i="150"/>
  <c r="D239" i="150"/>
  <c r="C239" i="150"/>
  <c r="D238" i="150"/>
  <c r="C238" i="150"/>
  <c r="D237" i="150"/>
  <c r="C237" i="150"/>
  <c r="D236" i="150"/>
  <c r="C236" i="150"/>
  <c r="D235" i="150"/>
  <c r="C235" i="150"/>
  <c r="D234" i="150"/>
  <c r="C234" i="150"/>
  <c r="D233" i="150"/>
  <c r="C233" i="150"/>
  <c r="D232" i="150"/>
  <c r="C232" i="150"/>
  <c r="D231" i="150"/>
  <c r="C231" i="150"/>
  <c r="D230" i="150"/>
  <c r="C230" i="150"/>
  <c r="D229" i="150"/>
  <c r="C229" i="150"/>
  <c r="D228" i="150"/>
  <c r="C228" i="150"/>
  <c r="D227" i="150"/>
  <c r="C227" i="150"/>
  <c r="D226" i="150"/>
  <c r="C226" i="150"/>
  <c r="D225" i="150"/>
  <c r="C225" i="150"/>
  <c r="D224" i="150"/>
  <c r="C224" i="150"/>
  <c r="D223" i="150"/>
  <c r="C223" i="150"/>
  <c r="D222" i="150"/>
  <c r="C222" i="150"/>
  <c r="D221" i="150"/>
  <c r="C221" i="150"/>
  <c r="D220" i="150"/>
  <c r="C220" i="150"/>
  <c r="D219" i="150"/>
  <c r="C219" i="150"/>
  <c r="D218" i="150"/>
  <c r="C218" i="150"/>
  <c r="D217" i="150"/>
  <c r="C217" i="150"/>
  <c r="D216" i="150"/>
  <c r="C216" i="150"/>
  <c r="D215" i="150"/>
  <c r="C215" i="150"/>
  <c r="D214" i="150"/>
  <c r="C214" i="150"/>
  <c r="D213" i="150"/>
  <c r="C213" i="150"/>
  <c r="D212" i="150"/>
  <c r="C212" i="150"/>
  <c r="D211" i="150"/>
  <c r="C211" i="150"/>
  <c r="D210" i="150"/>
  <c r="C210" i="150"/>
  <c r="D209" i="150"/>
  <c r="C209" i="150"/>
  <c r="D208" i="150"/>
  <c r="C208" i="150"/>
  <c r="B207" i="150"/>
  <c r="D206" i="150"/>
  <c r="C206" i="150"/>
  <c r="D205" i="150"/>
  <c r="C205" i="150"/>
  <c r="D204" i="150"/>
  <c r="C204" i="150"/>
  <c r="D203" i="150"/>
  <c r="C203" i="150"/>
  <c r="D202" i="150"/>
  <c r="C202" i="150"/>
  <c r="D201" i="150"/>
  <c r="C201" i="150"/>
  <c r="D200" i="150"/>
  <c r="C200" i="150"/>
  <c r="D199" i="150"/>
  <c r="C199" i="150"/>
  <c r="D198" i="150"/>
  <c r="C198" i="150"/>
  <c r="D197" i="150"/>
  <c r="C197" i="150"/>
  <c r="E196" i="150"/>
  <c r="D196" i="150"/>
  <c r="C196" i="150"/>
  <c r="D195" i="150"/>
  <c r="C195" i="150"/>
  <c r="D194" i="150"/>
  <c r="C194" i="150"/>
  <c r="D193" i="150"/>
  <c r="C193" i="150"/>
  <c r="D192" i="150"/>
  <c r="C192" i="150"/>
  <c r="D191" i="150"/>
  <c r="C191" i="150"/>
  <c r="D190" i="150"/>
  <c r="C190" i="150"/>
  <c r="D189" i="150"/>
  <c r="C189" i="150"/>
  <c r="D188" i="150"/>
  <c r="C188" i="150"/>
  <c r="D187" i="150"/>
  <c r="C187" i="150"/>
  <c r="D186" i="150"/>
  <c r="C186" i="150"/>
  <c r="D185" i="150"/>
  <c r="C185" i="150"/>
  <c r="D184" i="150"/>
  <c r="C184" i="150"/>
  <c r="D183" i="150"/>
  <c r="C183" i="150"/>
  <c r="D182" i="150"/>
  <c r="C182" i="150"/>
  <c r="D181" i="150"/>
  <c r="C181" i="150"/>
  <c r="D180" i="150"/>
  <c r="C180" i="150"/>
  <c r="D179" i="150"/>
  <c r="C179" i="150"/>
  <c r="D178" i="150"/>
  <c r="C178" i="150"/>
  <c r="D177" i="150"/>
  <c r="C177" i="150"/>
  <c r="D176" i="150"/>
  <c r="C176" i="150"/>
  <c r="D175" i="150"/>
  <c r="C175" i="150"/>
  <c r="D174" i="150"/>
  <c r="C174" i="150"/>
  <c r="D173" i="150"/>
  <c r="C173" i="150"/>
  <c r="B172" i="150"/>
  <c r="D169" i="150"/>
  <c r="C169" i="150"/>
  <c r="D168" i="150"/>
  <c r="C168" i="150"/>
  <c r="D167" i="150"/>
  <c r="C167" i="150"/>
  <c r="D166" i="150"/>
  <c r="C166" i="150"/>
  <c r="D165" i="150"/>
  <c r="C165" i="150"/>
  <c r="D164" i="150"/>
  <c r="C164" i="150"/>
  <c r="D163" i="150"/>
  <c r="C163" i="150"/>
  <c r="D162" i="150"/>
  <c r="C162" i="150"/>
  <c r="D161" i="150"/>
  <c r="C161" i="150"/>
  <c r="D160" i="150"/>
  <c r="C160" i="150"/>
  <c r="D159" i="150"/>
  <c r="C159" i="150"/>
  <c r="D158" i="150"/>
  <c r="C158" i="150"/>
  <c r="D157" i="150"/>
  <c r="C157" i="150"/>
  <c r="D156" i="150"/>
  <c r="C156" i="150"/>
  <c r="D155" i="150"/>
  <c r="C155" i="150"/>
  <c r="D154" i="150"/>
  <c r="C154" i="150"/>
  <c r="D153" i="150"/>
  <c r="C153" i="150"/>
  <c r="D152" i="150"/>
  <c r="C152" i="150"/>
  <c r="D151" i="150"/>
  <c r="C151" i="150"/>
  <c r="B150" i="150"/>
  <c r="D149" i="150"/>
  <c r="C149" i="150"/>
  <c r="D148" i="150"/>
  <c r="C148" i="150"/>
  <c r="D147" i="150"/>
  <c r="C147" i="150"/>
  <c r="D146" i="150"/>
  <c r="C146" i="150"/>
  <c r="D145" i="150"/>
  <c r="C145" i="150"/>
  <c r="E144" i="150"/>
  <c r="D144" i="150"/>
  <c r="C144" i="150"/>
  <c r="D143" i="150"/>
  <c r="C143" i="150"/>
  <c r="D142" i="150"/>
  <c r="C142" i="150"/>
  <c r="D141" i="150"/>
  <c r="C141" i="150"/>
  <c r="D140" i="150"/>
  <c r="C140" i="150"/>
  <c r="D139" i="150"/>
  <c r="C139" i="150"/>
  <c r="D138" i="150"/>
  <c r="C138" i="150"/>
  <c r="D137" i="150"/>
  <c r="C137" i="150"/>
  <c r="D136" i="150"/>
  <c r="C136" i="150"/>
  <c r="D135" i="150"/>
  <c r="C135" i="150"/>
  <c r="D134" i="150"/>
  <c r="C134" i="150"/>
  <c r="D133" i="150"/>
  <c r="C133" i="150"/>
  <c r="D132" i="150"/>
  <c r="C132" i="150"/>
  <c r="D131" i="150"/>
  <c r="C131" i="150"/>
  <c r="D130" i="150"/>
  <c r="C130" i="150"/>
  <c r="D129" i="150"/>
  <c r="C129" i="150"/>
  <c r="D128" i="150"/>
  <c r="C128" i="150"/>
  <c r="D127" i="150"/>
  <c r="C127" i="150"/>
  <c r="D126" i="150"/>
  <c r="C126" i="150"/>
  <c r="D125" i="150"/>
  <c r="C125" i="150"/>
  <c r="D124" i="150"/>
  <c r="C124" i="150"/>
  <c r="B123" i="150"/>
  <c r="D122" i="150"/>
  <c r="C122" i="150"/>
  <c r="D121" i="150"/>
  <c r="C121" i="150"/>
  <c r="D120" i="150"/>
  <c r="C120" i="150"/>
  <c r="E119" i="150"/>
  <c r="D119" i="150"/>
  <c r="C119" i="150"/>
  <c r="D118" i="150"/>
  <c r="C118" i="150"/>
  <c r="B117" i="150"/>
  <c r="B100" i="150"/>
  <c r="D116" i="150"/>
  <c r="C116" i="150"/>
  <c r="D115" i="150"/>
  <c r="C115" i="150"/>
  <c r="D114" i="150"/>
  <c r="C114" i="150"/>
  <c r="D113" i="150"/>
  <c r="C113" i="150"/>
  <c r="D112" i="150"/>
  <c r="C112" i="150"/>
  <c r="D111" i="150"/>
  <c r="C111" i="150"/>
  <c r="D110" i="150"/>
  <c r="C110" i="150"/>
  <c r="D109" i="150"/>
  <c r="C109" i="150"/>
  <c r="D108" i="150"/>
  <c r="C108" i="150"/>
  <c r="D107" i="150"/>
  <c r="C107" i="150"/>
  <c r="D106" i="150"/>
  <c r="C106" i="150"/>
  <c r="D105" i="150"/>
  <c r="C105" i="150"/>
  <c r="D104" i="150"/>
  <c r="C104" i="150"/>
  <c r="D103" i="150"/>
  <c r="C103" i="150"/>
  <c r="D102" i="150"/>
  <c r="C102" i="150"/>
  <c r="D101" i="150"/>
  <c r="C101" i="150"/>
  <c r="D99" i="150"/>
  <c r="C99" i="150"/>
  <c r="D98" i="150"/>
  <c r="C98" i="150"/>
  <c r="D97" i="150"/>
  <c r="C97" i="150"/>
  <c r="D96" i="150"/>
  <c r="C96" i="150"/>
  <c r="D95" i="150"/>
  <c r="C95" i="150"/>
  <c r="D94" i="150"/>
  <c r="C94" i="150"/>
  <c r="D93" i="150"/>
  <c r="C93" i="150"/>
  <c r="D92" i="150"/>
  <c r="C92" i="150"/>
  <c r="D91" i="150"/>
  <c r="C91" i="150"/>
  <c r="D90" i="150"/>
  <c r="C90" i="150"/>
  <c r="D89" i="150"/>
  <c r="C89" i="150"/>
  <c r="D88" i="150"/>
  <c r="C88" i="150"/>
  <c r="D87" i="150"/>
  <c r="C87" i="150"/>
  <c r="D86" i="150"/>
  <c r="C86" i="150"/>
  <c r="D85" i="150"/>
  <c r="C85" i="150"/>
  <c r="D84" i="150"/>
  <c r="C84" i="150"/>
  <c r="D83" i="150"/>
  <c r="C83" i="150"/>
  <c r="D82" i="150"/>
  <c r="C82" i="150"/>
  <c r="B81" i="150"/>
  <c r="D80" i="150"/>
  <c r="C80" i="150"/>
  <c r="D79" i="150"/>
  <c r="C79" i="150"/>
  <c r="D78" i="150"/>
  <c r="C78" i="150"/>
  <c r="D77" i="150"/>
  <c r="C77" i="150"/>
  <c r="D76" i="150"/>
  <c r="C76" i="150"/>
  <c r="D75" i="150"/>
  <c r="C75" i="150"/>
  <c r="D74" i="150"/>
  <c r="C74" i="150"/>
  <c r="D73" i="150"/>
  <c r="C73" i="150"/>
  <c r="B72" i="150"/>
  <c r="D71" i="150"/>
  <c r="C71" i="150"/>
  <c r="D70" i="150"/>
  <c r="C70" i="150"/>
  <c r="D69" i="150"/>
  <c r="C69" i="150"/>
  <c r="D68" i="150"/>
  <c r="C68" i="150"/>
  <c r="D67" i="150"/>
  <c r="C67" i="150"/>
  <c r="D66" i="150"/>
  <c r="C66" i="150"/>
  <c r="D65" i="150"/>
  <c r="C65" i="150"/>
  <c r="D64" i="150"/>
  <c r="C64" i="150"/>
  <c r="D63" i="150"/>
  <c r="C63" i="150"/>
  <c r="D62" i="150"/>
  <c r="C62" i="150"/>
  <c r="D61" i="150"/>
  <c r="C61" i="150"/>
  <c r="D60" i="150"/>
  <c r="C60" i="150"/>
  <c r="D59" i="150"/>
  <c r="C59" i="150"/>
  <c r="D58" i="150"/>
  <c r="C58" i="150"/>
  <c r="D57" i="150"/>
  <c r="C57" i="150"/>
  <c r="D56" i="150"/>
  <c r="C56" i="150"/>
  <c r="D55" i="150"/>
  <c r="C55" i="150"/>
  <c r="D54" i="150"/>
  <c r="C54" i="150"/>
  <c r="D53" i="150"/>
  <c r="C53" i="150"/>
  <c r="D52" i="150"/>
  <c r="C52" i="150"/>
  <c r="D51" i="150"/>
  <c r="C51" i="150"/>
  <c r="D50" i="150"/>
  <c r="C50" i="150"/>
  <c r="D49" i="150"/>
  <c r="C49" i="150"/>
  <c r="D48" i="150"/>
  <c r="C48" i="150"/>
  <c r="D47" i="150"/>
  <c r="C47" i="150"/>
  <c r="D46" i="150"/>
  <c r="C46" i="150"/>
  <c r="D45" i="150"/>
  <c r="C45" i="150"/>
  <c r="D44" i="150"/>
  <c r="C44" i="150"/>
  <c r="D43" i="150"/>
  <c r="C43" i="150"/>
  <c r="D42" i="150"/>
  <c r="C42" i="150"/>
  <c r="B41" i="150"/>
  <c r="D40" i="150"/>
  <c r="C40" i="150"/>
  <c r="D39" i="150"/>
  <c r="C39" i="150"/>
  <c r="D38" i="150"/>
  <c r="C38" i="150"/>
  <c r="D37" i="150"/>
  <c r="C37" i="150"/>
  <c r="D36" i="150"/>
  <c r="C36" i="150"/>
  <c r="D35" i="150"/>
  <c r="C35" i="150"/>
  <c r="D34" i="150"/>
  <c r="C34" i="150"/>
  <c r="E33" i="150"/>
  <c r="D33" i="150"/>
  <c r="C33" i="150"/>
  <c r="D32" i="150"/>
  <c r="C32" i="150"/>
  <c r="D31" i="150"/>
  <c r="C31" i="150"/>
  <c r="D30" i="150"/>
  <c r="C30" i="150"/>
  <c r="D29" i="150"/>
  <c r="C29" i="150"/>
  <c r="D28" i="150"/>
  <c r="C28" i="150"/>
  <c r="D27" i="150"/>
  <c r="C27" i="150"/>
  <c r="E26" i="150"/>
  <c r="D26" i="150"/>
  <c r="C26" i="150"/>
  <c r="D10" i="150"/>
  <c r="E25" i="150"/>
  <c r="D25" i="150"/>
  <c r="C25" i="150"/>
  <c r="D24" i="150"/>
  <c r="C24" i="150"/>
  <c r="D23" i="150"/>
  <c r="C23" i="150"/>
  <c r="D22" i="150"/>
  <c r="C22" i="150"/>
  <c r="D21" i="150"/>
  <c r="C21" i="150"/>
  <c r="D20" i="150"/>
  <c r="C20" i="150"/>
  <c r="D19" i="150"/>
  <c r="C19" i="150"/>
  <c r="D18" i="150"/>
  <c r="C18" i="150"/>
  <c r="D17" i="150"/>
  <c r="C17" i="150"/>
  <c r="I13" i="150"/>
  <c r="E16" i="150"/>
  <c r="D16" i="150"/>
  <c r="C16" i="150"/>
  <c r="B15" i="150"/>
  <c r="L13" i="150"/>
  <c r="K13" i="150"/>
  <c r="E113" i="150"/>
  <c r="J13" i="150"/>
  <c r="F13" i="150"/>
  <c r="G12" i="150"/>
  <c r="F11" i="150"/>
  <c r="F12" i="150"/>
  <c r="F10" i="150"/>
  <c r="F9" i="150"/>
  <c r="E308" i="150"/>
  <c r="C8" i="150"/>
  <c r="C1" i="150"/>
  <c r="A11" i="165" s="1"/>
  <c r="C1" i="139"/>
  <c r="C14" i="139" s="1"/>
  <c r="C8" i="139"/>
  <c r="D13" i="139"/>
  <c r="E13" i="139"/>
  <c r="C15" i="139"/>
  <c r="B16" i="139"/>
  <c r="C16" i="139"/>
  <c r="D16" i="139"/>
  <c r="B17" i="139"/>
  <c r="C17" i="139"/>
  <c r="D17" i="139"/>
  <c r="B18" i="139"/>
  <c r="C18" i="139"/>
  <c r="D18" i="139"/>
  <c r="B19" i="139"/>
  <c r="C19" i="139"/>
  <c r="D19" i="139"/>
  <c r="B20" i="139"/>
  <c r="C20" i="139"/>
  <c r="D20" i="139"/>
  <c r="B21" i="139"/>
  <c r="C21" i="139"/>
  <c r="D21" i="139"/>
  <c r="B22" i="139"/>
  <c r="C22" i="139"/>
  <c r="D22" i="139"/>
  <c r="B23" i="139"/>
  <c r="C23" i="139"/>
  <c r="D23" i="139"/>
  <c r="B24" i="139"/>
  <c r="C24" i="139"/>
  <c r="D24" i="139"/>
  <c r="B25" i="139"/>
  <c r="C25" i="139"/>
  <c r="D25" i="139"/>
  <c r="B26" i="139"/>
  <c r="C26" i="139"/>
  <c r="D26" i="139"/>
  <c r="B27" i="139"/>
  <c r="C27" i="139"/>
  <c r="D27" i="139"/>
  <c r="B28" i="139"/>
  <c r="C28" i="139"/>
  <c r="D28" i="139"/>
  <c r="B29" i="139"/>
  <c r="C29" i="139"/>
  <c r="D29" i="139"/>
  <c r="B30" i="139"/>
  <c r="C30" i="139"/>
  <c r="D30" i="139"/>
  <c r="B31" i="139"/>
  <c r="C31" i="139"/>
  <c r="D31" i="139"/>
  <c r="B32" i="139"/>
  <c r="C32" i="139"/>
  <c r="D32" i="139"/>
  <c r="C33" i="139"/>
  <c r="D33" i="139"/>
  <c r="B34" i="139"/>
  <c r="C34" i="139"/>
  <c r="D34" i="139"/>
  <c r="B35" i="139"/>
  <c r="C35" i="139"/>
  <c r="D35" i="139"/>
  <c r="B36" i="139"/>
  <c r="C36" i="139"/>
  <c r="D36" i="139"/>
  <c r="B37" i="139"/>
  <c r="C37" i="139"/>
  <c r="D37" i="139"/>
  <c r="B38" i="139"/>
  <c r="C38" i="139"/>
  <c r="D38" i="139"/>
  <c r="B39" i="139"/>
  <c r="C39" i="139"/>
  <c r="D39" i="139"/>
  <c r="B40" i="139"/>
  <c r="C40" i="139"/>
  <c r="D40" i="139"/>
  <c r="C41" i="139"/>
  <c r="B42" i="139"/>
  <c r="C42" i="139"/>
  <c r="D42" i="139"/>
  <c r="B43" i="139"/>
  <c r="C43" i="139"/>
  <c r="D43" i="139"/>
  <c r="B44" i="139"/>
  <c r="C44" i="139"/>
  <c r="D44" i="139"/>
  <c r="B45" i="139"/>
  <c r="C45" i="139"/>
  <c r="D45" i="139"/>
  <c r="B46" i="139"/>
  <c r="C46" i="139"/>
  <c r="D46" i="139"/>
  <c r="B47" i="139"/>
  <c r="C47" i="139"/>
  <c r="D47" i="139"/>
  <c r="B48" i="139"/>
  <c r="C48" i="139"/>
  <c r="D48" i="139"/>
  <c r="B49" i="139"/>
  <c r="C49" i="139"/>
  <c r="D49" i="139"/>
  <c r="B50" i="139"/>
  <c r="C50" i="139"/>
  <c r="D50" i="139"/>
  <c r="B51" i="139"/>
  <c r="C51" i="139"/>
  <c r="D51" i="139"/>
  <c r="B52" i="139"/>
  <c r="C52" i="139"/>
  <c r="D52" i="139"/>
  <c r="B53" i="139"/>
  <c r="C53" i="139"/>
  <c r="D53" i="139"/>
  <c r="B54" i="139"/>
  <c r="C54" i="139"/>
  <c r="D54" i="139"/>
  <c r="B55" i="139"/>
  <c r="C55" i="139"/>
  <c r="D55" i="139"/>
  <c r="B56" i="139"/>
  <c r="C56" i="139"/>
  <c r="D56" i="139"/>
  <c r="B57" i="139"/>
  <c r="C57" i="139"/>
  <c r="D57" i="139"/>
  <c r="B58" i="139"/>
  <c r="C58" i="139"/>
  <c r="D58" i="139"/>
  <c r="B59" i="139"/>
  <c r="C59" i="139"/>
  <c r="D59" i="139"/>
  <c r="B60" i="139"/>
  <c r="C60" i="139"/>
  <c r="D60" i="139"/>
  <c r="B61" i="139"/>
  <c r="C61" i="139"/>
  <c r="D61" i="139"/>
  <c r="B62" i="139"/>
  <c r="C62" i="139"/>
  <c r="D62" i="139"/>
  <c r="B63" i="139"/>
  <c r="C63" i="139"/>
  <c r="D63" i="139"/>
  <c r="B64" i="139"/>
  <c r="C64" i="139"/>
  <c r="D64" i="139"/>
  <c r="B65" i="139"/>
  <c r="C65" i="139"/>
  <c r="D65" i="139"/>
  <c r="B66" i="139"/>
  <c r="C66" i="139"/>
  <c r="D66" i="139"/>
  <c r="B67" i="139"/>
  <c r="C67" i="139"/>
  <c r="D67" i="139"/>
  <c r="B68" i="139"/>
  <c r="C68" i="139"/>
  <c r="D68" i="139"/>
  <c r="B69" i="139"/>
  <c r="C69" i="139"/>
  <c r="D69" i="139"/>
  <c r="B70" i="139"/>
  <c r="C70" i="139"/>
  <c r="D70" i="139"/>
  <c r="B71" i="139"/>
  <c r="C71" i="139"/>
  <c r="D71" i="139"/>
  <c r="C72" i="139"/>
  <c r="B73" i="139"/>
  <c r="C73" i="139"/>
  <c r="D73" i="139"/>
  <c r="B74" i="139"/>
  <c r="C74" i="139"/>
  <c r="D74" i="139"/>
  <c r="B75" i="139"/>
  <c r="C75" i="139"/>
  <c r="D75" i="139"/>
  <c r="B76" i="139"/>
  <c r="C76" i="139"/>
  <c r="D76" i="139"/>
  <c r="B77" i="139"/>
  <c r="C77" i="139"/>
  <c r="D77" i="139"/>
  <c r="B78" i="139"/>
  <c r="C78" i="139"/>
  <c r="D78" i="139"/>
  <c r="B79" i="139"/>
  <c r="C79" i="139"/>
  <c r="D79" i="139"/>
  <c r="B80" i="139"/>
  <c r="C80" i="139"/>
  <c r="D80" i="139"/>
  <c r="C81" i="139"/>
  <c r="B82" i="139"/>
  <c r="C82" i="139"/>
  <c r="D82" i="139"/>
  <c r="B83" i="139"/>
  <c r="C83" i="139"/>
  <c r="D83" i="139"/>
  <c r="B84" i="139"/>
  <c r="C84" i="139"/>
  <c r="D84" i="139"/>
  <c r="B85" i="139"/>
  <c r="C85" i="139"/>
  <c r="D85" i="139"/>
  <c r="B86" i="139"/>
  <c r="C86" i="139"/>
  <c r="D86" i="139"/>
  <c r="B87" i="139"/>
  <c r="C87" i="139"/>
  <c r="D87" i="139"/>
  <c r="B88" i="139"/>
  <c r="C88" i="139"/>
  <c r="D88" i="139"/>
  <c r="B89" i="139"/>
  <c r="C89" i="139"/>
  <c r="D89" i="139"/>
  <c r="B90" i="139"/>
  <c r="C90" i="139"/>
  <c r="D90" i="139"/>
  <c r="B91" i="139"/>
  <c r="C91" i="139"/>
  <c r="D91" i="139"/>
  <c r="B92" i="139"/>
  <c r="C92" i="139"/>
  <c r="D92" i="139"/>
  <c r="B93" i="139"/>
  <c r="C93" i="139"/>
  <c r="D93" i="139"/>
  <c r="B94" i="139"/>
  <c r="C94" i="139"/>
  <c r="D94" i="139"/>
  <c r="B95" i="139"/>
  <c r="C95" i="139"/>
  <c r="D95" i="139"/>
  <c r="B96" i="139"/>
  <c r="C96" i="139"/>
  <c r="D96" i="139"/>
  <c r="B97" i="139"/>
  <c r="C97" i="139"/>
  <c r="D97" i="139"/>
  <c r="B98" i="139"/>
  <c r="C98" i="139"/>
  <c r="D98" i="139"/>
  <c r="B99" i="139"/>
  <c r="C99" i="139"/>
  <c r="D99" i="139"/>
  <c r="C100" i="139"/>
  <c r="B101" i="139"/>
  <c r="C101" i="139"/>
  <c r="D101" i="139"/>
  <c r="B102" i="139"/>
  <c r="C102" i="139"/>
  <c r="D102" i="139"/>
  <c r="B103" i="139"/>
  <c r="C103" i="139"/>
  <c r="D103" i="139"/>
  <c r="B104" i="139"/>
  <c r="C104" i="139"/>
  <c r="D104" i="139"/>
  <c r="B105" i="139"/>
  <c r="C105" i="139"/>
  <c r="D105" i="139"/>
  <c r="B106" i="139"/>
  <c r="C106" i="139"/>
  <c r="D106" i="139"/>
  <c r="B107" i="139"/>
  <c r="C107" i="139"/>
  <c r="D107" i="139"/>
  <c r="B108" i="139"/>
  <c r="C108" i="139"/>
  <c r="D108" i="139"/>
  <c r="B109" i="139"/>
  <c r="C109" i="139"/>
  <c r="D109" i="139"/>
  <c r="B110" i="139"/>
  <c r="C110" i="139"/>
  <c r="D110" i="139"/>
  <c r="B111" i="139"/>
  <c r="C111" i="139"/>
  <c r="D111" i="139"/>
  <c r="B112" i="139"/>
  <c r="C112" i="139"/>
  <c r="D112" i="139"/>
  <c r="B113" i="139"/>
  <c r="C113" i="139"/>
  <c r="D113" i="139"/>
  <c r="B114" i="139"/>
  <c r="C114" i="139"/>
  <c r="D114" i="139"/>
  <c r="B115" i="139"/>
  <c r="C115" i="139"/>
  <c r="D115" i="139"/>
  <c r="B116" i="139"/>
  <c r="C116" i="139"/>
  <c r="D116" i="139"/>
  <c r="C117" i="139"/>
  <c r="B118" i="139"/>
  <c r="C118" i="139"/>
  <c r="D118" i="139"/>
  <c r="B119" i="139"/>
  <c r="C119" i="139"/>
  <c r="D119" i="139"/>
  <c r="B120" i="139"/>
  <c r="C120" i="139"/>
  <c r="D120" i="139"/>
  <c r="B121" i="139"/>
  <c r="C121" i="139"/>
  <c r="D121" i="139"/>
  <c r="B122" i="139"/>
  <c r="C122" i="139"/>
  <c r="D122" i="139"/>
  <c r="C123" i="139"/>
  <c r="B124" i="139"/>
  <c r="C124" i="139"/>
  <c r="D124" i="139"/>
  <c r="B125" i="139"/>
  <c r="C125" i="139"/>
  <c r="D125" i="139"/>
  <c r="B126" i="139"/>
  <c r="C126" i="139"/>
  <c r="D126" i="139"/>
  <c r="B127" i="139"/>
  <c r="C127" i="139"/>
  <c r="D127" i="139"/>
  <c r="B128" i="139"/>
  <c r="C128" i="139"/>
  <c r="D128" i="139"/>
  <c r="B129" i="139"/>
  <c r="C129" i="139"/>
  <c r="D129" i="139"/>
  <c r="B130" i="139"/>
  <c r="C130" i="139"/>
  <c r="D130" i="139"/>
  <c r="B131" i="139"/>
  <c r="C131" i="139"/>
  <c r="D131" i="139"/>
  <c r="B132" i="139"/>
  <c r="C132" i="139"/>
  <c r="D132" i="139"/>
  <c r="B133" i="139"/>
  <c r="C133" i="139"/>
  <c r="D133" i="139"/>
  <c r="B134" i="139"/>
  <c r="C134" i="139"/>
  <c r="D134" i="139"/>
  <c r="B135" i="139"/>
  <c r="C135" i="139"/>
  <c r="D135" i="139"/>
  <c r="B136" i="139"/>
  <c r="C136" i="139"/>
  <c r="D136" i="139"/>
  <c r="B137" i="139"/>
  <c r="C137" i="139"/>
  <c r="D137" i="139"/>
  <c r="B138" i="139"/>
  <c r="C138" i="139"/>
  <c r="D138" i="139"/>
  <c r="B139" i="139"/>
  <c r="C139" i="139"/>
  <c r="D139" i="139"/>
  <c r="B140" i="139"/>
  <c r="C140" i="139"/>
  <c r="D140" i="139"/>
  <c r="B141" i="139"/>
  <c r="C141" i="139"/>
  <c r="D141" i="139"/>
  <c r="B142" i="139"/>
  <c r="C142" i="139"/>
  <c r="D142" i="139"/>
  <c r="B143" i="139"/>
  <c r="C143" i="139"/>
  <c r="D143" i="139"/>
  <c r="B144" i="139"/>
  <c r="C144" i="139"/>
  <c r="D144" i="139"/>
  <c r="B145" i="139"/>
  <c r="C145" i="139"/>
  <c r="D145" i="139"/>
  <c r="B146" i="139"/>
  <c r="C146" i="139"/>
  <c r="D146" i="139"/>
  <c r="B147" i="139"/>
  <c r="C147" i="139"/>
  <c r="D147" i="139"/>
  <c r="B148" i="139"/>
  <c r="C148" i="139"/>
  <c r="D148" i="139"/>
  <c r="B149" i="139"/>
  <c r="C149" i="139"/>
  <c r="D149" i="139"/>
  <c r="C150" i="139"/>
  <c r="B151" i="139"/>
  <c r="C151" i="139"/>
  <c r="D151" i="139"/>
  <c r="B152" i="139"/>
  <c r="C152" i="139"/>
  <c r="D152" i="139"/>
  <c r="B153" i="139"/>
  <c r="C153" i="139"/>
  <c r="D153" i="139"/>
  <c r="B154" i="139"/>
  <c r="C154" i="139"/>
  <c r="D154" i="139"/>
  <c r="B155" i="139"/>
  <c r="C155" i="139"/>
  <c r="D155" i="139"/>
  <c r="B156" i="139"/>
  <c r="C156" i="139"/>
  <c r="D156" i="139"/>
  <c r="B157" i="139"/>
  <c r="C157" i="139"/>
  <c r="D157" i="139"/>
  <c r="B158" i="139"/>
  <c r="C158" i="139"/>
  <c r="D158" i="139"/>
  <c r="B159" i="139"/>
  <c r="C159" i="139"/>
  <c r="D159" i="139"/>
  <c r="B160" i="139"/>
  <c r="C160" i="139"/>
  <c r="D160" i="139"/>
  <c r="B161" i="139"/>
  <c r="C161" i="139"/>
  <c r="D161" i="139"/>
  <c r="C162" i="139"/>
  <c r="D162" i="139"/>
  <c r="C163" i="139"/>
  <c r="D163" i="139"/>
  <c r="B164" i="139"/>
  <c r="C164" i="139"/>
  <c r="D164" i="139"/>
  <c r="B165" i="139"/>
  <c r="C165" i="139"/>
  <c r="D165" i="139"/>
  <c r="B166" i="139"/>
  <c r="C166" i="139"/>
  <c r="D166" i="139"/>
  <c r="B167" i="139"/>
  <c r="C167" i="139"/>
  <c r="D167" i="139"/>
  <c r="B168" i="139"/>
  <c r="C168" i="139"/>
  <c r="D168" i="139"/>
  <c r="B169" i="139"/>
  <c r="C169" i="139"/>
  <c r="D169" i="139"/>
  <c r="C170" i="139"/>
  <c r="D170" i="139"/>
  <c r="B172" i="139"/>
  <c r="C172" i="139"/>
  <c r="B173" i="139"/>
  <c r="C173" i="139"/>
  <c r="D173" i="139"/>
  <c r="B174" i="139"/>
  <c r="C174" i="139"/>
  <c r="D174" i="139"/>
  <c r="B175" i="139"/>
  <c r="C175" i="139"/>
  <c r="D175" i="139"/>
  <c r="B176" i="139"/>
  <c r="C176" i="139"/>
  <c r="D176" i="139"/>
  <c r="B177" i="139"/>
  <c r="C177" i="139"/>
  <c r="D177" i="139"/>
  <c r="B178" i="139"/>
  <c r="C178" i="139"/>
  <c r="D178" i="139"/>
  <c r="B179" i="139"/>
  <c r="C179" i="139"/>
  <c r="D179" i="139"/>
  <c r="B180" i="139"/>
  <c r="C180" i="139"/>
  <c r="D180" i="139"/>
  <c r="B181" i="139"/>
  <c r="C181" i="139"/>
  <c r="D181" i="139"/>
  <c r="B182" i="139"/>
  <c r="C182" i="139"/>
  <c r="D182" i="139"/>
  <c r="B183" i="139"/>
  <c r="C183" i="139"/>
  <c r="D183" i="139"/>
  <c r="B184" i="139"/>
  <c r="C184" i="139"/>
  <c r="D184" i="139"/>
  <c r="B185" i="139"/>
  <c r="C185" i="139"/>
  <c r="D185" i="139"/>
  <c r="B186" i="139"/>
  <c r="C186" i="139"/>
  <c r="D186" i="139"/>
  <c r="B187" i="139"/>
  <c r="C187" i="139"/>
  <c r="D187" i="139"/>
  <c r="B188" i="139"/>
  <c r="C188" i="139"/>
  <c r="D188" i="139"/>
  <c r="B189" i="139"/>
  <c r="C189" i="139"/>
  <c r="D189" i="139"/>
  <c r="B190" i="139"/>
  <c r="C190" i="139"/>
  <c r="D190" i="139"/>
  <c r="B191" i="139"/>
  <c r="C191" i="139"/>
  <c r="D191" i="139"/>
  <c r="B192" i="139"/>
  <c r="C192" i="139"/>
  <c r="D192" i="139"/>
  <c r="B193" i="139"/>
  <c r="C193" i="139"/>
  <c r="D193" i="139"/>
  <c r="B194" i="139"/>
  <c r="C194" i="139"/>
  <c r="D194" i="139"/>
  <c r="B195" i="139"/>
  <c r="C195" i="139"/>
  <c r="D195" i="139"/>
  <c r="B196" i="139"/>
  <c r="C196" i="139"/>
  <c r="D196" i="139"/>
  <c r="B197" i="139"/>
  <c r="C197" i="139"/>
  <c r="D197" i="139"/>
  <c r="B198" i="139"/>
  <c r="C198" i="139"/>
  <c r="D198" i="139"/>
  <c r="B199" i="139"/>
  <c r="C199" i="139"/>
  <c r="D199" i="139"/>
  <c r="B200" i="139"/>
  <c r="C200" i="139"/>
  <c r="D200" i="139"/>
  <c r="B201" i="139"/>
  <c r="C201" i="139"/>
  <c r="D201" i="139"/>
  <c r="B202" i="139"/>
  <c r="C202" i="139"/>
  <c r="D202" i="139"/>
  <c r="B203" i="139"/>
  <c r="C203" i="139"/>
  <c r="D203" i="139"/>
  <c r="C204" i="139"/>
  <c r="D204" i="139"/>
  <c r="C205" i="139"/>
  <c r="D205" i="139"/>
  <c r="C206" i="139"/>
  <c r="D206" i="139"/>
  <c r="B207" i="139"/>
  <c r="C207" i="139"/>
  <c r="B208" i="139"/>
  <c r="C208" i="139"/>
  <c r="D208" i="139"/>
  <c r="B209" i="139"/>
  <c r="C209" i="139"/>
  <c r="D209" i="139"/>
  <c r="B210" i="139"/>
  <c r="C210" i="139"/>
  <c r="D210" i="139"/>
  <c r="B211" i="139"/>
  <c r="C211" i="139"/>
  <c r="D211" i="139"/>
  <c r="B212" i="139"/>
  <c r="C212" i="139"/>
  <c r="D212" i="139"/>
  <c r="B213" i="139"/>
  <c r="C213" i="139"/>
  <c r="D213" i="139"/>
  <c r="B214" i="139"/>
  <c r="C214" i="139"/>
  <c r="D214" i="139"/>
  <c r="B215" i="139"/>
  <c r="C215" i="139"/>
  <c r="D215" i="139"/>
  <c r="B216" i="139"/>
  <c r="C216" i="139"/>
  <c r="D216" i="139"/>
  <c r="B217" i="139"/>
  <c r="C217" i="139"/>
  <c r="D217" i="139"/>
  <c r="B218" i="139"/>
  <c r="C218" i="139"/>
  <c r="D218" i="139"/>
  <c r="B219" i="139"/>
  <c r="C219" i="139"/>
  <c r="D219" i="139"/>
  <c r="B220" i="139"/>
  <c r="C220" i="139"/>
  <c r="D220" i="139"/>
  <c r="B221" i="139"/>
  <c r="C221" i="139"/>
  <c r="D221" i="139"/>
  <c r="B222" i="139"/>
  <c r="C222" i="139"/>
  <c r="D222" i="139"/>
  <c r="B223" i="139"/>
  <c r="C223" i="139"/>
  <c r="D223" i="139"/>
  <c r="B224" i="139"/>
  <c r="C224" i="139"/>
  <c r="D224" i="139"/>
  <c r="B225" i="139"/>
  <c r="C225" i="139"/>
  <c r="D225" i="139"/>
  <c r="B226" i="139"/>
  <c r="C226" i="139"/>
  <c r="D226" i="139"/>
  <c r="B227" i="139"/>
  <c r="C227" i="139"/>
  <c r="D227" i="139"/>
  <c r="B228" i="139"/>
  <c r="C228" i="139"/>
  <c r="D228" i="139"/>
  <c r="B229" i="139"/>
  <c r="C229" i="139"/>
  <c r="D229" i="139"/>
  <c r="B230" i="139"/>
  <c r="C230" i="139"/>
  <c r="D230" i="139"/>
  <c r="B231" i="139"/>
  <c r="C231" i="139"/>
  <c r="D231" i="139"/>
  <c r="B232" i="139"/>
  <c r="C232" i="139"/>
  <c r="D232" i="139"/>
  <c r="B233" i="139"/>
  <c r="C233" i="139"/>
  <c r="D233" i="139"/>
  <c r="B234" i="139"/>
  <c r="C234" i="139"/>
  <c r="D234" i="139"/>
  <c r="B235" i="139"/>
  <c r="C235" i="139"/>
  <c r="D235" i="139"/>
  <c r="B236" i="139"/>
  <c r="C236" i="139"/>
  <c r="D236" i="139"/>
  <c r="B237" i="139"/>
  <c r="C237" i="139"/>
  <c r="D237" i="139"/>
  <c r="B238" i="139"/>
  <c r="C238" i="139"/>
  <c r="D238" i="139"/>
  <c r="B239" i="139"/>
  <c r="C239" i="139"/>
  <c r="D239" i="139"/>
  <c r="B240" i="139"/>
  <c r="C240" i="139"/>
  <c r="D240" i="139"/>
  <c r="B241" i="139"/>
  <c r="C241" i="139"/>
  <c r="D241" i="139"/>
  <c r="B242" i="139"/>
  <c r="C242" i="139"/>
  <c r="D242" i="139"/>
  <c r="B243" i="139"/>
  <c r="C243" i="139"/>
  <c r="D243" i="139"/>
  <c r="B244" i="139"/>
  <c r="C244" i="139"/>
  <c r="D244" i="139"/>
  <c r="B245" i="139"/>
  <c r="C245" i="139"/>
  <c r="D245" i="139"/>
  <c r="B246" i="139"/>
  <c r="C246" i="139"/>
  <c r="D246" i="139"/>
  <c r="B247" i="139"/>
  <c r="C247" i="139"/>
  <c r="D247" i="139"/>
  <c r="B248" i="139"/>
  <c r="C248" i="139"/>
  <c r="D248" i="139"/>
  <c r="B249" i="139"/>
  <c r="C249" i="139"/>
  <c r="D249" i="139"/>
  <c r="B250" i="139"/>
  <c r="C250" i="139"/>
  <c r="D250" i="139"/>
  <c r="B251" i="139"/>
  <c r="C251" i="139"/>
  <c r="D251" i="139"/>
  <c r="B252" i="139"/>
  <c r="C252" i="139"/>
  <c r="D252" i="139"/>
  <c r="B253" i="139"/>
  <c r="C253" i="139"/>
  <c r="D253" i="139"/>
  <c r="B254" i="139"/>
  <c r="C254" i="139"/>
  <c r="D254" i="139"/>
  <c r="B255" i="139"/>
  <c r="C255" i="139"/>
  <c r="D255" i="139"/>
  <c r="B256" i="139"/>
  <c r="C256" i="139"/>
  <c r="D256" i="139"/>
  <c r="B257" i="139"/>
  <c r="C257" i="139"/>
  <c r="D257" i="139"/>
  <c r="B258" i="139"/>
  <c r="C258" i="139"/>
  <c r="D258" i="139"/>
  <c r="B259" i="139"/>
  <c r="C259" i="139"/>
  <c r="D259" i="139"/>
  <c r="B260" i="139"/>
  <c r="C260" i="139"/>
  <c r="D260" i="139"/>
  <c r="B261" i="139"/>
  <c r="C261" i="139"/>
  <c r="D261" i="139"/>
  <c r="B262" i="139"/>
  <c r="C262" i="139"/>
  <c r="D262" i="139"/>
  <c r="B263" i="139"/>
  <c r="C263" i="139"/>
  <c r="D263" i="139"/>
  <c r="B264" i="139"/>
  <c r="C264" i="139"/>
  <c r="D264" i="139"/>
  <c r="B265" i="139"/>
  <c r="C265" i="139"/>
  <c r="D265" i="139"/>
  <c r="C266" i="139"/>
  <c r="D266" i="139"/>
  <c r="B267" i="139"/>
  <c r="C267" i="139"/>
  <c r="D267" i="139"/>
  <c r="C268" i="139"/>
  <c r="D268" i="139"/>
  <c r="B269" i="139"/>
  <c r="C269" i="139"/>
  <c r="B270" i="139"/>
  <c r="C270" i="139"/>
  <c r="D270" i="139"/>
  <c r="B271" i="139"/>
  <c r="C271" i="139"/>
  <c r="D271" i="139"/>
  <c r="B272" i="139"/>
  <c r="C272" i="139"/>
  <c r="D272" i="139"/>
  <c r="B273" i="139"/>
  <c r="C273" i="139"/>
  <c r="D273" i="139"/>
  <c r="B274" i="139"/>
  <c r="C274" i="139"/>
  <c r="D274" i="139"/>
  <c r="B275" i="139"/>
  <c r="C275" i="139"/>
  <c r="D275" i="139"/>
  <c r="B276" i="139"/>
  <c r="C276" i="139"/>
  <c r="D276" i="139"/>
  <c r="B277" i="139"/>
  <c r="C277" i="139"/>
  <c r="D277" i="139"/>
  <c r="B278" i="139"/>
  <c r="C278" i="139"/>
  <c r="D278" i="139"/>
  <c r="B279" i="139"/>
  <c r="C279" i="139"/>
  <c r="D279" i="139"/>
  <c r="B280" i="139"/>
  <c r="C280" i="139"/>
  <c r="D280" i="139"/>
  <c r="C281" i="139"/>
  <c r="D281" i="139"/>
  <c r="B282" i="139"/>
  <c r="C282" i="139"/>
  <c r="B283" i="139"/>
  <c r="C283" i="139"/>
  <c r="D283" i="139"/>
  <c r="B284" i="139"/>
  <c r="C284" i="139"/>
  <c r="D284" i="139"/>
  <c r="B285" i="139"/>
  <c r="C285" i="139"/>
  <c r="D285" i="139"/>
  <c r="B286" i="139"/>
  <c r="C286" i="139"/>
  <c r="D286" i="139"/>
  <c r="B287" i="139"/>
  <c r="C287" i="139"/>
  <c r="D287" i="139"/>
  <c r="B288" i="139"/>
  <c r="C288" i="139"/>
  <c r="D288" i="139"/>
  <c r="B289" i="139"/>
  <c r="C289" i="139"/>
  <c r="D289" i="139"/>
  <c r="B290" i="139"/>
  <c r="C290" i="139"/>
  <c r="D290" i="139"/>
  <c r="B291" i="139"/>
  <c r="C291" i="139"/>
  <c r="D291" i="139"/>
  <c r="B292" i="139"/>
  <c r="C292" i="139"/>
  <c r="D292" i="139"/>
  <c r="B293" i="139"/>
  <c r="C293" i="139"/>
  <c r="D293" i="139"/>
  <c r="B294" i="139"/>
  <c r="C294" i="139"/>
  <c r="D294" i="139"/>
  <c r="B295" i="139"/>
  <c r="C295" i="139"/>
  <c r="D295" i="139"/>
  <c r="B296" i="139"/>
  <c r="C296" i="139"/>
  <c r="D296" i="139"/>
  <c r="B297" i="139"/>
  <c r="C297" i="139"/>
  <c r="D297" i="139"/>
  <c r="B298" i="139"/>
  <c r="C298" i="139"/>
  <c r="D298" i="139"/>
  <c r="B299" i="139"/>
  <c r="C299" i="139"/>
  <c r="D299" i="139"/>
  <c r="B300" i="139"/>
  <c r="C300" i="139"/>
  <c r="D300" i="139"/>
  <c r="B301" i="139"/>
  <c r="C301" i="139"/>
  <c r="D301" i="139"/>
  <c r="B302" i="139"/>
  <c r="C302" i="139"/>
  <c r="D302" i="139"/>
  <c r="B303" i="139"/>
  <c r="C303" i="139"/>
  <c r="D303" i="139"/>
  <c r="B304" i="139"/>
  <c r="C304" i="139"/>
  <c r="D304" i="139"/>
  <c r="B305" i="139"/>
  <c r="C305" i="139"/>
  <c r="D305" i="139"/>
  <c r="B306" i="139"/>
  <c r="C306" i="139"/>
  <c r="D306" i="139"/>
  <c r="B307" i="139"/>
  <c r="C307" i="139"/>
  <c r="D307" i="139"/>
  <c r="B308" i="139"/>
  <c r="C308" i="139"/>
  <c r="D308" i="139"/>
  <c r="B309" i="139"/>
  <c r="C309" i="139"/>
  <c r="D309" i="139"/>
  <c r="B310" i="139"/>
  <c r="C310" i="139"/>
  <c r="D310" i="139"/>
  <c r="B311" i="139"/>
  <c r="C311" i="139"/>
  <c r="D311" i="139"/>
  <c r="B312" i="139"/>
  <c r="C312" i="139"/>
  <c r="D312" i="139"/>
  <c r="B313" i="139"/>
  <c r="C313" i="139"/>
  <c r="D313" i="139"/>
  <c r="B314" i="139"/>
  <c r="C314" i="139"/>
  <c r="D314" i="139"/>
  <c r="B315" i="139"/>
  <c r="C315" i="139"/>
  <c r="D315" i="139"/>
  <c r="B316" i="139"/>
  <c r="C316" i="139"/>
  <c r="D316" i="139"/>
  <c r="B317" i="139"/>
  <c r="C317" i="139"/>
  <c r="D317" i="139"/>
  <c r="B318" i="139"/>
  <c r="C318" i="139"/>
  <c r="D318" i="139"/>
  <c r="B319" i="139"/>
  <c r="C319" i="139"/>
  <c r="D319" i="139"/>
  <c r="B320" i="139"/>
  <c r="C320" i="139"/>
  <c r="D320" i="139"/>
  <c r="B321" i="139"/>
  <c r="C321" i="139"/>
  <c r="D321" i="139"/>
  <c r="B322" i="139"/>
  <c r="C322" i="139"/>
  <c r="D322" i="139"/>
  <c r="B323" i="139"/>
  <c r="C323" i="139"/>
  <c r="D323" i="139"/>
  <c r="B324" i="139"/>
  <c r="C324" i="139"/>
  <c r="D324" i="139"/>
  <c r="B325" i="139"/>
  <c r="C325" i="139"/>
  <c r="D325" i="139"/>
  <c r="B326" i="139"/>
  <c r="C326" i="139"/>
  <c r="D326" i="139"/>
  <c r="B327" i="139"/>
  <c r="C327" i="139"/>
  <c r="D327" i="139"/>
  <c r="B328" i="139"/>
  <c r="C328" i="139"/>
  <c r="D328" i="139"/>
  <c r="B329" i="139"/>
  <c r="C329" i="139"/>
  <c r="D329" i="139"/>
  <c r="B330" i="139"/>
  <c r="C330" i="139"/>
  <c r="D330" i="139"/>
  <c r="B331" i="139"/>
  <c r="C331" i="139"/>
  <c r="D331" i="139"/>
  <c r="B332" i="139"/>
  <c r="C332" i="139"/>
  <c r="D332" i="139"/>
  <c r="B334" i="139"/>
  <c r="C334" i="139"/>
  <c r="B335" i="139"/>
  <c r="C335" i="139"/>
  <c r="D335" i="139"/>
  <c r="B336" i="139"/>
  <c r="C336" i="139"/>
  <c r="D336" i="139"/>
  <c r="B337" i="139"/>
  <c r="C337" i="139"/>
  <c r="D337" i="139"/>
  <c r="B338" i="139"/>
  <c r="C338" i="139"/>
  <c r="D338" i="139"/>
  <c r="B339" i="139"/>
  <c r="C339" i="139"/>
  <c r="D339" i="139"/>
  <c r="B340" i="139"/>
  <c r="C340" i="139"/>
  <c r="D340" i="139"/>
  <c r="B341" i="139"/>
  <c r="C341" i="139"/>
  <c r="D341" i="139"/>
  <c r="B342" i="139"/>
  <c r="C342" i="139"/>
  <c r="D342" i="139"/>
  <c r="B343" i="139"/>
  <c r="C343" i="139"/>
  <c r="D343" i="139"/>
  <c r="B344" i="139"/>
  <c r="C344" i="139"/>
  <c r="D344" i="139"/>
  <c r="B345" i="139"/>
  <c r="C345" i="139"/>
  <c r="D345" i="139"/>
  <c r="B346" i="139"/>
  <c r="C346" i="139"/>
  <c r="D346" i="139"/>
  <c r="B347" i="139"/>
  <c r="C347" i="139"/>
  <c r="D347" i="139"/>
  <c r="B348" i="139"/>
  <c r="C348" i="139"/>
  <c r="D348" i="139"/>
  <c r="B349" i="139"/>
  <c r="C349" i="139"/>
  <c r="D349" i="139"/>
  <c r="B350" i="139"/>
  <c r="C350" i="139"/>
  <c r="D350" i="139"/>
  <c r="B351" i="139"/>
  <c r="C351" i="139"/>
  <c r="D351" i="139"/>
  <c r="B352" i="139"/>
  <c r="C352" i="139"/>
  <c r="D352" i="139"/>
  <c r="B353" i="139"/>
  <c r="C353" i="139"/>
  <c r="D353" i="139"/>
  <c r="B354" i="139"/>
  <c r="C354" i="139"/>
  <c r="D354" i="139"/>
  <c r="B355" i="139"/>
  <c r="C355" i="139"/>
  <c r="D355" i="139"/>
  <c r="B356" i="139"/>
  <c r="C356" i="139"/>
  <c r="D356" i="139"/>
  <c r="B357" i="139"/>
  <c r="C357" i="139"/>
  <c r="D357" i="139"/>
  <c r="B358" i="139"/>
  <c r="C358" i="139"/>
  <c r="D358" i="139"/>
  <c r="B359" i="139"/>
  <c r="C359" i="139"/>
  <c r="D359" i="139"/>
  <c r="B360" i="139"/>
  <c r="C360" i="139"/>
  <c r="D360" i="139"/>
  <c r="B361" i="139"/>
  <c r="C361" i="139"/>
  <c r="D361" i="139"/>
  <c r="B362" i="139"/>
  <c r="C362" i="139"/>
  <c r="D362" i="139"/>
  <c r="B363" i="139"/>
  <c r="C363" i="139"/>
  <c r="D363" i="139"/>
  <c r="B364" i="139"/>
  <c r="C364" i="139"/>
  <c r="D364" i="139"/>
  <c r="B365" i="139"/>
  <c r="C365" i="139"/>
  <c r="D365" i="139"/>
  <c r="B366" i="139"/>
  <c r="C366" i="139"/>
  <c r="D366" i="139"/>
  <c r="B367" i="139"/>
  <c r="C367" i="139"/>
  <c r="D367" i="139"/>
  <c r="B368" i="139"/>
  <c r="C368" i="139"/>
  <c r="D368" i="139"/>
  <c r="B369" i="139"/>
  <c r="C369" i="139"/>
  <c r="D369" i="139"/>
  <c r="B370" i="139"/>
  <c r="C370" i="139"/>
  <c r="D370" i="139"/>
  <c r="B371" i="139"/>
  <c r="C371" i="139"/>
  <c r="D371" i="139"/>
  <c r="B372" i="139"/>
  <c r="C372" i="139"/>
  <c r="D372" i="139"/>
  <c r="B373" i="139"/>
  <c r="C373" i="139"/>
  <c r="D373" i="139"/>
  <c r="B374" i="139"/>
  <c r="C374" i="139"/>
  <c r="D374" i="139"/>
  <c r="B375" i="139"/>
  <c r="C375" i="139"/>
  <c r="D375" i="139"/>
  <c r="B376" i="139"/>
  <c r="C376" i="139"/>
  <c r="D376" i="139"/>
  <c r="B377" i="139"/>
  <c r="C377" i="139"/>
  <c r="D377" i="139"/>
  <c r="B378" i="139"/>
  <c r="C378" i="139"/>
  <c r="D378" i="139"/>
  <c r="B379" i="139"/>
  <c r="C379" i="139"/>
  <c r="D379" i="139"/>
  <c r="B380" i="139"/>
  <c r="C380" i="139"/>
  <c r="D380" i="139"/>
  <c r="C381" i="139"/>
  <c r="D381" i="139"/>
  <c r="C382" i="139"/>
  <c r="D382" i="139"/>
  <c r="B383" i="139"/>
  <c r="C383" i="139"/>
  <c r="D383" i="139"/>
  <c r="C384" i="139"/>
  <c r="D384" i="139"/>
  <c r="C385" i="139"/>
  <c r="D385" i="139"/>
  <c r="C386" i="139"/>
  <c r="D386" i="139"/>
  <c r="C387" i="139"/>
  <c r="D387" i="139"/>
  <c r="C388" i="139"/>
  <c r="D388" i="139"/>
  <c r="B389" i="139"/>
  <c r="C389" i="139"/>
  <c r="B390" i="139"/>
  <c r="C390" i="139"/>
  <c r="D390" i="139"/>
  <c r="B391" i="139"/>
  <c r="C391" i="139"/>
  <c r="D391" i="139"/>
  <c r="B392" i="139"/>
  <c r="C392" i="139"/>
  <c r="D392" i="139"/>
  <c r="B393" i="139"/>
  <c r="C393" i="139"/>
  <c r="D393" i="139"/>
  <c r="B394" i="139"/>
  <c r="C394" i="139"/>
  <c r="D394" i="139"/>
  <c r="B395" i="139"/>
  <c r="C395" i="139"/>
  <c r="D395" i="139"/>
  <c r="B396" i="139"/>
  <c r="C396" i="139"/>
  <c r="D396" i="139"/>
  <c r="B397" i="139"/>
  <c r="C397" i="139"/>
  <c r="D397" i="139"/>
  <c r="B398" i="139"/>
  <c r="C398" i="139"/>
  <c r="D398" i="139"/>
  <c r="B399" i="139"/>
  <c r="C399" i="139"/>
  <c r="D399" i="139"/>
  <c r="B400" i="139"/>
  <c r="C400" i="139"/>
  <c r="D400" i="139"/>
  <c r="B401" i="139"/>
  <c r="C401" i="139"/>
  <c r="D401" i="139"/>
  <c r="B402" i="139"/>
  <c r="C402" i="139"/>
  <c r="D402" i="139"/>
  <c r="B403" i="139"/>
  <c r="C403" i="139"/>
  <c r="D403" i="139"/>
  <c r="B404" i="139"/>
  <c r="C404" i="139"/>
  <c r="D404" i="139"/>
  <c r="B405" i="139"/>
  <c r="C405" i="139"/>
  <c r="D405" i="139"/>
  <c r="B406" i="139"/>
  <c r="C406" i="139"/>
  <c r="D406" i="139"/>
  <c r="B407" i="139"/>
  <c r="C407" i="139"/>
  <c r="D407" i="139"/>
  <c r="B408" i="139"/>
  <c r="C408" i="139"/>
  <c r="D408" i="139"/>
  <c r="B409" i="139"/>
  <c r="C409" i="139"/>
  <c r="D409" i="139"/>
  <c r="B410" i="139"/>
  <c r="C410" i="139"/>
  <c r="D410" i="139"/>
  <c r="B411" i="139"/>
  <c r="C411" i="139"/>
  <c r="D411" i="139"/>
  <c r="B412" i="139"/>
  <c r="C412" i="139"/>
  <c r="D412" i="139"/>
  <c r="B413" i="139"/>
  <c r="C413" i="139"/>
  <c r="D413" i="139"/>
  <c r="B414" i="139"/>
  <c r="C414" i="139"/>
  <c r="D414" i="139"/>
  <c r="B415" i="139"/>
  <c r="C415" i="139"/>
  <c r="D415" i="139"/>
  <c r="B416" i="139"/>
  <c r="C416" i="139"/>
  <c r="D416" i="139"/>
  <c r="B417" i="139"/>
  <c r="C417" i="139"/>
  <c r="D417" i="139"/>
  <c r="B418" i="139"/>
  <c r="C418" i="139"/>
  <c r="D418" i="139"/>
  <c r="B419" i="139"/>
  <c r="C419" i="139"/>
  <c r="D419" i="139"/>
  <c r="B420" i="139"/>
  <c r="C420" i="139"/>
  <c r="D420" i="139"/>
  <c r="B421" i="139"/>
  <c r="C421" i="139"/>
  <c r="D421" i="139"/>
  <c r="B422" i="139"/>
  <c r="C422" i="139"/>
  <c r="D422" i="139"/>
  <c r="B423" i="139"/>
  <c r="C423" i="139"/>
  <c r="D423" i="139"/>
  <c r="B424" i="139"/>
  <c r="C424" i="139"/>
  <c r="D424" i="139"/>
  <c r="B425" i="139"/>
  <c r="C425" i="139"/>
  <c r="D425" i="139"/>
  <c r="B426" i="139"/>
  <c r="C426" i="139"/>
  <c r="D426" i="139"/>
  <c r="B427" i="139"/>
  <c r="C427" i="139"/>
  <c r="D427" i="139"/>
  <c r="B428" i="139"/>
  <c r="C428" i="139"/>
  <c r="D428" i="139"/>
  <c r="B429" i="139"/>
  <c r="C429" i="139"/>
  <c r="D429" i="139"/>
  <c r="B430" i="139"/>
  <c r="C430" i="139"/>
  <c r="D430" i="139"/>
  <c r="B431" i="139"/>
  <c r="C431" i="139"/>
  <c r="D431" i="139"/>
  <c r="B432" i="139"/>
  <c r="C432" i="139"/>
  <c r="D432" i="139"/>
  <c r="B433" i="139"/>
  <c r="C433" i="139"/>
  <c r="D433" i="139"/>
  <c r="B434" i="139"/>
  <c r="C434" i="139"/>
  <c r="D434" i="139"/>
  <c r="B435" i="139"/>
  <c r="C435" i="139"/>
  <c r="D435" i="139"/>
  <c r="B436" i="139"/>
  <c r="C436" i="139"/>
  <c r="D436" i="139"/>
  <c r="B437" i="139"/>
  <c r="C437" i="139"/>
  <c r="D437" i="139"/>
  <c r="B438" i="139"/>
  <c r="C438" i="139"/>
  <c r="D438" i="139"/>
  <c r="B439" i="139"/>
  <c r="C439" i="139"/>
  <c r="D439" i="139"/>
  <c r="B440" i="139"/>
  <c r="C440" i="139"/>
  <c r="D440" i="139"/>
  <c r="B441" i="139"/>
  <c r="C441" i="139"/>
  <c r="D441" i="139"/>
  <c r="B442" i="139"/>
  <c r="C442" i="139"/>
  <c r="D442" i="139"/>
  <c r="B443" i="139"/>
  <c r="C443" i="139"/>
  <c r="D443" i="139"/>
  <c r="B444" i="139"/>
  <c r="C444" i="139"/>
  <c r="D444" i="139"/>
  <c r="B445" i="139"/>
  <c r="C445" i="139"/>
  <c r="D445" i="139"/>
  <c r="B446" i="139"/>
  <c r="C446" i="139"/>
  <c r="D446" i="139"/>
  <c r="B447" i="139"/>
  <c r="C447" i="139"/>
  <c r="D447" i="139"/>
  <c r="B448" i="139"/>
  <c r="C448" i="139"/>
  <c r="D448" i="139"/>
  <c r="B449" i="139"/>
  <c r="C449" i="139"/>
  <c r="D449" i="139"/>
  <c r="B450" i="139"/>
  <c r="C450" i="139"/>
  <c r="D450" i="139"/>
  <c r="B451" i="139"/>
  <c r="C451" i="139"/>
  <c r="D451" i="139"/>
  <c r="B452" i="139"/>
  <c r="C452" i="139"/>
  <c r="D452" i="139"/>
  <c r="B453" i="139"/>
  <c r="C453" i="139"/>
  <c r="D453" i="139"/>
  <c r="C454" i="139"/>
  <c r="D454" i="139"/>
  <c r="C455" i="139"/>
  <c r="D455" i="139"/>
  <c r="C456" i="139"/>
  <c r="D456" i="139"/>
  <c r="C457" i="139"/>
  <c r="D457" i="139"/>
  <c r="C458" i="139"/>
  <c r="D458" i="139"/>
  <c r="B459" i="139"/>
  <c r="C459" i="139"/>
  <c r="B460" i="139"/>
  <c r="C460" i="139"/>
  <c r="D460" i="139"/>
  <c r="B461" i="139"/>
  <c r="C461" i="139"/>
  <c r="D461" i="139"/>
  <c r="B462" i="139"/>
  <c r="C462" i="139"/>
  <c r="D462" i="139"/>
  <c r="B463" i="139"/>
  <c r="C463" i="139"/>
  <c r="D463" i="139"/>
  <c r="B464" i="139"/>
  <c r="C464" i="139"/>
  <c r="D464" i="139"/>
  <c r="B465" i="139"/>
  <c r="C465" i="139"/>
  <c r="D465" i="139"/>
  <c r="C466" i="139"/>
  <c r="D466" i="139"/>
  <c r="B467" i="139"/>
  <c r="C467" i="139"/>
  <c r="B468" i="139"/>
  <c r="C468" i="139"/>
  <c r="D468" i="139"/>
  <c r="B469" i="139"/>
  <c r="C469" i="139"/>
  <c r="D469" i="139"/>
  <c r="B470" i="139"/>
  <c r="C470" i="139"/>
  <c r="D470" i="139"/>
  <c r="B471" i="139"/>
  <c r="C471" i="139"/>
  <c r="D471" i="139"/>
  <c r="B472" i="139"/>
  <c r="C472" i="139"/>
  <c r="D472" i="139"/>
  <c r="B473" i="139"/>
  <c r="C473" i="139"/>
  <c r="D473" i="139"/>
  <c r="B474" i="139"/>
  <c r="C474" i="139"/>
  <c r="D474" i="139"/>
  <c r="B475" i="139"/>
  <c r="C475" i="139"/>
  <c r="D475" i="139"/>
  <c r="B476" i="139"/>
  <c r="C476" i="139"/>
  <c r="D476" i="139"/>
  <c r="B477" i="139"/>
  <c r="C477" i="139"/>
  <c r="D477" i="139"/>
  <c r="B478" i="139"/>
  <c r="C478" i="139"/>
  <c r="D478" i="139"/>
  <c r="B479" i="139"/>
  <c r="C479" i="139"/>
  <c r="D479" i="139"/>
  <c r="B480" i="139"/>
  <c r="C480" i="139"/>
  <c r="D480" i="139"/>
  <c r="B481" i="139"/>
  <c r="C481" i="139"/>
  <c r="D481" i="139"/>
  <c r="B482" i="139"/>
  <c r="C482" i="139"/>
  <c r="D482" i="139"/>
  <c r="B483" i="139"/>
  <c r="C483" i="139"/>
  <c r="D483" i="139"/>
  <c r="B484" i="139"/>
  <c r="C484" i="139"/>
  <c r="D484" i="139"/>
  <c r="C485" i="139"/>
  <c r="D485" i="139"/>
  <c r="B486" i="139"/>
  <c r="C486" i="139"/>
  <c r="B487" i="139"/>
  <c r="C487" i="139"/>
  <c r="D487" i="139"/>
  <c r="B488" i="139"/>
  <c r="C488" i="139"/>
  <c r="D488" i="139"/>
  <c r="B489" i="139"/>
  <c r="C489" i="139"/>
  <c r="D489" i="139"/>
  <c r="B490" i="139"/>
  <c r="C490" i="139"/>
  <c r="D490" i="139"/>
  <c r="B491" i="139"/>
  <c r="C491" i="139"/>
  <c r="D491" i="139"/>
  <c r="B492" i="139"/>
  <c r="C492" i="139"/>
  <c r="D492" i="139"/>
  <c r="B493" i="139"/>
  <c r="C493" i="139"/>
  <c r="D493" i="139"/>
  <c r="B494" i="139"/>
  <c r="C494" i="139"/>
  <c r="D494" i="139"/>
  <c r="B495" i="139"/>
  <c r="C495" i="139"/>
  <c r="D495" i="139"/>
  <c r="B496" i="139"/>
  <c r="C496" i="139"/>
  <c r="D496" i="139"/>
  <c r="B497" i="139"/>
  <c r="C497" i="139"/>
  <c r="D497" i="139"/>
  <c r="B498" i="139"/>
  <c r="C498" i="139"/>
  <c r="D498" i="139"/>
  <c r="C499" i="139"/>
  <c r="D499" i="139"/>
  <c r="C500" i="139"/>
  <c r="D500" i="139"/>
  <c r="B501" i="139"/>
  <c r="C501" i="139"/>
  <c r="D501" i="139"/>
  <c r="C502" i="139"/>
  <c r="D502" i="139"/>
  <c r="B503" i="139"/>
  <c r="B504" i="139"/>
  <c r="C504" i="139"/>
  <c r="D504" i="139"/>
  <c r="B505" i="139"/>
  <c r="C505" i="139"/>
  <c r="D505" i="139"/>
  <c r="B506" i="139"/>
  <c r="C506" i="139"/>
  <c r="D506" i="139"/>
  <c r="B507" i="139"/>
  <c r="C507" i="139"/>
  <c r="D507" i="139"/>
  <c r="B508" i="139"/>
  <c r="C508" i="139"/>
  <c r="D508" i="139"/>
  <c r="B509" i="139"/>
  <c r="C509" i="139"/>
  <c r="D509" i="139"/>
  <c r="B510" i="139"/>
  <c r="C510" i="139"/>
  <c r="D510" i="139"/>
  <c r="B511" i="139"/>
  <c r="C511" i="139"/>
  <c r="D511" i="139"/>
  <c r="B512" i="139"/>
  <c r="C512" i="139"/>
  <c r="D512" i="139"/>
  <c r="B513" i="139"/>
  <c r="C513" i="139"/>
  <c r="D513" i="139"/>
  <c r="B514" i="139"/>
  <c r="C514" i="139"/>
  <c r="D514" i="139"/>
  <c r="C515" i="139"/>
  <c r="D515" i="139"/>
  <c r="B516" i="139"/>
  <c r="C516" i="139"/>
  <c r="D516" i="139"/>
  <c r="B517" i="139"/>
  <c r="C517" i="139"/>
  <c r="D517" i="139"/>
  <c r="C518" i="139"/>
  <c r="D518" i="139"/>
  <c r="B519" i="139"/>
  <c r="B520" i="139"/>
  <c r="C520" i="139"/>
  <c r="D520" i="139"/>
  <c r="B521" i="139"/>
  <c r="C521" i="139"/>
  <c r="D521" i="139"/>
  <c r="B522" i="139"/>
  <c r="C522" i="139"/>
  <c r="D522" i="139"/>
  <c r="B523" i="139"/>
  <c r="C523" i="139"/>
  <c r="D523" i="139"/>
  <c r="B524" i="139"/>
  <c r="C524" i="139"/>
  <c r="D524" i="139"/>
  <c r="B525" i="139"/>
  <c r="C525" i="139"/>
  <c r="D525" i="139"/>
  <c r="B526" i="139"/>
  <c r="C526" i="139"/>
  <c r="D526" i="139"/>
  <c r="B527" i="139"/>
  <c r="C527" i="139"/>
  <c r="D527" i="139"/>
  <c r="B528" i="139"/>
  <c r="C528" i="139"/>
  <c r="D528" i="139"/>
  <c r="B529" i="139"/>
  <c r="C529" i="139"/>
  <c r="D529" i="139"/>
  <c r="B530" i="139"/>
  <c r="C530" i="139"/>
  <c r="D530" i="139"/>
  <c r="B531" i="139"/>
  <c r="C531" i="139"/>
  <c r="D531" i="139"/>
  <c r="B532" i="139"/>
  <c r="C532" i="139"/>
  <c r="D532" i="139"/>
  <c r="B533" i="139"/>
  <c r="C533" i="139"/>
  <c r="D533" i="139"/>
  <c r="B534" i="139"/>
  <c r="C534" i="139"/>
  <c r="D534" i="139"/>
  <c r="B535" i="139"/>
  <c r="C535" i="139"/>
  <c r="D535" i="139"/>
  <c r="B536" i="139"/>
  <c r="C536" i="139"/>
  <c r="D536" i="139"/>
  <c r="B537" i="139"/>
  <c r="C537" i="139"/>
  <c r="D537" i="139"/>
  <c r="B538" i="139"/>
  <c r="C538" i="139"/>
  <c r="D538" i="139"/>
  <c r="B539" i="139"/>
  <c r="C539" i="139"/>
  <c r="D539" i="139"/>
  <c r="B540" i="139"/>
  <c r="C540" i="139"/>
  <c r="D540" i="139"/>
  <c r="B541" i="139"/>
  <c r="C541" i="139"/>
  <c r="D541" i="139"/>
  <c r="B542" i="139"/>
  <c r="C542" i="139"/>
  <c r="D542" i="139"/>
  <c r="B543" i="139"/>
  <c r="C543" i="139"/>
  <c r="D543" i="139"/>
  <c r="B544" i="139"/>
  <c r="C544" i="139"/>
  <c r="D544" i="139"/>
  <c r="B545" i="139"/>
  <c r="C545" i="139"/>
  <c r="D545" i="139"/>
  <c r="B546" i="139"/>
  <c r="C546" i="139"/>
  <c r="D546" i="139"/>
  <c r="B547" i="139"/>
  <c r="C547" i="139"/>
  <c r="D547" i="139"/>
  <c r="B548" i="139"/>
  <c r="C548" i="139"/>
  <c r="D548" i="139"/>
  <c r="B549" i="139"/>
  <c r="C549" i="139"/>
  <c r="D549" i="139"/>
  <c r="B550" i="139"/>
  <c r="C550" i="139"/>
  <c r="D550" i="139"/>
  <c r="B551" i="139"/>
  <c r="C551" i="139"/>
  <c r="D551" i="139"/>
  <c r="B552" i="139"/>
  <c r="C552" i="139"/>
  <c r="D552" i="139"/>
  <c r="B553" i="139"/>
  <c r="C553" i="139"/>
  <c r="D553" i="139"/>
  <c r="B554" i="139"/>
  <c r="C554" i="139"/>
  <c r="D554" i="139"/>
  <c r="B555" i="139"/>
  <c r="C555" i="139"/>
  <c r="D555" i="139"/>
  <c r="B556" i="139"/>
  <c r="C556" i="139"/>
  <c r="D556" i="139"/>
  <c r="B557" i="139"/>
  <c r="C557" i="139"/>
  <c r="D557" i="139"/>
  <c r="B558" i="139"/>
  <c r="C558" i="139"/>
  <c r="D558" i="139"/>
  <c r="B559" i="139"/>
  <c r="C559" i="139"/>
  <c r="D559" i="139"/>
  <c r="B560" i="139"/>
  <c r="C560" i="139"/>
  <c r="D560" i="139"/>
  <c r="B561" i="139"/>
  <c r="C561" i="139"/>
  <c r="D561" i="139"/>
  <c r="B562" i="139"/>
  <c r="C562" i="139"/>
  <c r="D562" i="139"/>
  <c r="B563" i="139"/>
  <c r="C563" i="139"/>
  <c r="D563" i="139"/>
  <c r="B564" i="139"/>
  <c r="C564" i="139"/>
  <c r="D564" i="139"/>
  <c r="B565" i="139"/>
  <c r="C565" i="139"/>
  <c r="D565" i="139"/>
  <c r="B566" i="139"/>
  <c r="C566" i="139"/>
  <c r="D566" i="139"/>
  <c r="B567" i="139"/>
  <c r="C567" i="139"/>
  <c r="D567" i="139"/>
  <c r="B568" i="139"/>
  <c r="C568" i="139"/>
  <c r="D568" i="139"/>
  <c r="B569" i="139"/>
  <c r="C569" i="139"/>
  <c r="D569" i="139"/>
  <c r="B570" i="139"/>
  <c r="C570" i="139"/>
  <c r="D570" i="139"/>
  <c r="B571" i="139"/>
  <c r="C571" i="139"/>
  <c r="D571" i="139"/>
  <c r="B572" i="139"/>
  <c r="C572" i="139"/>
  <c r="D572" i="139"/>
  <c r="B573" i="139"/>
  <c r="C573" i="139"/>
  <c r="D573" i="139"/>
  <c r="B574" i="139"/>
  <c r="C574" i="139"/>
  <c r="D574" i="139"/>
  <c r="B575" i="139"/>
  <c r="C575" i="139"/>
  <c r="D575" i="139"/>
  <c r="B576" i="139"/>
  <c r="C576" i="139"/>
  <c r="D576" i="139"/>
  <c r="C577" i="139"/>
  <c r="D577" i="139"/>
  <c r="C578" i="139"/>
  <c r="D578" i="139"/>
  <c r="B579" i="139"/>
  <c r="C579" i="139"/>
  <c r="D579" i="139"/>
  <c r="B580" i="139"/>
  <c r="C580" i="139"/>
  <c r="D580" i="139"/>
  <c r="C581" i="139"/>
  <c r="D581" i="139"/>
  <c r="B582" i="139"/>
  <c r="C582" i="139"/>
  <c r="D582" i="139"/>
  <c r="B583" i="139"/>
  <c r="C583" i="139"/>
  <c r="D583" i="139"/>
  <c r="C584" i="139"/>
  <c r="D584" i="139"/>
  <c r="B585" i="139"/>
  <c r="B586" i="139"/>
  <c r="C586" i="139"/>
  <c r="D586" i="139"/>
  <c r="B587" i="139"/>
  <c r="C587" i="139"/>
  <c r="D587" i="139"/>
  <c r="B588" i="139"/>
  <c r="C588" i="139"/>
  <c r="D588" i="139"/>
  <c r="B589" i="139"/>
  <c r="C589" i="139"/>
  <c r="D589" i="139"/>
  <c r="B590" i="139"/>
  <c r="C590" i="139"/>
  <c r="D590" i="139"/>
  <c r="B591" i="139"/>
  <c r="C591" i="139"/>
  <c r="D591" i="139"/>
  <c r="B592" i="139"/>
  <c r="C592" i="139"/>
  <c r="D592" i="139"/>
  <c r="B593" i="139"/>
  <c r="C593" i="139"/>
  <c r="D593" i="139"/>
  <c r="B594" i="139"/>
  <c r="C594" i="139"/>
  <c r="D594" i="139"/>
  <c r="B595" i="139"/>
  <c r="C595" i="139"/>
  <c r="D595" i="139"/>
  <c r="B596" i="139"/>
  <c r="C596" i="139"/>
  <c r="D596" i="139"/>
  <c r="B597" i="139"/>
  <c r="C597" i="139"/>
  <c r="D597" i="139"/>
  <c r="B598" i="139"/>
  <c r="C598" i="139"/>
  <c r="D598" i="139"/>
  <c r="B599" i="139"/>
  <c r="C599" i="139"/>
  <c r="D599" i="139"/>
  <c r="B600" i="139"/>
  <c r="C600" i="139"/>
  <c r="D600" i="139"/>
  <c r="B601" i="139"/>
  <c r="C601" i="139"/>
  <c r="D601" i="139"/>
  <c r="B602" i="139"/>
  <c r="C602" i="139"/>
  <c r="D602" i="139"/>
  <c r="B603" i="139"/>
  <c r="C603" i="139"/>
  <c r="D603" i="139"/>
  <c r="B604" i="139"/>
  <c r="C604" i="139"/>
  <c r="D604" i="139"/>
  <c r="B605" i="139"/>
  <c r="C605" i="139"/>
  <c r="D605" i="139"/>
  <c r="B606" i="139"/>
  <c r="C606" i="139"/>
  <c r="D606" i="139"/>
  <c r="B607" i="139"/>
  <c r="C607" i="139"/>
  <c r="D607" i="139"/>
  <c r="B608" i="139"/>
  <c r="C608" i="139"/>
  <c r="D608" i="139"/>
  <c r="B609" i="139"/>
  <c r="C609" i="139"/>
  <c r="D609" i="139"/>
  <c r="B610" i="139"/>
  <c r="C610" i="139"/>
  <c r="D610" i="139"/>
  <c r="B611" i="139"/>
  <c r="C611" i="139"/>
  <c r="D611" i="139"/>
  <c r="B612" i="139"/>
  <c r="C612" i="139"/>
  <c r="D612" i="139"/>
  <c r="B613" i="139"/>
  <c r="C613" i="139"/>
  <c r="D613" i="139"/>
  <c r="B614" i="139"/>
  <c r="C614" i="139"/>
  <c r="D614" i="139"/>
  <c r="B615" i="139"/>
  <c r="C615" i="139"/>
  <c r="D615" i="139"/>
  <c r="B616" i="139"/>
  <c r="C616" i="139"/>
  <c r="D616" i="139"/>
  <c r="B617" i="139"/>
  <c r="C617" i="139"/>
  <c r="D617" i="139"/>
  <c r="B618" i="139"/>
  <c r="C618" i="139"/>
  <c r="D618" i="139"/>
  <c r="B619" i="139"/>
  <c r="C619" i="139"/>
  <c r="D619" i="139"/>
  <c r="B620" i="139"/>
  <c r="C620" i="139"/>
  <c r="D620" i="139"/>
  <c r="B621" i="139"/>
  <c r="C621" i="139"/>
  <c r="D621" i="139"/>
  <c r="B622" i="139"/>
  <c r="C622" i="139"/>
  <c r="D622" i="139"/>
  <c r="B623" i="139"/>
  <c r="C623" i="139"/>
  <c r="D623" i="139"/>
  <c r="B624" i="139"/>
  <c r="C624" i="139"/>
  <c r="D624" i="139"/>
  <c r="B625" i="139"/>
  <c r="C625" i="139"/>
  <c r="D625" i="139"/>
  <c r="B626" i="139"/>
  <c r="C626" i="139"/>
  <c r="D626" i="139"/>
  <c r="B627" i="139"/>
  <c r="C627" i="139"/>
  <c r="D627" i="139"/>
  <c r="B628" i="139"/>
  <c r="C628" i="139"/>
  <c r="D628" i="139"/>
  <c r="B629" i="139"/>
  <c r="C629" i="139"/>
  <c r="D629" i="139"/>
  <c r="B630" i="139"/>
  <c r="C630" i="139"/>
  <c r="D630" i="139"/>
  <c r="B631" i="139"/>
  <c r="C631" i="139"/>
  <c r="D631" i="139"/>
  <c r="B632" i="139"/>
  <c r="C632" i="139"/>
  <c r="D632" i="139"/>
  <c r="B633" i="139"/>
  <c r="C633" i="139"/>
  <c r="D633" i="139"/>
  <c r="B634" i="139"/>
  <c r="C634" i="139"/>
  <c r="D634" i="139"/>
  <c r="B635" i="139"/>
  <c r="C635" i="139"/>
  <c r="D635" i="139"/>
  <c r="B636" i="139"/>
  <c r="C636" i="139"/>
  <c r="D636" i="139"/>
  <c r="B637" i="139"/>
  <c r="C637" i="139"/>
  <c r="D637" i="139"/>
  <c r="B638" i="139"/>
  <c r="C638" i="139"/>
  <c r="D638" i="139"/>
  <c r="B639" i="139"/>
  <c r="C639" i="139"/>
  <c r="D639" i="139"/>
  <c r="B640" i="139"/>
  <c r="C640" i="139"/>
  <c r="D640" i="139"/>
  <c r="B641" i="139"/>
  <c r="C641" i="139"/>
  <c r="D641" i="139"/>
  <c r="B642" i="139"/>
  <c r="C642" i="139"/>
  <c r="D642" i="139"/>
  <c r="B643" i="139"/>
  <c r="C643" i="139"/>
  <c r="D643" i="139"/>
  <c r="B644" i="139"/>
  <c r="C644" i="139"/>
  <c r="D644" i="139"/>
  <c r="B645" i="139"/>
  <c r="C645" i="139"/>
  <c r="D645" i="139"/>
  <c r="B646" i="139"/>
  <c r="C646" i="139"/>
  <c r="D646" i="139"/>
  <c r="B647" i="139"/>
  <c r="C647" i="139"/>
  <c r="D647" i="139"/>
  <c r="B648" i="139"/>
  <c r="C648" i="139"/>
  <c r="D648" i="139"/>
  <c r="B649" i="139"/>
  <c r="C649" i="139"/>
  <c r="D649" i="139"/>
  <c r="B650" i="139"/>
  <c r="C650" i="139"/>
  <c r="D650" i="139"/>
  <c r="B651" i="139"/>
  <c r="C651" i="139"/>
  <c r="D651" i="139"/>
  <c r="B652" i="139"/>
  <c r="C652" i="139"/>
  <c r="D652" i="139"/>
  <c r="B653" i="139"/>
  <c r="C653" i="139"/>
  <c r="D653" i="139"/>
  <c r="B654" i="139"/>
  <c r="C654" i="139"/>
  <c r="D654" i="139"/>
  <c r="B655" i="139"/>
  <c r="C655" i="139"/>
  <c r="D655" i="139"/>
  <c r="B656" i="139"/>
  <c r="C656" i="139"/>
  <c r="D656" i="139"/>
  <c r="B657" i="139"/>
  <c r="C657" i="139"/>
  <c r="D657" i="139"/>
  <c r="B658" i="139"/>
  <c r="C658" i="139"/>
  <c r="D658" i="139"/>
  <c r="B659" i="139"/>
  <c r="C659" i="139"/>
  <c r="D659" i="139"/>
  <c r="B660" i="139"/>
  <c r="C660" i="139"/>
  <c r="D660" i="139"/>
  <c r="B661" i="139"/>
  <c r="C661" i="139"/>
  <c r="D661" i="139"/>
  <c r="C662" i="139"/>
  <c r="D662" i="139"/>
  <c r="C663" i="139"/>
  <c r="D663" i="139"/>
  <c r="C664" i="139"/>
  <c r="D664" i="139"/>
  <c r="C665" i="139"/>
  <c r="D665" i="139"/>
  <c r="C666" i="139"/>
  <c r="D666" i="139"/>
  <c r="C667" i="139"/>
  <c r="D667" i="139"/>
  <c r="C668" i="139"/>
  <c r="D668" i="139"/>
  <c r="C669" i="139"/>
  <c r="D669" i="139"/>
  <c r="C670" i="139"/>
  <c r="D670" i="139"/>
  <c r="C671" i="139"/>
  <c r="D671" i="139"/>
  <c r="B672" i="139"/>
  <c r="C672" i="139"/>
  <c r="D672" i="139"/>
  <c r="B673" i="139"/>
  <c r="C673" i="139"/>
  <c r="D673" i="139"/>
  <c r="B674" i="139"/>
  <c r="C674" i="139"/>
  <c r="D674" i="139"/>
  <c r="B675" i="139"/>
  <c r="C675" i="139"/>
  <c r="D675" i="139"/>
  <c r="B676" i="139"/>
  <c r="C676" i="139"/>
  <c r="D676" i="139"/>
  <c r="B677" i="139"/>
  <c r="C677" i="139"/>
  <c r="D677" i="139"/>
  <c r="B678" i="139"/>
  <c r="C678" i="139"/>
  <c r="D678" i="139"/>
  <c r="B679" i="139"/>
  <c r="C679" i="139"/>
  <c r="D679" i="139"/>
  <c r="B680" i="139"/>
  <c r="C680" i="139"/>
  <c r="D680" i="139"/>
  <c r="C681" i="139"/>
  <c r="D681" i="139"/>
  <c r="C682" i="139"/>
  <c r="D682" i="139"/>
  <c r="C683" i="139"/>
  <c r="D683" i="139"/>
  <c r="E683" i="139"/>
  <c r="B684" i="139"/>
  <c r="B685" i="139"/>
  <c r="C685" i="139"/>
  <c r="D685" i="139"/>
  <c r="B686" i="139"/>
  <c r="C686" i="139"/>
  <c r="D686" i="139"/>
  <c r="B687" i="139"/>
  <c r="C687" i="139"/>
  <c r="D687" i="139"/>
  <c r="B688" i="139"/>
  <c r="C688" i="139"/>
  <c r="D688" i="139"/>
  <c r="B689" i="139"/>
  <c r="C689" i="139"/>
  <c r="D689" i="139"/>
  <c r="B690" i="139"/>
  <c r="C690" i="139"/>
  <c r="D690" i="139"/>
  <c r="B691" i="139"/>
  <c r="C691" i="139"/>
  <c r="D691" i="139"/>
  <c r="B692" i="139"/>
  <c r="C692" i="139"/>
  <c r="D692" i="139"/>
  <c r="B693" i="139"/>
  <c r="C693" i="139"/>
  <c r="D693" i="139"/>
  <c r="B694" i="139"/>
  <c r="C694" i="139"/>
  <c r="D694" i="139"/>
  <c r="B695" i="139"/>
  <c r="C695" i="139"/>
  <c r="D695" i="139"/>
  <c r="B696" i="139"/>
  <c r="C696" i="139"/>
  <c r="D696" i="139"/>
  <c r="B697" i="139"/>
  <c r="C697" i="139"/>
  <c r="D697" i="139"/>
  <c r="B698" i="139"/>
  <c r="C698" i="139"/>
  <c r="D698" i="139"/>
  <c r="B699" i="139"/>
  <c r="C699" i="139"/>
  <c r="D699" i="139"/>
  <c r="B700" i="139"/>
  <c r="C700" i="139"/>
  <c r="D700" i="139"/>
  <c r="B701" i="139"/>
  <c r="C701" i="139"/>
  <c r="D701" i="139"/>
  <c r="B702" i="139"/>
  <c r="C702" i="139"/>
  <c r="D702" i="139"/>
  <c r="B703" i="139"/>
  <c r="C703" i="139"/>
  <c r="D703" i="139"/>
  <c r="B704" i="139"/>
  <c r="C704" i="139"/>
  <c r="D704" i="139"/>
  <c r="C705" i="139"/>
  <c r="D705" i="139"/>
  <c r="C706" i="139"/>
  <c r="D706" i="139"/>
  <c r="B707" i="139"/>
  <c r="C707" i="139"/>
  <c r="D707" i="139"/>
  <c r="B708" i="139"/>
  <c r="C708" i="139"/>
  <c r="D708" i="139"/>
  <c r="B709" i="139"/>
  <c r="C709" i="139"/>
  <c r="D709" i="139"/>
  <c r="B14" i="157"/>
  <c r="B170" i="157"/>
  <c r="B171" i="157"/>
  <c r="B332" i="157"/>
  <c r="B11" i="165"/>
  <c r="E203" i="150"/>
  <c r="E97" i="150"/>
  <c r="E94" i="150"/>
  <c r="E17" i="150"/>
  <c r="E24" i="150"/>
  <c r="E86" i="150"/>
  <c r="E179" i="150"/>
  <c r="E316" i="150"/>
  <c r="E350" i="150"/>
  <c r="E182" i="151"/>
  <c r="E82" i="151"/>
  <c r="B14" i="152"/>
  <c r="B170" i="152"/>
  <c r="E19" i="153"/>
  <c r="E194" i="153"/>
  <c r="B333" i="153"/>
  <c r="B518" i="153"/>
  <c r="G518" i="153"/>
  <c r="F8" i="165"/>
  <c r="E200" i="154"/>
  <c r="E287" i="154"/>
  <c r="G332" i="155"/>
  <c r="E6" i="165"/>
  <c r="B171" i="155"/>
  <c r="B332" i="155"/>
  <c r="G13" i="150"/>
  <c r="E19" i="150"/>
  <c r="E27" i="150"/>
  <c r="E40" i="150"/>
  <c r="B171" i="150"/>
  <c r="B332" i="150"/>
  <c r="E195" i="150"/>
  <c r="G332" i="150"/>
  <c r="E11" i="165"/>
  <c r="E324" i="150"/>
  <c r="E335" i="150"/>
  <c r="E112" i="151"/>
  <c r="G13" i="151"/>
  <c r="E685" i="153"/>
  <c r="G685" i="153"/>
  <c r="B8" i="165"/>
  <c r="E341" i="153"/>
  <c r="E202" i="153"/>
  <c r="E178" i="153"/>
  <c r="E18" i="153"/>
  <c r="E89" i="153"/>
  <c r="E185" i="153"/>
  <c r="E348" i="153"/>
  <c r="E32" i="154"/>
  <c r="E86" i="154"/>
  <c r="E176" i="154"/>
  <c r="B14" i="155"/>
  <c r="B170" i="155"/>
  <c r="E75" i="157"/>
  <c r="E78" i="157"/>
  <c r="E274" i="157"/>
  <c r="E293" i="151"/>
  <c r="B10" i="165"/>
  <c r="B171" i="151"/>
  <c r="B332" i="151"/>
  <c r="E348" i="152"/>
  <c r="B9" i="165"/>
  <c r="E335" i="152"/>
  <c r="E97" i="152"/>
  <c r="E37" i="152"/>
  <c r="E29" i="152"/>
  <c r="E21" i="152"/>
  <c r="E36" i="152"/>
  <c r="G518" i="152"/>
  <c r="F9" i="165"/>
  <c r="E27" i="153"/>
  <c r="E34" i="153"/>
  <c r="E88" i="153"/>
  <c r="E95" i="153"/>
  <c r="E315" i="153"/>
  <c r="E385" i="154"/>
  <c r="B7" i="165"/>
  <c r="E335" i="154"/>
  <c r="E325" i="154"/>
  <c r="E192" i="154"/>
  <c r="E94" i="154"/>
  <c r="E112" i="154"/>
  <c r="E184" i="154"/>
  <c r="B333" i="154"/>
  <c r="B518" i="154"/>
  <c r="E95" i="150"/>
  <c r="E290" i="150"/>
  <c r="B14" i="154"/>
  <c r="B170" i="154"/>
  <c r="B14" i="150"/>
  <c r="B170" i="150"/>
  <c r="G170" i="150"/>
  <c r="G710" i="150" s="1"/>
  <c r="G518" i="150"/>
  <c r="F11" i="165"/>
  <c r="G518" i="151"/>
  <c r="F10" i="165"/>
  <c r="D11" i="152"/>
  <c r="D12" i="152"/>
  <c r="C9" i="165"/>
  <c r="G13" i="152"/>
  <c r="E32" i="153"/>
  <c r="D11" i="153"/>
  <c r="D12" i="153"/>
  <c r="C8" i="165"/>
  <c r="G13" i="153"/>
  <c r="E35" i="153"/>
  <c r="E322" i="153"/>
  <c r="G170" i="154"/>
  <c r="D7" i="165" s="1"/>
  <c r="J7" i="165" s="1"/>
  <c r="G518" i="154"/>
  <c r="F7" i="165"/>
  <c r="G13" i="155"/>
  <c r="E27" i="155"/>
  <c r="G170" i="155"/>
  <c r="D6" i="165" s="1"/>
  <c r="E97" i="155"/>
  <c r="E298" i="155"/>
  <c r="E112" i="157"/>
  <c r="E19" i="157"/>
  <c r="E22" i="157"/>
  <c r="E34" i="157"/>
  <c r="E89" i="157"/>
  <c r="E92" i="157"/>
  <c r="E199" i="157"/>
  <c r="E90" i="155"/>
  <c r="E101" i="157"/>
  <c r="E18" i="157"/>
  <c r="E28" i="157"/>
  <c r="E36" i="157"/>
  <c r="E88" i="157"/>
  <c r="E97" i="157"/>
  <c r="E175" i="157"/>
  <c r="E24" i="157"/>
  <c r="E27" i="157"/>
  <c r="E30" i="157"/>
  <c r="E38" i="157"/>
  <c r="E85" i="157"/>
  <c r="E94" i="157"/>
  <c r="E312" i="157"/>
  <c r="E338" i="157"/>
  <c r="E359" i="157"/>
  <c r="E325" i="155"/>
  <c r="B6" i="165"/>
  <c r="E335" i="155"/>
  <c r="E356" i="155"/>
  <c r="E20" i="157"/>
  <c r="E23" i="157"/>
  <c r="E84" i="157"/>
  <c r="E90" i="157"/>
  <c r="E93" i="157"/>
  <c r="E106" i="157"/>
  <c r="E346" i="157"/>
  <c r="E507" i="157"/>
  <c r="I12" i="165"/>
  <c r="E16" i="166"/>
  <c r="E17" i="166"/>
  <c r="E20" i="166"/>
  <c r="C14" i="155"/>
  <c r="C14" i="157"/>
  <c r="E483" i="157"/>
  <c r="E487" i="157"/>
  <c r="E481" i="157"/>
  <c r="E468" i="157"/>
  <c r="E368" i="157"/>
  <c r="E476" i="157"/>
  <c r="E479" i="157"/>
  <c r="E477" i="157"/>
  <c r="E372" i="157"/>
  <c r="E370" i="157"/>
  <c r="E365" i="157"/>
  <c r="E357" i="157"/>
  <c r="E344" i="157"/>
  <c r="E336" i="157"/>
  <c r="E318" i="157"/>
  <c r="E310" i="157"/>
  <c r="E302" i="157"/>
  <c r="E284" i="157"/>
  <c r="E205" i="157"/>
  <c r="E197" i="157"/>
  <c r="E189" i="157"/>
  <c r="E482" i="157"/>
  <c r="E480" i="157"/>
  <c r="E478" i="157"/>
  <c r="E360" i="157"/>
  <c r="E347" i="157"/>
  <c r="E339" i="157"/>
  <c r="E313" i="157"/>
  <c r="E295" i="157"/>
  <c r="E287" i="157"/>
  <c r="E200" i="157"/>
  <c r="E192" i="157"/>
  <c r="E176" i="157"/>
  <c r="E492" i="157"/>
  <c r="E363" i="157"/>
  <c r="E350" i="157"/>
  <c r="E342" i="157"/>
  <c r="E324" i="157"/>
  <c r="E316" i="157"/>
  <c r="E298" i="157"/>
  <c r="E290" i="157"/>
  <c r="E203" i="157"/>
  <c r="E195" i="157"/>
  <c r="E179" i="157"/>
  <c r="E373" i="157"/>
  <c r="E366" i="157"/>
  <c r="E345" i="157"/>
  <c r="E319" i="157"/>
  <c r="E303" i="157"/>
  <c r="E285" i="157"/>
  <c r="E198" i="157"/>
  <c r="E174" i="157"/>
  <c r="E469" i="157"/>
  <c r="E371" i="157"/>
  <c r="E340" i="157"/>
  <c r="E314" i="157"/>
  <c r="E296" i="157"/>
  <c r="E288" i="157"/>
  <c r="E201" i="157"/>
  <c r="E193" i="157"/>
  <c r="E95" i="157"/>
  <c r="E685" i="157"/>
  <c r="G685" i="157"/>
  <c r="E369" i="157"/>
  <c r="E364" i="157"/>
  <c r="E335" i="157"/>
  <c r="E325" i="157"/>
  <c r="E317" i="157"/>
  <c r="E299" i="157"/>
  <c r="E291" i="157"/>
  <c r="E283" i="157"/>
  <c r="E204" i="157"/>
  <c r="E188" i="157"/>
  <c r="E180" i="157"/>
  <c r="E362" i="157"/>
  <c r="E349" i="157"/>
  <c r="E341" i="157"/>
  <c r="E315" i="157"/>
  <c r="E307" i="157"/>
  <c r="E297" i="157"/>
  <c r="E289" i="157"/>
  <c r="E202" i="157"/>
  <c r="E194" i="157"/>
  <c r="E186" i="157"/>
  <c r="E96" i="157"/>
  <c r="E17" i="157"/>
  <c r="E25" i="157"/>
  <c r="E87" i="157"/>
  <c r="E99" i="157"/>
  <c r="E462" i="157"/>
  <c r="E460" i="157"/>
  <c r="E465" i="157"/>
  <c r="E463" i="157"/>
  <c r="E461" i="157"/>
  <c r="E278" i="157"/>
  <c r="E281" i="157"/>
  <c r="E273" i="157"/>
  <c r="E110" i="157"/>
  <c r="E276" i="157"/>
  <c r="E466" i="157"/>
  <c r="E279" i="157"/>
  <c r="E277" i="157"/>
  <c r="E116" i="157"/>
  <c r="E42" i="157"/>
  <c r="E80" i="157"/>
  <c r="E354" i="157"/>
  <c r="C585" i="157"/>
  <c r="D11" i="157"/>
  <c r="D12" i="157"/>
  <c r="E35" i="157"/>
  <c r="E52" i="157"/>
  <c r="E77" i="157"/>
  <c r="G337" i="157"/>
  <c r="G348" i="157"/>
  <c r="G352" i="157"/>
  <c r="G356" i="157"/>
  <c r="G358" i="157"/>
  <c r="G361" i="157"/>
  <c r="G383" i="157"/>
  <c r="G384" i="157"/>
  <c r="G385" i="157"/>
  <c r="G411" i="157"/>
  <c r="G413" i="157"/>
  <c r="G416" i="157"/>
  <c r="G419" i="157"/>
  <c r="G441" i="157"/>
  <c r="G464" i="157"/>
  <c r="G404" i="157"/>
  <c r="G518" i="157"/>
  <c r="B518" i="157"/>
  <c r="E505" i="157"/>
  <c r="E16" i="157"/>
  <c r="E32" i="157"/>
  <c r="E40" i="157"/>
  <c r="E74" i="157"/>
  <c r="E86" i="157"/>
  <c r="E320" i="157"/>
  <c r="E374" i="157"/>
  <c r="E21" i="157"/>
  <c r="E29" i="157"/>
  <c r="E37" i="157"/>
  <c r="E79" i="157"/>
  <c r="E83" i="157"/>
  <c r="E91" i="157"/>
  <c r="E98" i="157"/>
  <c r="E183" i="157"/>
  <c r="E286" i="157"/>
  <c r="E367" i="157"/>
  <c r="E76" i="157"/>
  <c r="E111" i="157"/>
  <c r="E489" i="157"/>
  <c r="E550" i="157"/>
  <c r="E539" i="157"/>
  <c r="E473" i="157"/>
  <c r="E414" i="157"/>
  <c r="E376" i="157"/>
  <c r="E490" i="157"/>
  <c r="E506" i="157"/>
  <c r="E458" i="157"/>
  <c r="E504" i="157"/>
  <c r="E491" i="157"/>
  <c r="E454" i="157"/>
  <c r="E446" i="157"/>
  <c r="E402" i="157"/>
  <c r="E380" i="157"/>
  <c r="G380" i="157"/>
  <c r="E488" i="157"/>
  <c r="E474" i="157"/>
  <c r="E470" i="157"/>
  <c r="E388" i="157"/>
  <c r="E379" i="157"/>
  <c r="E326" i="157"/>
  <c r="E292" i="157"/>
  <c r="E223" i="157"/>
  <c r="E472" i="157"/>
  <c r="E412" i="157"/>
  <c r="E403" i="157"/>
  <c r="E377" i="157"/>
  <c r="E329" i="157"/>
  <c r="E321" i="157"/>
  <c r="E305" i="157"/>
  <c r="E547" i="157"/>
  <c r="E382" i="157"/>
  <c r="E375" i="157"/>
  <c r="E308" i="157"/>
  <c r="E254" i="157"/>
  <c r="E399" i="157"/>
  <c r="E353" i="157"/>
  <c r="E327" i="157"/>
  <c r="E311" i="157"/>
  <c r="E475" i="157"/>
  <c r="E423" i="157"/>
  <c r="E378" i="157"/>
  <c r="E330" i="157"/>
  <c r="E322" i="157"/>
  <c r="E306" i="157"/>
  <c r="E449" i="157"/>
  <c r="E387" i="157"/>
  <c r="E351" i="157"/>
  <c r="E343" i="157"/>
  <c r="E309" i="157"/>
  <c r="E255" i="157"/>
  <c r="E381" i="157"/>
  <c r="E331" i="157"/>
  <c r="E323" i="157"/>
  <c r="E31" i="157"/>
  <c r="E73" i="157"/>
  <c r="E294" i="157"/>
  <c r="E466" i="155"/>
  <c r="E464" i="155"/>
  <c r="E462" i="155"/>
  <c r="E465" i="155"/>
  <c r="E460" i="155"/>
  <c r="E274" i="155"/>
  <c r="E111" i="155"/>
  <c r="E73" i="155"/>
  <c r="E277" i="155"/>
  <c r="E116" i="155"/>
  <c r="E76" i="155"/>
  <c r="E280" i="155"/>
  <c r="E272" i="155"/>
  <c r="E79" i="155"/>
  <c r="E463" i="155"/>
  <c r="E461" i="155"/>
  <c r="E275" i="155"/>
  <c r="E74" i="155"/>
  <c r="E281" i="155"/>
  <c r="E273" i="155"/>
  <c r="E110" i="155"/>
  <c r="E80" i="155"/>
  <c r="E42" i="155"/>
  <c r="E276" i="155"/>
  <c r="E75" i="155"/>
  <c r="E77" i="155"/>
  <c r="E278" i="155"/>
  <c r="E271" i="155"/>
  <c r="E78" i="155"/>
  <c r="E279" i="155"/>
  <c r="E270" i="155"/>
  <c r="E180" i="155"/>
  <c r="E187" i="155"/>
  <c r="E203" i="155"/>
  <c r="E255" i="155"/>
  <c r="E309" i="155"/>
  <c r="E316" i="155"/>
  <c r="E35" i="155"/>
  <c r="E52" i="155"/>
  <c r="E351" i="155"/>
  <c r="E494" i="155"/>
  <c r="E489" i="155"/>
  <c r="E475" i="155"/>
  <c r="E470" i="155"/>
  <c r="E423" i="155"/>
  <c r="E388" i="155"/>
  <c r="E378" i="155"/>
  <c r="E590" i="155"/>
  <c r="E548" i="155"/>
  <c r="E499" i="155"/>
  <c r="E473" i="155"/>
  <c r="E414" i="155"/>
  <c r="E398" i="155"/>
  <c r="E376" i="155"/>
  <c r="E490" i="155"/>
  <c r="E379" i="155"/>
  <c r="E595" i="155"/>
  <c r="E588" i="155"/>
  <c r="E546" i="155"/>
  <c r="E506" i="155"/>
  <c r="E458" i="155"/>
  <c r="E412" i="155"/>
  <c r="E382" i="155"/>
  <c r="E591" i="155"/>
  <c r="E488" i="155"/>
  <c r="E474" i="155"/>
  <c r="E520" i="155"/>
  <c r="E504" i="155"/>
  <c r="E491" i="155"/>
  <c r="E454" i="155"/>
  <c r="E446" i="155"/>
  <c r="E402" i="155"/>
  <c r="E380" i="155"/>
  <c r="G380" i="155"/>
  <c r="E550" i="155"/>
  <c r="E413" i="155"/>
  <c r="E411" i="155"/>
  <c r="E354" i="155"/>
  <c r="E328" i="155"/>
  <c r="E304" i="155"/>
  <c r="E31" i="155"/>
  <c r="E472" i="155"/>
  <c r="E331" i="155"/>
  <c r="E323" i="155"/>
  <c r="E547" i="155"/>
  <c r="E496" i="155"/>
  <c r="E377" i="155"/>
  <c r="E375" i="155"/>
  <c r="E352" i="155"/>
  <c r="E326" i="155"/>
  <c r="E292" i="155"/>
  <c r="E223" i="155"/>
  <c r="E181" i="155"/>
  <c r="E99" i="155"/>
  <c r="E83" i="155"/>
  <c r="E589" i="155"/>
  <c r="E449" i="155"/>
  <c r="E329" i="155"/>
  <c r="E321" i="155"/>
  <c r="E305" i="155"/>
  <c r="E387" i="155"/>
  <c r="E353" i="155"/>
  <c r="E337" i="155"/>
  <c r="E327" i="155"/>
  <c r="E311" i="155"/>
  <c r="E224" i="155"/>
  <c r="E182" i="155"/>
  <c r="E505" i="155"/>
  <c r="E428" i="155"/>
  <c r="E403" i="155"/>
  <c r="E330" i="155"/>
  <c r="E322" i="155"/>
  <c r="E306" i="155"/>
  <c r="E383" i="155"/>
  <c r="E501" i="155"/>
  <c r="E483" i="155"/>
  <c r="E370" i="155"/>
  <c r="E487" i="155"/>
  <c r="E481" i="155"/>
  <c r="E468" i="155"/>
  <c r="E368" i="155"/>
  <c r="E476" i="155"/>
  <c r="E371" i="155"/>
  <c r="E479" i="155"/>
  <c r="E374" i="155"/>
  <c r="E500" i="155"/>
  <c r="E482" i="155"/>
  <c r="E469" i="155"/>
  <c r="E477" i="155"/>
  <c r="E385" i="155"/>
  <c r="E372" i="155"/>
  <c r="E369" i="155"/>
  <c r="E367" i="155"/>
  <c r="E359" i="155"/>
  <c r="E346" i="155"/>
  <c r="E338" i="155"/>
  <c r="E320" i="155"/>
  <c r="E312" i="155"/>
  <c r="E294" i="155"/>
  <c r="E286" i="155"/>
  <c r="E199" i="155"/>
  <c r="E191" i="155"/>
  <c r="E183" i="155"/>
  <c r="E175" i="155"/>
  <c r="E93" i="155"/>
  <c r="E85" i="155"/>
  <c r="E39" i="155"/>
  <c r="E23" i="155"/>
  <c r="E492" i="155"/>
  <c r="E362" i="155"/>
  <c r="E349" i="155"/>
  <c r="E341" i="155"/>
  <c r="E315" i="155"/>
  <c r="E307" i="155"/>
  <c r="E297" i="155"/>
  <c r="E289" i="155"/>
  <c r="E202" i="155"/>
  <c r="E194" i="155"/>
  <c r="E186" i="155"/>
  <c r="E178" i="155"/>
  <c r="E96" i="155"/>
  <c r="E88" i="155"/>
  <c r="E34" i="155"/>
  <c r="E18" i="155"/>
  <c r="E373" i="155"/>
  <c r="E365" i="155"/>
  <c r="E357" i="155"/>
  <c r="E344" i="155"/>
  <c r="E336" i="155"/>
  <c r="E318" i="155"/>
  <c r="E310" i="155"/>
  <c r="E302" i="155"/>
  <c r="E284" i="155"/>
  <c r="E205" i="155"/>
  <c r="E197" i="155"/>
  <c r="E189" i="155"/>
  <c r="E173" i="155"/>
  <c r="E91" i="155"/>
  <c r="E37" i="155"/>
  <c r="E29" i="155"/>
  <c r="E21" i="155"/>
  <c r="E360" i="155"/>
  <c r="E347" i="155"/>
  <c r="E339" i="155"/>
  <c r="E313" i="155"/>
  <c r="E295" i="155"/>
  <c r="E287" i="155"/>
  <c r="E200" i="155"/>
  <c r="E192" i="155"/>
  <c r="E184" i="155"/>
  <c r="E176" i="155"/>
  <c r="E94" i="155"/>
  <c r="E86" i="155"/>
  <c r="E40" i="155"/>
  <c r="E480" i="155"/>
  <c r="E478" i="155"/>
  <c r="E366" i="155"/>
  <c r="E358" i="155"/>
  <c r="E345" i="155"/>
  <c r="E319" i="155"/>
  <c r="E303" i="155"/>
  <c r="E293" i="155"/>
  <c r="E285" i="155"/>
  <c r="E206" i="155"/>
  <c r="E198" i="155"/>
  <c r="E190" i="155"/>
  <c r="E174" i="155"/>
  <c r="E92" i="155"/>
  <c r="E84" i="155"/>
  <c r="E38" i="155"/>
  <c r="E30" i="155"/>
  <c r="E22" i="155"/>
  <c r="E507" i="155"/>
  <c r="E361" i="155"/>
  <c r="E348" i="155"/>
  <c r="E340" i="155"/>
  <c r="E314" i="155"/>
  <c r="E296" i="155"/>
  <c r="E288" i="155"/>
  <c r="E201" i="155"/>
  <c r="E193" i="155"/>
  <c r="E185" i="155"/>
  <c r="E177" i="155"/>
  <c r="E95" i="155"/>
  <c r="E87" i="155"/>
  <c r="E25" i="155"/>
  <c r="E17" i="155"/>
  <c r="E19" i="155"/>
  <c r="E399" i="155"/>
  <c r="E32" i="155"/>
  <c r="E179" i="155"/>
  <c r="E188" i="155"/>
  <c r="E195" i="155"/>
  <c r="E204" i="155"/>
  <c r="E254" i="155"/>
  <c r="E308" i="155"/>
  <c r="E317" i="155"/>
  <c r="E324" i="155"/>
  <c r="E685" i="155"/>
  <c r="G685" i="155"/>
  <c r="C684" i="155"/>
  <c r="C585" i="155"/>
  <c r="C519" i="155"/>
  <c r="C333" i="155"/>
  <c r="C171" i="155"/>
  <c r="D11" i="155"/>
  <c r="D12" i="155"/>
  <c r="C6" i="165"/>
  <c r="E109" i="155"/>
  <c r="E24" i="155"/>
  <c r="E36" i="155"/>
  <c r="E283" i="155"/>
  <c r="E290" i="155"/>
  <c r="E299" i="155"/>
  <c r="E16" i="155"/>
  <c r="E28" i="155"/>
  <c r="E82" i="155"/>
  <c r="E89" i="155"/>
  <c r="E98" i="155"/>
  <c r="E101" i="155"/>
  <c r="E343" i="155"/>
  <c r="E350" i="155"/>
  <c r="E364" i="155"/>
  <c r="E112" i="155"/>
  <c r="E20" i="155"/>
  <c r="E539" i="155"/>
  <c r="E113" i="155"/>
  <c r="G518" i="155"/>
  <c r="E106" i="154"/>
  <c r="E466" i="154"/>
  <c r="E461" i="154"/>
  <c r="E464" i="154"/>
  <c r="E462" i="154"/>
  <c r="E465" i="154"/>
  <c r="E463" i="154"/>
  <c r="E460" i="154"/>
  <c r="E281" i="154"/>
  <c r="E273" i="154"/>
  <c r="E110" i="154"/>
  <c r="E80" i="154"/>
  <c r="E42" i="154"/>
  <c r="E276" i="154"/>
  <c r="E75" i="154"/>
  <c r="E279" i="154"/>
  <c r="E271" i="154"/>
  <c r="E78" i="154"/>
  <c r="E275" i="154"/>
  <c r="E274" i="154"/>
  <c r="E111" i="154"/>
  <c r="E73" i="154"/>
  <c r="E277" i="154"/>
  <c r="E116" i="154"/>
  <c r="E76" i="154"/>
  <c r="E280" i="154"/>
  <c r="E272" i="154"/>
  <c r="E79" i="154"/>
  <c r="E278" i="154"/>
  <c r="E270" i="154"/>
  <c r="E77" i="154"/>
  <c r="E74" i="154"/>
  <c r="D11" i="154"/>
  <c r="D12" i="154"/>
  <c r="C7" i="165"/>
  <c r="E19" i="154"/>
  <c r="E27" i="154"/>
  <c r="E35" i="154"/>
  <c r="E52" i="154"/>
  <c r="E89" i="154"/>
  <c r="E97" i="154"/>
  <c r="E101" i="154"/>
  <c r="E179" i="154"/>
  <c r="E187" i="154"/>
  <c r="E195" i="154"/>
  <c r="E203" i="154"/>
  <c r="E254" i="154"/>
  <c r="E290" i="154"/>
  <c r="E298" i="154"/>
  <c r="E364" i="154"/>
  <c r="E491" i="154"/>
  <c r="E21" i="154"/>
  <c r="E29" i="154"/>
  <c r="E37" i="154"/>
  <c r="E83" i="154"/>
  <c r="E91" i="154"/>
  <c r="E99" i="154"/>
  <c r="E109" i="154"/>
  <c r="E173" i="154"/>
  <c r="E181" i="154"/>
  <c r="E189" i="154"/>
  <c r="E197" i="154"/>
  <c r="E205" i="154"/>
  <c r="E223" i="154"/>
  <c r="E284" i="154"/>
  <c r="E292" i="154"/>
  <c r="E302" i="154"/>
  <c r="E372" i="154"/>
  <c r="E520" i="154"/>
  <c r="E18" i="154"/>
  <c r="E34" i="154"/>
  <c r="E88" i="154"/>
  <c r="E96" i="154"/>
  <c r="E178" i="154"/>
  <c r="E186" i="154"/>
  <c r="E194" i="154"/>
  <c r="E202" i="154"/>
  <c r="E289" i="154"/>
  <c r="E297" i="154"/>
  <c r="E304" i="154"/>
  <c r="E494" i="154"/>
  <c r="E489" i="154"/>
  <c r="E475" i="154"/>
  <c r="E470" i="154"/>
  <c r="E423" i="154"/>
  <c r="E388" i="154"/>
  <c r="E378" i="154"/>
  <c r="E331" i="154"/>
  <c r="E323" i="154"/>
  <c r="E550" i="154"/>
  <c r="E539" i="154"/>
  <c r="E505" i="154"/>
  <c r="E411" i="154"/>
  <c r="E403" i="154"/>
  <c r="E381" i="154"/>
  <c r="E352" i="154"/>
  <c r="E326" i="154"/>
  <c r="E590" i="154"/>
  <c r="E548" i="154"/>
  <c r="E499" i="154"/>
  <c r="E473" i="154"/>
  <c r="E414" i="154"/>
  <c r="E398" i="154"/>
  <c r="E376" i="154"/>
  <c r="E329" i="154"/>
  <c r="E321" i="154"/>
  <c r="E305" i="154"/>
  <c r="E490" i="154"/>
  <c r="E379" i="154"/>
  <c r="E308" i="154"/>
  <c r="E595" i="154"/>
  <c r="E588" i="154"/>
  <c r="E546" i="154"/>
  <c r="E506" i="154"/>
  <c r="E458" i="154"/>
  <c r="E412" i="154"/>
  <c r="E382" i="154"/>
  <c r="E353" i="154"/>
  <c r="E337" i="154"/>
  <c r="E327" i="154"/>
  <c r="E311" i="154"/>
  <c r="E591" i="154"/>
  <c r="E488" i="154"/>
  <c r="E474" i="154"/>
  <c r="E399" i="154"/>
  <c r="E387" i="154"/>
  <c r="E377" i="154"/>
  <c r="E330" i="154"/>
  <c r="E322" i="154"/>
  <c r="E306" i="154"/>
  <c r="E589" i="154"/>
  <c r="E547" i="154"/>
  <c r="E496" i="154"/>
  <c r="E472" i="154"/>
  <c r="E449" i="154"/>
  <c r="E428" i="154"/>
  <c r="E413" i="154"/>
  <c r="E383" i="154"/>
  <c r="E375" i="154"/>
  <c r="E354" i="154"/>
  <c r="E328" i="154"/>
  <c r="E23" i="154"/>
  <c r="E31" i="154"/>
  <c r="E39" i="154"/>
  <c r="E85" i="154"/>
  <c r="E93" i="154"/>
  <c r="E175" i="154"/>
  <c r="E183" i="154"/>
  <c r="E191" i="154"/>
  <c r="E199" i="154"/>
  <c r="E286" i="154"/>
  <c r="E294" i="154"/>
  <c r="E380" i="154"/>
  <c r="G380" i="154"/>
  <c r="E402" i="154"/>
  <c r="E446" i="154"/>
  <c r="E477" i="154"/>
  <c r="E20" i="154"/>
  <c r="E28" i="154"/>
  <c r="E36" i="154"/>
  <c r="E82" i="154"/>
  <c r="E90" i="154"/>
  <c r="E98" i="154"/>
  <c r="E180" i="154"/>
  <c r="E188" i="154"/>
  <c r="E204" i="154"/>
  <c r="E255" i="154"/>
  <c r="E283" i="154"/>
  <c r="E291" i="154"/>
  <c r="E299" i="154"/>
  <c r="E309" i="154"/>
  <c r="E351" i="154"/>
  <c r="E501" i="154"/>
  <c r="E483" i="154"/>
  <c r="E370" i="154"/>
  <c r="E362" i="154"/>
  <c r="E349" i="154"/>
  <c r="E341" i="154"/>
  <c r="E315" i="154"/>
  <c r="E307" i="154"/>
  <c r="E492" i="154"/>
  <c r="E478" i="154"/>
  <c r="E373" i="154"/>
  <c r="E365" i="154"/>
  <c r="E357" i="154"/>
  <c r="E344" i="154"/>
  <c r="E336" i="154"/>
  <c r="E318" i="154"/>
  <c r="E310" i="154"/>
  <c r="E487" i="154"/>
  <c r="E481" i="154"/>
  <c r="E468" i="154"/>
  <c r="E368" i="154"/>
  <c r="E360" i="154"/>
  <c r="E347" i="154"/>
  <c r="E339" i="154"/>
  <c r="E313" i="154"/>
  <c r="E476" i="154"/>
  <c r="E371" i="154"/>
  <c r="E363" i="154"/>
  <c r="E350" i="154"/>
  <c r="E342" i="154"/>
  <c r="E324" i="154"/>
  <c r="E316" i="154"/>
  <c r="E479" i="154"/>
  <c r="E374" i="154"/>
  <c r="E366" i="154"/>
  <c r="E358" i="154"/>
  <c r="E345" i="154"/>
  <c r="E319" i="154"/>
  <c r="E500" i="154"/>
  <c r="E482" i="154"/>
  <c r="E469" i="154"/>
  <c r="E369" i="154"/>
  <c r="E361" i="154"/>
  <c r="E348" i="154"/>
  <c r="E340" i="154"/>
  <c r="E314" i="154"/>
  <c r="E685" i="154"/>
  <c r="G685" i="154"/>
  <c r="E507" i="154"/>
  <c r="E480" i="154"/>
  <c r="E367" i="154"/>
  <c r="E359" i="154"/>
  <c r="E346" i="154"/>
  <c r="E338" i="154"/>
  <c r="E320" i="154"/>
  <c r="E312" i="154"/>
  <c r="E17" i="154"/>
  <c r="E25" i="154"/>
  <c r="E87" i="154"/>
  <c r="E95" i="154"/>
  <c r="E177" i="154"/>
  <c r="E185" i="154"/>
  <c r="E193" i="154"/>
  <c r="E201" i="154"/>
  <c r="E288" i="154"/>
  <c r="E296" i="154"/>
  <c r="E356" i="154"/>
  <c r="E454" i="154"/>
  <c r="E22" i="154"/>
  <c r="E30" i="154"/>
  <c r="E38" i="154"/>
  <c r="E84" i="154"/>
  <c r="E92" i="154"/>
  <c r="E174" i="154"/>
  <c r="E182" i="154"/>
  <c r="E190" i="154"/>
  <c r="E198" i="154"/>
  <c r="E206" i="154"/>
  <c r="E224" i="154"/>
  <c r="E285" i="154"/>
  <c r="E293" i="154"/>
  <c r="E303" i="154"/>
  <c r="E317" i="154"/>
  <c r="E452" i="153"/>
  <c r="E444" i="153"/>
  <c r="E436" i="153"/>
  <c r="E418" i="153"/>
  <c r="E408" i="153"/>
  <c r="E400" i="153"/>
  <c r="E392" i="153"/>
  <c r="E455" i="153"/>
  <c r="E447" i="153"/>
  <c r="E439" i="153"/>
  <c r="E431" i="153"/>
  <c r="E426" i="153"/>
  <c r="E395" i="153"/>
  <c r="E450" i="153"/>
  <c r="E442" i="153"/>
  <c r="E434" i="153"/>
  <c r="E406" i="153"/>
  <c r="E390" i="153"/>
  <c r="E453" i="153"/>
  <c r="E445" i="153"/>
  <c r="E437" i="153"/>
  <c r="E424" i="153"/>
  <c r="E419" i="153"/>
  <c r="E409" i="153"/>
  <c r="E401" i="153"/>
  <c r="E393" i="153"/>
  <c r="E448" i="153"/>
  <c r="E440" i="153"/>
  <c r="E432" i="153"/>
  <c r="E427" i="153"/>
  <c r="E404" i="153"/>
  <c r="E396" i="153"/>
  <c r="E451" i="153"/>
  <c r="E443" i="153"/>
  <c r="E435" i="153"/>
  <c r="E422" i="153"/>
  <c r="E417" i="153"/>
  <c r="E407" i="153"/>
  <c r="E391" i="153"/>
  <c r="E268" i="153"/>
  <c r="E266" i="153"/>
  <c r="E261" i="153"/>
  <c r="E248" i="153"/>
  <c r="E240" i="153"/>
  <c r="E231" i="153"/>
  <c r="E209" i="153"/>
  <c r="E425" i="153"/>
  <c r="E251" i="153"/>
  <c r="E243" i="153"/>
  <c r="E226" i="153"/>
  <c r="E212" i="153"/>
  <c r="E438" i="153"/>
  <c r="E420" i="153"/>
  <c r="E397" i="153"/>
  <c r="E259" i="153"/>
  <c r="E246" i="153"/>
  <c r="E229" i="153"/>
  <c r="E221" i="153"/>
  <c r="E433" i="153"/>
  <c r="E262" i="153"/>
  <c r="E249" i="153"/>
  <c r="E241" i="153"/>
  <c r="E232" i="153"/>
  <c r="E210" i="153"/>
  <c r="E410" i="153"/>
  <c r="E394" i="153"/>
  <c r="E265" i="153"/>
  <c r="E260" i="153"/>
  <c r="E247" i="153"/>
  <c r="E239" i="153"/>
  <c r="E230" i="153"/>
  <c r="E222" i="153"/>
  <c r="E208" i="153"/>
  <c r="E430" i="153"/>
  <c r="E405" i="153"/>
  <c r="E263" i="153"/>
  <c r="E250" i="153"/>
  <c r="E242" i="153"/>
  <c r="E233" i="153"/>
  <c r="E225" i="153"/>
  <c r="E211" i="153"/>
  <c r="E228" i="153"/>
  <c r="E68" i="153"/>
  <c r="E63" i="153"/>
  <c r="E55" i="153"/>
  <c r="E257" i="153"/>
  <c r="E214" i="153"/>
  <c r="E71" i="153"/>
  <c r="E58" i="153"/>
  <c r="E45" i="153"/>
  <c r="E227" i="153"/>
  <c r="E66" i="153"/>
  <c r="E61" i="153"/>
  <c r="E53" i="153"/>
  <c r="E48" i="153"/>
  <c r="E46" i="153"/>
  <c r="E252" i="153"/>
  <c r="E245" i="153"/>
  <c r="E69" i="153"/>
  <c r="E56" i="153"/>
  <c r="E43" i="153"/>
  <c r="E59" i="153"/>
  <c r="E51" i="153"/>
  <c r="E441" i="153"/>
  <c r="E258" i="153"/>
  <c r="E213" i="153"/>
  <c r="E67" i="153"/>
  <c r="E62" i="153"/>
  <c r="E54" i="153"/>
  <c r="E49" i="153"/>
  <c r="E253" i="153"/>
  <c r="E244" i="153"/>
  <c r="E65" i="153"/>
  <c r="E60" i="153"/>
  <c r="E70" i="153"/>
  <c r="E57" i="153"/>
  <c r="E44" i="153"/>
  <c r="E47" i="153"/>
  <c r="E466" i="153"/>
  <c r="E461" i="153"/>
  <c r="E464" i="153"/>
  <c r="E462" i="153"/>
  <c r="E465" i="153"/>
  <c r="E280" i="153"/>
  <c r="E272" i="153"/>
  <c r="E275" i="153"/>
  <c r="E278" i="153"/>
  <c r="E270" i="153"/>
  <c r="E281" i="153"/>
  <c r="E273" i="153"/>
  <c r="E110" i="153"/>
  <c r="E279" i="153"/>
  <c r="E271" i="153"/>
  <c r="E274" i="153"/>
  <c r="E111" i="153"/>
  <c r="E277" i="153"/>
  <c r="E42" i="153"/>
  <c r="E276" i="153"/>
  <c r="E76" i="153"/>
  <c r="E463" i="153"/>
  <c r="E80" i="153"/>
  <c r="E75" i="153"/>
  <c r="E78" i="153"/>
  <c r="E460" i="153"/>
  <c r="E73" i="153"/>
  <c r="E116" i="153"/>
  <c r="E79" i="153"/>
  <c r="E74" i="153"/>
  <c r="E77" i="153"/>
  <c r="E16" i="153"/>
  <c r="E24" i="153"/>
  <c r="E40" i="153"/>
  <c r="E91" i="153"/>
  <c r="E288" i="153"/>
  <c r="E297" i="153"/>
  <c r="E480" i="153"/>
  <c r="C519" i="153"/>
  <c r="C684" i="153"/>
  <c r="C333" i="153"/>
  <c r="E101" i="153"/>
  <c r="E109" i="153"/>
  <c r="E112" i="153"/>
  <c r="E21" i="153"/>
  <c r="E29" i="153"/>
  <c r="E37" i="153"/>
  <c r="E97" i="153"/>
  <c r="E494" i="153"/>
  <c r="E489" i="153"/>
  <c r="E475" i="153"/>
  <c r="E470" i="153"/>
  <c r="E423" i="153"/>
  <c r="E388" i="153"/>
  <c r="E378" i="153"/>
  <c r="E550" i="153"/>
  <c r="E539" i="153"/>
  <c r="E505" i="153"/>
  <c r="E411" i="153"/>
  <c r="E403" i="153"/>
  <c r="E590" i="153"/>
  <c r="E548" i="153"/>
  <c r="E499" i="153"/>
  <c r="E473" i="153"/>
  <c r="E414" i="153"/>
  <c r="E398" i="153"/>
  <c r="E376" i="153"/>
  <c r="E490" i="153"/>
  <c r="E379" i="153"/>
  <c r="E595" i="153"/>
  <c r="E588" i="153"/>
  <c r="E546" i="153"/>
  <c r="E506" i="153"/>
  <c r="E458" i="153"/>
  <c r="E412" i="153"/>
  <c r="E591" i="153"/>
  <c r="E488" i="153"/>
  <c r="E474" i="153"/>
  <c r="E399" i="153"/>
  <c r="E387" i="153"/>
  <c r="E377" i="153"/>
  <c r="E472" i="153"/>
  <c r="E380" i="153"/>
  <c r="G380" i="153"/>
  <c r="E352" i="153"/>
  <c r="E326" i="153"/>
  <c r="E292" i="153"/>
  <c r="E223" i="153"/>
  <c r="E181" i="153"/>
  <c r="E491" i="153"/>
  <c r="E402" i="153"/>
  <c r="E329" i="153"/>
  <c r="E321" i="153"/>
  <c r="E305" i="153"/>
  <c r="E454" i="153"/>
  <c r="E413" i="153"/>
  <c r="E383" i="153"/>
  <c r="E375" i="153"/>
  <c r="E308" i="153"/>
  <c r="E254" i="153"/>
  <c r="E520" i="153"/>
  <c r="E449" i="153"/>
  <c r="E381" i="153"/>
  <c r="E353" i="153"/>
  <c r="E337" i="153"/>
  <c r="E327" i="153"/>
  <c r="E311" i="153"/>
  <c r="E224" i="153"/>
  <c r="E182" i="153"/>
  <c r="E547" i="153"/>
  <c r="E351" i="153"/>
  <c r="E343" i="153"/>
  <c r="E309" i="153"/>
  <c r="E255" i="153"/>
  <c r="E504" i="153"/>
  <c r="E446" i="153"/>
  <c r="E428" i="153"/>
  <c r="E382" i="153"/>
  <c r="E354" i="153"/>
  <c r="E328" i="153"/>
  <c r="E304" i="153"/>
  <c r="E23" i="153"/>
  <c r="E31" i="153"/>
  <c r="E39" i="153"/>
  <c r="G170" i="153"/>
  <c r="E201" i="153"/>
  <c r="E307" i="153"/>
  <c r="E314" i="153"/>
  <c r="E323" i="153"/>
  <c r="E330" i="153"/>
  <c r="E362" i="153"/>
  <c r="C14" i="153"/>
  <c r="E20" i="153"/>
  <c r="E28" i="153"/>
  <c r="E36" i="153"/>
  <c r="E90" i="153"/>
  <c r="E96" i="153"/>
  <c r="C171" i="153"/>
  <c r="E289" i="153"/>
  <c r="E296" i="153"/>
  <c r="E501" i="153"/>
  <c r="E483" i="153"/>
  <c r="E370" i="153"/>
  <c r="E492" i="153"/>
  <c r="E478" i="153"/>
  <c r="E487" i="153"/>
  <c r="E481" i="153"/>
  <c r="E468" i="153"/>
  <c r="E368" i="153"/>
  <c r="E476" i="153"/>
  <c r="E479" i="153"/>
  <c r="E500" i="153"/>
  <c r="E482" i="153"/>
  <c r="E469" i="153"/>
  <c r="E372" i="153"/>
  <c r="E365" i="153"/>
  <c r="E357" i="153"/>
  <c r="E344" i="153"/>
  <c r="E336" i="153"/>
  <c r="E318" i="153"/>
  <c r="E310" i="153"/>
  <c r="E302" i="153"/>
  <c r="E284" i="153"/>
  <c r="E205" i="153"/>
  <c r="E197" i="153"/>
  <c r="E189" i="153"/>
  <c r="E173" i="153"/>
  <c r="E360" i="153"/>
  <c r="E347" i="153"/>
  <c r="E339" i="153"/>
  <c r="E313" i="153"/>
  <c r="E295" i="153"/>
  <c r="E287" i="153"/>
  <c r="E200" i="153"/>
  <c r="E192" i="153"/>
  <c r="E184" i="153"/>
  <c r="E176" i="153"/>
  <c r="E94" i="153"/>
  <c r="E86" i="153"/>
  <c r="E385" i="153"/>
  <c r="E363" i="153"/>
  <c r="E350" i="153"/>
  <c r="E342" i="153"/>
  <c r="E324" i="153"/>
  <c r="E316" i="153"/>
  <c r="E298" i="153"/>
  <c r="E290" i="153"/>
  <c r="E203" i="153"/>
  <c r="E195" i="153"/>
  <c r="E187" i="153"/>
  <c r="E179" i="153"/>
  <c r="E507" i="153"/>
  <c r="E373" i="153"/>
  <c r="E366" i="153"/>
  <c r="E358" i="153"/>
  <c r="E345" i="153"/>
  <c r="E319" i="153"/>
  <c r="E303" i="153"/>
  <c r="E293" i="153"/>
  <c r="E285" i="153"/>
  <c r="E206" i="153"/>
  <c r="E198" i="153"/>
  <c r="E190" i="153"/>
  <c r="E174" i="153"/>
  <c r="E92" i="153"/>
  <c r="E84" i="153"/>
  <c r="E371" i="153"/>
  <c r="E364" i="153"/>
  <c r="E356" i="153"/>
  <c r="E335" i="153"/>
  <c r="E325" i="153"/>
  <c r="E317" i="153"/>
  <c r="E299" i="153"/>
  <c r="E291" i="153"/>
  <c r="E283" i="153"/>
  <c r="E204" i="153"/>
  <c r="E188" i="153"/>
  <c r="E180" i="153"/>
  <c r="E374" i="153"/>
  <c r="E369" i="153"/>
  <c r="E367" i="153"/>
  <c r="E359" i="153"/>
  <c r="E346" i="153"/>
  <c r="E338" i="153"/>
  <c r="E320" i="153"/>
  <c r="E312" i="153"/>
  <c r="E294" i="153"/>
  <c r="E286" i="153"/>
  <c r="E199" i="153"/>
  <c r="E191" i="153"/>
  <c r="E183" i="153"/>
  <c r="E175" i="153"/>
  <c r="E93" i="153"/>
  <c r="E85" i="153"/>
  <c r="E17" i="153"/>
  <c r="E25" i="153"/>
  <c r="E87" i="153"/>
  <c r="C585" i="153"/>
  <c r="E22" i="153"/>
  <c r="E30" i="153"/>
  <c r="E38" i="153"/>
  <c r="E83" i="153"/>
  <c r="E98" i="153"/>
  <c r="E113" i="153"/>
  <c r="E177" i="153"/>
  <c r="E186" i="153"/>
  <c r="E193" i="153"/>
  <c r="E340" i="153"/>
  <c r="E349" i="153"/>
  <c r="E477" i="153"/>
  <c r="E452" i="152"/>
  <c r="E444" i="152"/>
  <c r="E436" i="152"/>
  <c r="E418" i="152"/>
  <c r="E408" i="152"/>
  <c r="E400" i="152"/>
  <c r="E392" i="152"/>
  <c r="E455" i="152"/>
  <c r="E447" i="152"/>
  <c r="E439" i="152"/>
  <c r="E431" i="152"/>
  <c r="E426" i="152"/>
  <c r="E395" i="152"/>
  <c r="E450" i="152"/>
  <c r="E442" i="152"/>
  <c r="E434" i="152"/>
  <c r="E406" i="152"/>
  <c r="E390" i="152"/>
  <c r="E453" i="152"/>
  <c r="E445" i="152"/>
  <c r="E437" i="152"/>
  <c r="E424" i="152"/>
  <c r="E419" i="152"/>
  <c r="E409" i="152"/>
  <c r="E401" i="152"/>
  <c r="E393" i="152"/>
  <c r="E448" i="152"/>
  <c r="E440" i="152"/>
  <c r="E432" i="152"/>
  <c r="E427" i="152"/>
  <c r="E404" i="152"/>
  <c r="E396" i="152"/>
  <c r="E441" i="152"/>
  <c r="E433" i="152"/>
  <c r="E405" i="152"/>
  <c r="E397" i="152"/>
  <c r="E430" i="152"/>
  <c r="E258" i="152"/>
  <c r="E253" i="152"/>
  <c r="E245" i="152"/>
  <c r="E228" i="152"/>
  <c r="E214" i="152"/>
  <c r="E59" i="152"/>
  <c r="E51" i="152"/>
  <c r="E268" i="152"/>
  <c r="E266" i="152"/>
  <c r="E261" i="152"/>
  <c r="E248" i="152"/>
  <c r="E240" i="152"/>
  <c r="E231" i="152"/>
  <c r="E209" i="152"/>
  <c r="E67" i="152"/>
  <c r="E62" i="152"/>
  <c r="E54" i="152"/>
  <c r="E49" i="152"/>
  <c r="E425" i="152"/>
  <c r="E407" i="152"/>
  <c r="E391" i="152"/>
  <c r="E251" i="152"/>
  <c r="E243" i="152"/>
  <c r="E226" i="152"/>
  <c r="E212" i="152"/>
  <c r="E70" i="152"/>
  <c r="E57" i="152"/>
  <c r="E443" i="152"/>
  <c r="E259" i="152"/>
  <c r="E246" i="152"/>
  <c r="E229" i="152"/>
  <c r="E221" i="152"/>
  <c r="E438" i="152"/>
  <c r="E420" i="152"/>
  <c r="E262" i="152"/>
  <c r="E249" i="152"/>
  <c r="E241" i="152"/>
  <c r="E232" i="152"/>
  <c r="E210" i="152"/>
  <c r="E68" i="152"/>
  <c r="E63" i="152"/>
  <c r="E55" i="152"/>
  <c r="E422" i="152"/>
  <c r="E451" i="152"/>
  <c r="E435" i="152"/>
  <c r="E417" i="152"/>
  <c r="E410" i="152"/>
  <c r="E394" i="152"/>
  <c r="E263" i="152"/>
  <c r="E250" i="152"/>
  <c r="E242" i="152"/>
  <c r="E233" i="152"/>
  <c r="E225" i="152"/>
  <c r="E211" i="152"/>
  <c r="E69" i="152"/>
  <c r="E56" i="152"/>
  <c r="E244" i="152"/>
  <c r="E230" i="152"/>
  <c r="E45" i="152"/>
  <c r="E71" i="152"/>
  <c r="E257" i="152"/>
  <c r="E239" i="152"/>
  <c r="E61" i="152"/>
  <c r="E48" i="152"/>
  <c r="E43" i="152"/>
  <c r="E47" i="152"/>
  <c r="E227" i="152"/>
  <c r="E65" i="152"/>
  <c r="E46" i="152"/>
  <c r="E58" i="152"/>
  <c r="E252" i="152"/>
  <c r="E222" i="152"/>
  <c r="E213" i="152"/>
  <c r="E265" i="152"/>
  <c r="E247" i="152"/>
  <c r="E208" i="152"/>
  <c r="E60" i="152"/>
  <c r="E44" i="152"/>
  <c r="E260" i="152"/>
  <c r="E66" i="152"/>
  <c r="E53" i="152"/>
  <c r="E466" i="152"/>
  <c r="E461" i="152"/>
  <c r="E464" i="152"/>
  <c r="E462" i="152"/>
  <c r="E463" i="152"/>
  <c r="E465" i="152"/>
  <c r="E277" i="152"/>
  <c r="E116" i="152"/>
  <c r="E76" i="152"/>
  <c r="E460" i="152"/>
  <c r="E280" i="152"/>
  <c r="E272" i="152"/>
  <c r="E79" i="152"/>
  <c r="E275" i="152"/>
  <c r="E74" i="152"/>
  <c r="E278" i="152"/>
  <c r="E270" i="152"/>
  <c r="E281" i="152"/>
  <c r="E273" i="152"/>
  <c r="E110" i="152"/>
  <c r="E80" i="152"/>
  <c r="E274" i="152"/>
  <c r="E111" i="152"/>
  <c r="E73" i="152"/>
  <c r="E279" i="152"/>
  <c r="E77" i="152"/>
  <c r="E75" i="152"/>
  <c r="E276" i="152"/>
  <c r="E271" i="152"/>
  <c r="E78" i="152"/>
  <c r="E42" i="152"/>
  <c r="E22" i="152"/>
  <c r="E30" i="152"/>
  <c r="E38" i="152"/>
  <c r="E89" i="152"/>
  <c r="E177" i="152"/>
  <c r="E193" i="152"/>
  <c r="E16" i="152"/>
  <c r="E24" i="152"/>
  <c r="E32" i="152"/>
  <c r="E40" i="152"/>
  <c r="E98" i="152"/>
  <c r="E101" i="152"/>
  <c r="E283" i="152"/>
  <c r="E299" i="152"/>
  <c r="E306" i="152"/>
  <c r="E322" i="152"/>
  <c r="E340" i="152"/>
  <c r="E356" i="152"/>
  <c r="E180" i="152"/>
  <c r="E288" i="152"/>
  <c r="E361" i="152"/>
  <c r="E482" i="152"/>
  <c r="E18" i="152"/>
  <c r="E34" i="152"/>
  <c r="E90" i="152"/>
  <c r="E106" i="152"/>
  <c r="E113" i="152"/>
  <c r="E185" i="152"/>
  <c r="E201" i="152"/>
  <c r="E494" i="152"/>
  <c r="E489" i="152"/>
  <c r="E475" i="152"/>
  <c r="E470" i="152"/>
  <c r="E423" i="152"/>
  <c r="E388" i="152"/>
  <c r="E378" i="152"/>
  <c r="E550" i="152"/>
  <c r="E539" i="152"/>
  <c r="E505" i="152"/>
  <c r="E411" i="152"/>
  <c r="E403" i="152"/>
  <c r="E381" i="152"/>
  <c r="E590" i="152"/>
  <c r="E548" i="152"/>
  <c r="E499" i="152"/>
  <c r="E473" i="152"/>
  <c r="E414" i="152"/>
  <c r="E398" i="152"/>
  <c r="E376" i="152"/>
  <c r="E490" i="152"/>
  <c r="E379" i="152"/>
  <c r="E595" i="152"/>
  <c r="E588" i="152"/>
  <c r="E546" i="152"/>
  <c r="E506" i="152"/>
  <c r="E458" i="152"/>
  <c r="E412" i="152"/>
  <c r="E382" i="152"/>
  <c r="E589" i="152"/>
  <c r="E547" i="152"/>
  <c r="E496" i="152"/>
  <c r="E472" i="152"/>
  <c r="E449" i="152"/>
  <c r="E428" i="152"/>
  <c r="E413" i="152"/>
  <c r="E383" i="152"/>
  <c r="E375" i="152"/>
  <c r="E591" i="152"/>
  <c r="E491" i="152"/>
  <c r="E446" i="152"/>
  <c r="E331" i="152"/>
  <c r="E323" i="152"/>
  <c r="E377" i="152"/>
  <c r="E352" i="152"/>
  <c r="E326" i="152"/>
  <c r="E292" i="152"/>
  <c r="E223" i="152"/>
  <c r="E181" i="152"/>
  <c r="E99" i="152"/>
  <c r="E83" i="152"/>
  <c r="E474" i="152"/>
  <c r="E329" i="152"/>
  <c r="E321" i="152"/>
  <c r="E305" i="152"/>
  <c r="E504" i="152"/>
  <c r="E488" i="152"/>
  <c r="E402" i="152"/>
  <c r="E308" i="152"/>
  <c r="E254" i="152"/>
  <c r="E520" i="152"/>
  <c r="E454" i="152"/>
  <c r="E353" i="152"/>
  <c r="E337" i="152"/>
  <c r="E327" i="152"/>
  <c r="E311" i="152"/>
  <c r="E224" i="152"/>
  <c r="E182" i="152"/>
  <c r="E354" i="152"/>
  <c r="E328" i="152"/>
  <c r="E304" i="152"/>
  <c r="E23" i="152"/>
  <c r="E31" i="152"/>
  <c r="E39" i="152"/>
  <c r="G170" i="152"/>
  <c r="E95" i="152"/>
  <c r="E309" i="152"/>
  <c r="E325" i="152"/>
  <c r="E343" i="152"/>
  <c r="C14" i="152"/>
  <c r="E291" i="152"/>
  <c r="E314" i="152"/>
  <c r="E380" i="152"/>
  <c r="G380" i="152"/>
  <c r="E501" i="152"/>
  <c r="E483" i="152"/>
  <c r="E370" i="152"/>
  <c r="E492" i="152"/>
  <c r="E478" i="152"/>
  <c r="E373" i="152"/>
  <c r="E365" i="152"/>
  <c r="E487" i="152"/>
  <c r="E481" i="152"/>
  <c r="E468" i="152"/>
  <c r="E368" i="152"/>
  <c r="E476" i="152"/>
  <c r="E371" i="152"/>
  <c r="E479" i="152"/>
  <c r="E374" i="152"/>
  <c r="E366" i="152"/>
  <c r="E685" i="152"/>
  <c r="G685" i="152"/>
  <c r="E507" i="152"/>
  <c r="E480" i="152"/>
  <c r="E367" i="152"/>
  <c r="E362" i="152"/>
  <c r="E349" i="152"/>
  <c r="E341" i="152"/>
  <c r="E315" i="152"/>
  <c r="E307" i="152"/>
  <c r="E297" i="152"/>
  <c r="E289" i="152"/>
  <c r="E202" i="152"/>
  <c r="E194" i="152"/>
  <c r="E186" i="152"/>
  <c r="E178" i="152"/>
  <c r="E96" i="152"/>
  <c r="E88" i="152"/>
  <c r="E357" i="152"/>
  <c r="E344" i="152"/>
  <c r="E336" i="152"/>
  <c r="E318" i="152"/>
  <c r="E310" i="152"/>
  <c r="E302" i="152"/>
  <c r="E284" i="152"/>
  <c r="E205" i="152"/>
  <c r="E197" i="152"/>
  <c r="E189" i="152"/>
  <c r="E173" i="152"/>
  <c r="E91" i="152"/>
  <c r="E372" i="152"/>
  <c r="E360" i="152"/>
  <c r="E347" i="152"/>
  <c r="E339" i="152"/>
  <c r="E313" i="152"/>
  <c r="E295" i="152"/>
  <c r="E287" i="152"/>
  <c r="E200" i="152"/>
  <c r="E192" i="152"/>
  <c r="E184" i="152"/>
  <c r="E176" i="152"/>
  <c r="E94" i="152"/>
  <c r="E86" i="152"/>
  <c r="E363" i="152"/>
  <c r="E350" i="152"/>
  <c r="E342" i="152"/>
  <c r="E324" i="152"/>
  <c r="E316" i="152"/>
  <c r="E298" i="152"/>
  <c r="E290" i="152"/>
  <c r="E203" i="152"/>
  <c r="E195" i="152"/>
  <c r="E187" i="152"/>
  <c r="E179" i="152"/>
  <c r="E469" i="152"/>
  <c r="E358" i="152"/>
  <c r="E345" i="152"/>
  <c r="E319" i="152"/>
  <c r="E303" i="152"/>
  <c r="E293" i="152"/>
  <c r="E285" i="152"/>
  <c r="E206" i="152"/>
  <c r="E198" i="152"/>
  <c r="E190" i="152"/>
  <c r="E174" i="152"/>
  <c r="E92" i="152"/>
  <c r="E84" i="152"/>
  <c r="E385" i="152"/>
  <c r="E369" i="152"/>
  <c r="E500" i="152"/>
  <c r="E477" i="152"/>
  <c r="E364" i="152"/>
  <c r="E359" i="152"/>
  <c r="E346" i="152"/>
  <c r="E338" i="152"/>
  <c r="E320" i="152"/>
  <c r="E312" i="152"/>
  <c r="E294" i="152"/>
  <c r="E286" i="152"/>
  <c r="E199" i="152"/>
  <c r="E191" i="152"/>
  <c r="E183" i="152"/>
  <c r="E175" i="152"/>
  <c r="E93" i="152"/>
  <c r="E85" i="152"/>
  <c r="E17" i="152"/>
  <c r="E25" i="152"/>
  <c r="E87" i="152"/>
  <c r="C171" i="152"/>
  <c r="E188" i="152"/>
  <c r="E204" i="152"/>
  <c r="E296" i="152"/>
  <c r="E399" i="152"/>
  <c r="E17" i="151"/>
  <c r="E185" i="151"/>
  <c r="E501" i="151"/>
  <c r="E483" i="151"/>
  <c r="E492" i="151"/>
  <c r="E478" i="151"/>
  <c r="E373" i="151"/>
  <c r="E365" i="151"/>
  <c r="E487" i="151"/>
  <c r="E481" i="151"/>
  <c r="E468" i="151"/>
  <c r="E368" i="151"/>
  <c r="E476" i="151"/>
  <c r="E479" i="151"/>
  <c r="E374" i="151"/>
  <c r="E366" i="151"/>
  <c r="E500" i="151"/>
  <c r="E482" i="151"/>
  <c r="E469" i="151"/>
  <c r="E369" i="151"/>
  <c r="E372" i="151"/>
  <c r="E356" i="151"/>
  <c r="E335" i="151"/>
  <c r="E325" i="151"/>
  <c r="E317" i="151"/>
  <c r="E299" i="151"/>
  <c r="E291" i="151"/>
  <c r="E283" i="151"/>
  <c r="E204" i="151"/>
  <c r="E188" i="151"/>
  <c r="E180" i="151"/>
  <c r="E507" i="151"/>
  <c r="E370" i="151"/>
  <c r="E364" i="151"/>
  <c r="E359" i="151"/>
  <c r="E346" i="151"/>
  <c r="E338" i="151"/>
  <c r="E320" i="151"/>
  <c r="E312" i="151"/>
  <c r="E294" i="151"/>
  <c r="E286" i="151"/>
  <c r="E199" i="151"/>
  <c r="E191" i="151"/>
  <c r="E183" i="151"/>
  <c r="E175" i="151"/>
  <c r="E93" i="151"/>
  <c r="E85" i="151"/>
  <c r="E480" i="151"/>
  <c r="E385" i="151"/>
  <c r="E362" i="151"/>
  <c r="E349" i="151"/>
  <c r="E341" i="151"/>
  <c r="E315" i="151"/>
  <c r="E307" i="151"/>
  <c r="E297" i="151"/>
  <c r="E289" i="151"/>
  <c r="E202" i="151"/>
  <c r="E194" i="151"/>
  <c r="E186" i="151"/>
  <c r="E178" i="151"/>
  <c r="E96" i="151"/>
  <c r="E88" i="151"/>
  <c r="E357" i="151"/>
  <c r="E344" i="151"/>
  <c r="E336" i="151"/>
  <c r="E318" i="151"/>
  <c r="E310" i="151"/>
  <c r="E302" i="151"/>
  <c r="E284" i="151"/>
  <c r="E205" i="151"/>
  <c r="E197" i="151"/>
  <c r="E189" i="151"/>
  <c r="E173" i="151"/>
  <c r="E685" i="151"/>
  <c r="G685" i="151"/>
  <c r="E371" i="151"/>
  <c r="E360" i="151"/>
  <c r="E347" i="151"/>
  <c r="E339" i="151"/>
  <c r="E313" i="151"/>
  <c r="E295" i="151"/>
  <c r="E287" i="151"/>
  <c r="E200" i="151"/>
  <c r="E192" i="151"/>
  <c r="E184" i="151"/>
  <c r="E176" i="151"/>
  <c r="E94" i="151"/>
  <c r="E86" i="151"/>
  <c r="E477" i="151"/>
  <c r="E367" i="151"/>
  <c r="E363" i="151"/>
  <c r="E350" i="151"/>
  <c r="E342" i="151"/>
  <c r="E324" i="151"/>
  <c r="E316" i="151"/>
  <c r="E298" i="151"/>
  <c r="E290" i="151"/>
  <c r="E203" i="151"/>
  <c r="E195" i="151"/>
  <c r="E187" i="151"/>
  <c r="E179" i="151"/>
  <c r="E97" i="151"/>
  <c r="E89" i="151"/>
  <c r="E361" i="151"/>
  <c r="C684" i="151"/>
  <c r="D11" i="151"/>
  <c r="D12" i="151"/>
  <c r="C10" i="165"/>
  <c r="E101" i="151"/>
  <c r="E19" i="151"/>
  <c r="E27" i="151"/>
  <c r="E35" i="151"/>
  <c r="E52" i="151"/>
  <c r="E84" i="151"/>
  <c r="E92" i="151"/>
  <c r="E113" i="151"/>
  <c r="E206" i="151"/>
  <c r="E314" i="151"/>
  <c r="E330" i="151"/>
  <c r="E348" i="151"/>
  <c r="E472" i="151"/>
  <c r="E466" i="151"/>
  <c r="E461" i="151"/>
  <c r="E464" i="151"/>
  <c r="E462" i="151"/>
  <c r="E465" i="151"/>
  <c r="E279" i="151"/>
  <c r="E271" i="151"/>
  <c r="E274" i="151"/>
  <c r="E111" i="151"/>
  <c r="E73" i="151"/>
  <c r="E463" i="151"/>
  <c r="E277" i="151"/>
  <c r="E116" i="151"/>
  <c r="E76" i="151"/>
  <c r="E280" i="151"/>
  <c r="E272" i="151"/>
  <c r="E275" i="151"/>
  <c r="E74" i="151"/>
  <c r="E460" i="151"/>
  <c r="E278" i="151"/>
  <c r="E270" i="151"/>
  <c r="E77" i="151"/>
  <c r="E42" i="151"/>
  <c r="E201" i="151"/>
  <c r="E16" i="151"/>
  <c r="E24" i="151"/>
  <c r="E32" i="151"/>
  <c r="E40" i="151"/>
  <c r="E78" i="151"/>
  <c r="E109" i="151"/>
  <c r="E296" i="151"/>
  <c r="E303" i="151"/>
  <c r="E319" i="151"/>
  <c r="E337" i="151"/>
  <c r="E353" i="151"/>
  <c r="E589" i="151"/>
  <c r="E30" i="151"/>
  <c r="E38" i="151"/>
  <c r="E90" i="151"/>
  <c r="E98" i="151"/>
  <c r="E174" i="151"/>
  <c r="E21" i="151"/>
  <c r="E29" i="151"/>
  <c r="E37" i="151"/>
  <c r="E80" i="151"/>
  <c r="E177" i="151"/>
  <c r="E193" i="151"/>
  <c r="E273" i="151"/>
  <c r="E285" i="151"/>
  <c r="E491" i="151"/>
  <c r="E22" i="151"/>
  <c r="E190" i="151"/>
  <c r="E18" i="151"/>
  <c r="E34" i="151"/>
  <c r="E87" i="151"/>
  <c r="E95" i="151"/>
  <c r="E494" i="151"/>
  <c r="E489" i="151"/>
  <c r="E475" i="151"/>
  <c r="E470" i="151"/>
  <c r="E423" i="151"/>
  <c r="E388" i="151"/>
  <c r="E378" i="151"/>
  <c r="E550" i="151"/>
  <c r="E539" i="151"/>
  <c r="E505" i="151"/>
  <c r="E411" i="151"/>
  <c r="E403" i="151"/>
  <c r="E381" i="151"/>
  <c r="E590" i="151"/>
  <c r="E548" i="151"/>
  <c r="E499" i="151"/>
  <c r="E473" i="151"/>
  <c r="E414" i="151"/>
  <c r="E398" i="151"/>
  <c r="E376" i="151"/>
  <c r="E490" i="151"/>
  <c r="E379" i="151"/>
  <c r="E595" i="151"/>
  <c r="E588" i="151"/>
  <c r="E546" i="151"/>
  <c r="E506" i="151"/>
  <c r="E458" i="151"/>
  <c r="E412" i="151"/>
  <c r="E382" i="151"/>
  <c r="E591" i="151"/>
  <c r="E488" i="151"/>
  <c r="E474" i="151"/>
  <c r="E399" i="151"/>
  <c r="E387" i="151"/>
  <c r="E377" i="151"/>
  <c r="E351" i="151"/>
  <c r="E343" i="151"/>
  <c r="E309" i="151"/>
  <c r="E255" i="151"/>
  <c r="E454" i="151"/>
  <c r="E402" i="151"/>
  <c r="E383" i="151"/>
  <c r="E354" i="151"/>
  <c r="E328" i="151"/>
  <c r="E304" i="151"/>
  <c r="E449" i="151"/>
  <c r="E413" i="151"/>
  <c r="E331" i="151"/>
  <c r="E323" i="151"/>
  <c r="E352" i="151"/>
  <c r="E326" i="151"/>
  <c r="E292" i="151"/>
  <c r="E223" i="151"/>
  <c r="E181" i="151"/>
  <c r="E504" i="151"/>
  <c r="E496" i="151"/>
  <c r="E428" i="151"/>
  <c r="E380" i="151"/>
  <c r="G380" i="151"/>
  <c r="E329" i="151"/>
  <c r="E321" i="151"/>
  <c r="E305" i="151"/>
  <c r="E446" i="151"/>
  <c r="E375" i="151"/>
  <c r="E308" i="151"/>
  <c r="E254" i="151"/>
  <c r="E23" i="151"/>
  <c r="E31" i="151"/>
  <c r="E39" i="151"/>
  <c r="G170" i="151"/>
  <c r="G710" i="151" s="1"/>
  <c r="E83" i="151"/>
  <c r="E91" i="151"/>
  <c r="E99" i="151"/>
  <c r="E198" i="151"/>
  <c r="E306" i="151"/>
  <c r="E322" i="151"/>
  <c r="E340" i="151"/>
  <c r="E358" i="151"/>
  <c r="E547" i="151"/>
  <c r="E25" i="151"/>
  <c r="C14" i="151"/>
  <c r="E20" i="151"/>
  <c r="E28" i="151"/>
  <c r="E36" i="151"/>
  <c r="E75" i="151"/>
  <c r="E110" i="151"/>
  <c r="E224" i="151"/>
  <c r="E276" i="151"/>
  <c r="E288" i="151"/>
  <c r="E311" i="151"/>
  <c r="E327" i="151"/>
  <c r="E345" i="151"/>
  <c r="E520" i="151"/>
  <c r="E507" i="150"/>
  <c r="E480" i="150"/>
  <c r="E367" i="150"/>
  <c r="E359" i="150"/>
  <c r="E501" i="150"/>
  <c r="E483" i="150"/>
  <c r="E492" i="150"/>
  <c r="E478" i="150"/>
  <c r="E373" i="150"/>
  <c r="E365" i="150"/>
  <c r="E357" i="150"/>
  <c r="E344" i="150"/>
  <c r="E336" i="150"/>
  <c r="E487" i="150"/>
  <c r="E481" i="150"/>
  <c r="E468" i="150"/>
  <c r="E368" i="150"/>
  <c r="E360" i="150"/>
  <c r="E347" i="150"/>
  <c r="E339" i="150"/>
  <c r="E476" i="150"/>
  <c r="E371" i="150"/>
  <c r="E363" i="150"/>
  <c r="E685" i="150"/>
  <c r="G685" i="150"/>
  <c r="E479" i="150"/>
  <c r="E500" i="150"/>
  <c r="E482" i="150"/>
  <c r="E469" i="150"/>
  <c r="E369" i="150"/>
  <c r="E361" i="150"/>
  <c r="E348" i="150"/>
  <c r="E340" i="150"/>
  <c r="E342" i="150"/>
  <c r="E314" i="150"/>
  <c r="E296" i="150"/>
  <c r="E288" i="150"/>
  <c r="E201" i="150"/>
  <c r="E193" i="150"/>
  <c r="E185" i="150"/>
  <c r="E177" i="150"/>
  <c r="E366" i="150"/>
  <c r="E364" i="150"/>
  <c r="E362" i="150"/>
  <c r="E338" i="150"/>
  <c r="E325" i="150"/>
  <c r="E317" i="150"/>
  <c r="E299" i="150"/>
  <c r="E291" i="150"/>
  <c r="E283" i="150"/>
  <c r="E204" i="150"/>
  <c r="E188" i="150"/>
  <c r="E180" i="150"/>
  <c r="E98" i="150"/>
  <c r="E90" i="150"/>
  <c r="E36" i="150"/>
  <c r="E28" i="150"/>
  <c r="E20" i="150"/>
  <c r="E320" i="150"/>
  <c r="E312" i="150"/>
  <c r="E294" i="150"/>
  <c r="E286" i="150"/>
  <c r="E199" i="150"/>
  <c r="E191" i="150"/>
  <c r="E183" i="150"/>
  <c r="E175" i="150"/>
  <c r="E93" i="150"/>
  <c r="E85" i="150"/>
  <c r="E39" i="150"/>
  <c r="E23" i="150"/>
  <c r="E385" i="150"/>
  <c r="E374" i="150"/>
  <c r="E372" i="150"/>
  <c r="E370" i="150"/>
  <c r="E349" i="150"/>
  <c r="E345" i="150"/>
  <c r="E315" i="150"/>
  <c r="E307" i="150"/>
  <c r="E297" i="150"/>
  <c r="E289" i="150"/>
  <c r="E202" i="150"/>
  <c r="E194" i="150"/>
  <c r="E186" i="150"/>
  <c r="E178" i="150"/>
  <c r="E96" i="150"/>
  <c r="E88" i="150"/>
  <c r="E34" i="150"/>
  <c r="E18" i="150"/>
  <c r="E318" i="150"/>
  <c r="E310" i="150"/>
  <c r="E302" i="150"/>
  <c r="E284" i="150"/>
  <c r="E205" i="150"/>
  <c r="E197" i="150"/>
  <c r="E189" i="150"/>
  <c r="E173" i="150"/>
  <c r="E91" i="150"/>
  <c r="E37" i="150"/>
  <c r="E29" i="150"/>
  <c r="E21" i="150"/>
  <c r="E341" i="150"/>
  <c r="E313" i="150"/>
  <c r="E295" i="150"/>
  <c r="E287" i="150"/>
  <c r="E200" i="150"/>
  <c r="E192" i="150"/>
  <c r="E184" i="150"/>
  <c r="E176" i="150"/>
  <c r="E477" i="150"/>
  <c r="E358" i="150"/>
  <c r="E356" i="150"/>
  <c r="E346" i="150"/>
  <c r="E319" i="150"/>
  <c r="E303" i="150"/>
  <c r="E293" i="150"/>
  <c r="E285" i="150"/>
  <c r="E206" i="150"/>
  <c r="E198" i="150"/>
  <c r="E190" i="150"/>
  <c r="E174" i="150"/>
  <c r="E92" i="150"/>
  <c r="E84" i="150"/>
  <c r="E38" i="150"/>
  <c r="E30" i="150"/>
  <c r="E22" i="150"/>
  <c r="E106" i="150"/>
  <c r="E109" i="150"/>
  <c r="E35" i="150"/>
  <c r="E87" i="150"/>
  <c r="E89" i="150"/>
  <c r="E101" i="150"/>
  <c r="C333" i="150"/>
  <c r="C585" i="150"/>
  <c r="D11" i="150"/>
  <c r="D12" i="150"/>
  <c r="C11" i="165"/>
  <c r="E254" i="150"/>
  <c r="E463" i="150"/>
  <c r="E466" i="150"/>
  <c r="E461" i="150"/>
  <c r="E464" i="150"/>
  <c r="E462" i="150"/>
  <c r="E465" i="150"/>
  <c r="E276" i="150"/>
  <c r="E279" i="150"/>
  <c r="E271" i="150"/>
  <c r="E78" i="150"/>
  <c r="E274" i="150"/>
  <c r="E111" i="150"/>
  <c r="E73" i="150"/>
  <c r="E277" i="150"/>
  <c r="E116" i="150"/>
  <c r="E76" i="150"/>
  <c r="E460" i="150"/>
  <c r="E280" i="150"/>
  <c r="E272" i="150"/>
  <c r="E79" i="150"/>
  <c r="E275" i="150"/>
  <c r="E281" i="150"/>
  <c r="E273" i="150"/>
  <c r="E110" i="150"/>
  <c r="E80" i="150"/>
  <c r="E42" i="150"/>
  <c r="E74" i="150"/>
  <c r="E32" i="150"/>
  <c r="E52" i="150"/>
  <c r="E187" i="150"/>
  <c r="E270" i="150"/>
  <c r="E298" i="150"/>
  <c r="E590" i="150"/>
  <c r="E548" i="150"/>
  <c r="E496" i="150"/>
  <c r="E472" i="150"/>
  <c r="E449" i="150"/>
  <c r="E428" i="150"/>
  <c r="E413" i="150"/>
  <c r="E383" i="150"/>
  <c r="E375" i="150"/>
  <c r="E354" i="150"/>
  <c r="E494" i="150"/>
  <c r="E489" i="150"/>
  <c r="E475" i="150"/>
  <c r="E470" i="150"/>
  <c r="E423" i="150"/>
  <c r="E595" i="150"/>
  <c r="E588" i="150"/>
  <c r="E546" i="150"/>
  <c r="E505" i="150"/>
  <c r="E411" i="150"/>
  <c r="E403" i="150"/>
  <c r="E381" i="150"/>
  <c r="E352" i="150"/>
  <c r="E591" i="150"/>
  <c r="E499" i="150"/>
  <c r="E473" i="150"/>
  <c r="E414" i="150"/>
  <c r="E398" i="150"/>
  <c r="E376" i="150"/>
  <c r="E329" i="150"/>
  <c r="E520" i="150"/>
  <c r="E490" i="150"/>
  <c r="E379" i="150"/>
  <c r="E589" i="150"/>
  <c r="E547" i="150"/>
  <c r="E506" i="150"/>
  <c r="E458" i="150"/>
  <c r="E412" i="150"/>
  <c r="E488" i="150"/>
  <c r="E474" i="150"/>
  <c r="E399" i="150"/>
  <c r="E387" i="150"/>
  <c r="E377" i="150"/>
  <c r="E330" i="150"/>
  <c r="E388" i="150"/>
  <c r="E322" i="150"/>
  <c r="E306" i="150"/>
  <c r="E402" i="150"/>
  <c r="E353" i="150"/>
  <c r="E309" i="150"/>
  <c r="E255" i="150"/>
  <c r="E82" i="150"/>
  <c r="E351" i="150"/>
  <c r="E328" i="150"/>
  <c r="E304" i="150"/>
  <c r="E31" i="150"/>
  <c r="E504" i="150"/>
  <c r="E491" i="150"/>
  <c r="E323" i="150"/>
  <c r="E343" i="150"/>
  <c r="E326" i="150"/>
  <c r="E292" i="150"/>
  <c r="E223" i="150"/>
  <c r="E181" i="150"/>
  <c r="E99" i="150"/>
  <c r="E83" i="150"/>
  <c r="E550" i="150"/>
  <c r="E539" i="150"/>
  <c r="E454" i="150"/>
  <c r="E382" i="150"/>
  <c r="E380" i="150"/>
  <c r="G380" i="150"/>
  <c r="E378" i="150"/>
  <c r="E337" i="150"/>
  <c r="E321" i="150"/>
  <c r="E305" i="150"/>
  <c r="E446" i="150"/>
  <c r="E327" i="150"/>
  <c r="E311" i="150"/>
  <c r="E224" i="150"/>
  <c r="E182" i="150"/>
  <c r="E112" i="150"/>
  <c r="C333" i="139"/>
  <c r="C171" i="139"/>
  <c r="B1" i="138"/>
  <c r="B171" i="138" s="1"/>
  <c r="C5" i="138"/>
  <c r="B15" i="138"/>
  <c r="B16" i="138"/>
  <c r="C16" i="138"/>
  <c r="B17" i="138"/>
  <c r="C17" i="138"/>
  <c r="B18" i="138"/>
  <c r="C18" i="138"/>
  <c r="B19" i="138"/>
  <c r="C19" i="138"/>
  <c r="B20" i="138"/>
  <c r="C20" i="138"/>
  <c r="B21" i="138"/>
  <c r="C21" i="138"/>
  <c r="B22" i="138"/>
  <c r="C22" i="138"/>
  <c r="B23" i="138"/>
  <c r="C23" i="138"/>
  <c r="B24" i="138"/>
  <c r="C24" i="138"/>
  <c r="B25" i="138"/>
  <c r="C25" i="138"/>
  <c r="B26" i="138"/>
  <c r="C26" i="138"/>
  <c r="B27" i="138"/>
  <c r="C27" i="138"/>
  <c r="B28" i="138"/>
  <c r="C28" i="138"/>
  <c r="B29" i="138"/>
  <c r="C29" i="138"/>
  <c r="B30" i="138"/>
  <c r="C30" i="138"/>
  <c r="B31" i="138"/>
  <c r="C31" i="138"/>
  <c r="B32" i="138"/>
  <c r="C32" i="138"/>
  <c r="B33" i="138"/>
  <c r="C33" i="138"/>
  <c r="B34" i="138"/>
  <c r="C34" i="138"/>
  <c r="B35" i="138"/>
  <c r="C35" i="138"/>
  <c r="B36" i="138"/>
  <c r="C36" i="138"/>
  <c r="B37" i="138"/>
  <c r="C37" i="138"/>
  <c r="B38" i="138"/>
  <c r="C38" i="138"/>
  <c r="B39" i="138"/>
  <c r="C39" i="138"/>
  <c r="B40" i="138"/>
  <c r="C40" i="138"/>
  <c r="B41" i="138"/>
  <c r="B42" i="138"/>
  <c r="C42" i="138"/>
  <c r="B43" i="138"/>
  <c r="C43" i="138"/>
  <c r="B44" i="138"/>
  <c r="C44" i="138"/>
  <c r="B45" i="138"/>
  <c r="C45" i="138"/>
  <c r="B46" i="138"/>
  <c r="C46" i="138"/>
  <c r="B47" i="138"/>
  <c r="C47" i="138"/>
  <c r="B48" i="138"/>
  <c r="C48" i="138"/>
  <c r="B49" i="138"/>
  <c r="C49" i="138"/>
  <c r="B50" i="138"/>
  <c r="C50" i="138"/>
  <c r="B51" i="138"/>
  <c r="C51" i="138"/>
  <c r="B52" i="138"/>
  <c r="C52" i="138"/>
  <c r="B53" i="138"/>
  <c r="C53" i="138"/>
  <c r="B54" i="138"/>
  <c r="C54" i="138"/>
  <c r="B55" i="138"/>
  <c r="C55" i="138"/>
  <c r="B56" i="138"/>
  <c r="C56" i="138"/>
  <c r="B57" i="138"/>
  <c r="C57" i="138"/>
  <c r="B58" i="138"/>
  <c r="C58" i="138"/>
  <c r="B59" i="138"/>
  <c r="C59" i="138"/>
  <c r="B60" i="138"/>
  <c r="C60" i="138"/>
  <c r="B61" i="138"/>
  <c r="C61" i="138"/>
  <c r="B62" i="138"/>
  <c r="C62" i="138"/>
  <c r="B63" i="138"/>
  <c r="C63" i="138"/>
  <c r="B64" i="138"/>
  <c r="C64" i="138"/>
  <c r="B65" i="138"/>
  <c r="C65" i="138"/>
  <c r="B66" i="138"/>
  <c r="C66" i="138"/>
  <c r="B67" i="138"/>
  <c r="C67" i="138"/>
  <c r="B68" i="138"/>
  <c r="C68" i="138"/>
  <c r="B69" i="138"/>
  <c r="C69" i="138"/>
  <c r="B70" i="138"/>
  <c r="C70" i="138"/>
  <c r="B71" i="138"/>
  <c r="C71" i="138"/>
  <c r="B72" i="138"/>
  <c r="B73" i="138"/>
  <c r="C73" i="138"/>
  <c r="B74" i="138"/>
  <c r="C74" i="138"/>
  <c r="B75" i="138"/>
  <c r="C75" i="138"/>
  <c r="B76" i="138"/>
  <c r="C76" i="138"/>
  <c r="B77" i="138"/>
  <c r="C77" i="138"/>
  <c r="B78" i="138"/>
  <c r="C78" i="138"/>
  <c r="B79" i="138"/>
  <c r="C79" i="138"/>
  <c r="B80" i="138"/>
  <c r="C80" i="138"/>
  <c r="B81" i="138"/>
  <c r="B82" i="138"/>
  <c r="C82" i="138"/>
  <c r="B83" i="138"/>
  <c r="C83" i="138"/>
  <c r="B84" i="138"/>
  <c r="C84" i="138"/>
  <c r="B85" i="138"/>
  <c r="C85" i="138"/>
  <c r="B86" i="138"/>
  <c r="C86" i="138"/>
  <c r="B87" i="138"/>
  <c r="C87" i="138"/>
  <c r="B88" i="138"/>
  <c r="C88" i="138"/>
  <c r="B89" i="138"/>
  <c r="C89" i="138"/>
  <c r="B90" i="138"/>
  <c r="C90" i="138"/>
  <c r="B91" i="138"/>
  <c r="C91" i="138"/>
  <c r="B92" i="138"/>
  <c r="C92" i="138"/>
  <c r="B93" i="138"/>
  <c r="C93" i="138"/>
  <c r="B94" i="138"/>
  <c r="C94" i="138"/>
  <c r="B95" i="138"/>
  <c r="C95" i="138"/>
  <c r="B96" i="138"/>
  <c r="C96" i="138"/>
  <c r="B97" i="138"/>
  <c r="C97" i="138"/>
  <c r="B98" i="138"/>
  <c r="C98" i="138"/>
  <c r="B99" i="138"/>
  <c r="C99" i="138"/>
  <c r="B100" i="138"/>
  <c r="B101" i="138"/>
  <c r="C101" i="138"/>
  <c r="B102" i="138"/>
  <c r="C102" i="138"/>
  <c r="B103" i="138"/>
  <c r="C103" i="138"/>
  <c r="B104" i="138"/>
  <c r="C104" i="138"/>
  <c r="B105" i="138"/>
  <c r="C105" i="138"/>
  <c r="B106" i="138"/>
  <c r="C106" i="138"/>
  <c r="B107" i="138"/>
  <c r="C107" i="138"/>
  <c r="B108" i="138"/>
  <c r="C108" i="138"/>
  <c r="B109" i="138"/>
  <c r="C109" i="138"/>
  <c r="B110" i="138"/>
  <c r="C110" i="138"/>
  <c r="B111" i="138"/>
  <c r="C111" i="138"/>
  <c r="B112" i="138"/>
  <c r="C112" i="138"/>
  <c r="B113" i="138"/>
  <c r="C113" i="138"/>
  <c r="B114" i="138"/>
  <c r="C114" i="138"/>
  <c r="B115" i="138"/>
  <c r="C115" i="138"/>
  <c r="B116" i="138"/>
  <c r="C116" i="138"/>
  <c r="B117" i="138"/>
  <c r="B118" i="138"/>
  <c r="C118" i="138"/>
  <c r="B119" i="138"/>
  <c r="C119" i="138"/>
  <c r="B120" i="138"/>
  <c r="C120" i="138"/>
  <c r="B121" i="138"/>
  <c r="C121" i="138"/>
  <c r="B122" i="138"/>
  <c r="C122" i="138"/>
  <c r="B123" i="138"/>
  <c r="B124" i="138"/>
  <c r="C124" i="138"/>
  <c r="B125" i="138"/>
  <c r="C125" i="138"/>
  <c r="B126" i="138"/>
  <c r="C126" i="138"/>
  <c r="B127" i="138"/>
  <c r="C127" i="138"/>
  <c r="B128" i="138"/>
  <c r="C128" i="138"/>
  <c r="B129" i="138"/>
  <c r="C129" i="138"/>
  <c r="B130" i="138"/>
  <c r="C130" i="138"/>
  <c r="B131" i="138"/>
  <c r="C131" i="138"/>
  <c r="B132" i="138"/>
  <c r="C132" i="138"/>
  <c r="B133" i="138"/>
  <c r="C133" i="138"/>
  <c r="B134" i="138"/>
  <c r="C134" i="138"/>
  <c r="B135" i="138"/>
  <c r="C135" i="138"/>
  <c r="B136" i="138"/>
  <c r="C136" i="138"/>
  <c r="B137" i="138"/>
  <c r="C137" i="138"/>
  <c r="B138" i="138"/>
  <c r="C138" i="138"/>
  <c r="B139" i="138"/>
  <c r="C139" i="138"/>
  <c r="B140" i="138"/>
  <c r="C140" i="138"/>
  <c r="B141" i="138"/>
  <c r="C141" i="138"/>
  <c r="B142" i="138"/>
  <c r="C142" i="138"/>
  <c r="B143" i="138"/>
  <c r="C143" i="138"/>
  <c r="B144" i="138"/>
  <c r="C144" i="138"/>
  <c r="B145" i="138"/>
  <c r="C145" i="138"/>
  <c r="B146" i="138"/>
  <c r="C146" i="138"/>
  <c r="B147" i="138"/>
  <c r="C147" i="138"/>
  <c r="B148" i="138"/>
  <c r="C148" i="138"/>
  <c r="B149" i="138"/>
  <c r="C149" i="138"/>
  <c r="B150" i="138"/>
  <c r="B151" i="138"/>
  <c r="C151" i="138"/>
  <c r="B152" i="138"/>
  <c r="C152" i="138"/>
  <c r="B153" i="138"/>
  <c r="C153" i="138"/>
  <c r="B154" i="138"/>
  <c r="C154" i="138"/>
  <c r="B155" i="138"/>
  <c r="C155" i="138"/>
  <c r="B156" i="138"/>
  <c r="C156" i="138"/>
  <c r="B157" i="138"/>
  <c r="C157" i="138"/>
  <c r="B158" i="138"/>
  <c r="C158" i="138"/>
  <c r="B159" i="138"/>
  <c r="C159" i="138"/>
  <c r="B160" i="138"/>
  <c r="C160" i="138"/>
  <c r="B161" i="138"/>
  <c r="C161" i="138"/>
  <c r="B162" i="138"/>
  <c r="C162" i="138"/>
  <c r="B163" i="138"/>
  <c r="C163" i="138"/>
  <c r="B164" i="138"/>
  <c r="C164" i="138"/>
  <c r="B165" i="138"/>
  <c r="C165" i="138"/>
  <c r="B166" i="138"/>
  <c r="C166" i="138"/>
  <c r="B167" i="138"/>
  <c r="C167" i="138"/>
  <c r="B168" i="138"/>
  <c r="C168" i="138"/>
  <c r="B169" i="138"/>
  <c r="C169" i="138"/>
  <c r="B170" i="138"/>
  <c r="C170" i="138"/>
  <c r="B172" i="138"/>
  <c r="B173" i="138"/>
  <c r="C173" i="138"/>
  <c r="B174" i="138"/>
  <c r="C174" i="138"/>
  <c r="B175" i="138"/>
  <c r="C175" i="138"/>
  <c r="B176" i="138"/>
  <c r="C176" i="138"/>
  <c r="B177" i="138"/>
  <c r="C177" i="138"/>
  <c r="B178" i="138"/>
  <c r="C178" i="138"/>
  <c r="B179" i="138"/>
  <c r="C179" i="138"/>
  <c r="B180" i="138"/>
  <c r="C180" i="138"/>
  <c r="B181" i="138"/>
  <c r="C181" i="138"/>
  <c r="B182" i="138"/>
  <c r="C182" i="138"/>
  <c r="B183" i="138"/>
  <c r="C183" i="138"/>
  <c r="B184" i="138"/>
  <c r="C184" i="138"/>
  <c r="B185" i="138"/>
  <c r="C185" i="138"/>
  <c r="B186" i="138"/>
  <c r="C186" i="138"/>
  <c r="B187" i="138"/>
  <c r="C187" i="138"/>
  <c r="B188" i="138"/>
  <c r="C188" i="138"/>
  <c r="B189" i="138"/>
  <c r="C189" i="138"/>
  <c r="B190" i="138"/>
  <c r="C190" i="138"/>
  <c r="B191" i="138"/>
  <c r="C191" i="138"/>
  <c r="B192" i="138"/>
  <c r="C192" i="138"/>
  <c r="B193" i="138"/>
  <c r="C193" i="138"/>
  <c r="B194" i="138"/>
  <c r="C194" i="138"/>
  <c r="B195" i="138"/>
  <c r="C195" i="138"/>
  <c r="B196" i="138"/>
  <c r="C196" i="138"/>
  <c r="B197" i="138"/>
  <c r="C197" i="138"/>
  <c r="B198" i="138"/>
  <c r="C198" i="138"/>
  <c r="B199" i="138"/>
  <c r="C199" i="138"/>
  <c r="B200" i="138"/>
  <c r="C200" i="138"/>
  <c r="B201" i="138"/>
  <c r="C201" i="138"/>
  <c r="B202" i="138"/>
  <c r="C202" i="138"/>
  <c r="B203" i="138"/>
  <c r="C203" i="138"/>
  <c r="B204" i="138"/>
  <c r="C204" i="138"/>
  <c r="B205" i="138"/>
  <c r="C205" i="138"/>
  <c r="B206" i="138"/>
  <c r="C206" i="138"/>
  <c r="B207" i="138"/>
  <c r="B208" i="138"/>
  <c r="C208" i="138"/>
  <c r="B209" i="138"/>
  <c r="C209" i="138"/>
  <c r="B210" i="138"/>
  <c r="C210" i="138"/>
  <c r="B211" i="138"/>
  <c r="C211" i="138"/>
  <c r="B212" i="138"/>
  <c r="C212" i="138"/>
  <c r="B213" i="138"/>
  <c r="C213" i="138"/>
  <c r="B214" i="138"/>
  <c r="C214" i="138"/>
  <c r="B215" i="138"/>
  <c r="C215" i="138"/>
  <c r="B216" i="138"/>
  <c r="C216" i="138"/>
  <c r="B217" i="138"/>
  <c r="C217" i="138"/>
  <c r="B218" i="138"/>
  <c r="C218" i="138"/>
  <c r="B219" i="138"/>
  <c r="C219" i="138"/>
  <c r="B220" i="138"/>
  <c r="C220" i="138"/>
  <c r="B221" i="138"/>
  <c r="C221" i="138"/>
  <c r="B222" i="138"/>
  <c r="C222" i="138"/>
  <c r="B223" i="138"/>
  <c r="C223" i="138"/>
  <c r="B224" i="138"/>
  <c r="C224" i="138"/>
  <c r="B225" i="138"/>
  <c r="C225" i="138"/>
  <c r="B226" i="138"/>
  <c r="C226" i="138"/>
  <c r="B227" i="138"/>
  <c r="C227" i="138"/>
  <c r="B228" i="138"/>
  <c r="C228" i="138"/>
  <c r="B229" i="138"/>
  <c r="C229" i="138"/>
  <c r="B230" i="138"/>
  <c r="C230" i="138"/>
  <c r="B231" i="138"/>
  <c r="C231" i="138"/>
  <c r="B232" i="138"/>
  <c r="C232" i="138"/>
  <c r="B233" i="138"/>
  <c r="C233" i="138"/>
  <c r="B234" i="138"/>
  <c r="C234" i="138"/>
  <c r="B235" i="138"/>
  <c r="C235" i="138"/>
  <c r="B236" i="138"/>
  <c r="C236" i="138"/>
  <c r="B237" i="138"/>
  <c r="C237" i="138"/>
  <c r="B238" i="138"/>
  <c r="C238" i="138"/>
  <c r="B239" i="138"/>
  <c r="C239" i="138"/>
  <c r="B240" i="138"/>
  <c r="C240" i="138"/>
  <c r="B241" i="138"/>
  <c r="C241" i="138"/>
  <c r="B242" i="138"/>
  <c r="C242" i="138"/>
  <c r="B243" i="138"/>
  <c r="C243" i="138"/>
  <c r="B244" i="138"/>
  <c r="C244" i="138"/>
  <c r="B245" i="138"/>
  <c r="C245" i="138"/>
  <c r="B246" i="138"/>
  <c r="C246" i="138"/>
  <c r="B247" i="138"/>
  <c r="C247" i="138"/>
  <c r="B248" i="138"/>
  <c r="C248" i="138"/>
  <c r="B249" i="138"/>
  <c r="C249" i="138"/>
  <c r="B250" i="138"/>
  <c r="C250" i="138"/>
  <c r="B251" i="138"/>
  <c r="C251" i="138"/>
  <c r="B252" i="138"/>
  <c r="C252" i="138"/>
  <c r="B253" i="138"/>
  <c r="C253" i="138"/>
  <c r="B254" i="138"/>
  <c r="C254" i="138"/>
  <c r="B255" i="138"/>
  <c r="C255" i="138"/>
  <c r="B256" i="138"/>
  <c r="C256" i="138"/>
  <c r="B257" i="138"/>
  <c r="C257" i="138"/>
  <c r="B258" i="138"/>
  <c r="C258" i="138"/>
  <c r="B259" i="138"/>
  <c r="C259" i="138"/>
  <c r="B260" i="138"/>
  <c r="C260" i="138"/>
  <c r="B261" i="138"/>
  <c r="C261" i="138"/>
  <c r="B262" i="138"/>
  <c r="C262" i="138"/>
  <c r="B263" i="138"/>
  <c r="C263" i="138"/>
  <c r="B264" i="138"/>
  <c r="C264" i="138"/>
  <c r="B265" i="138"/>
  <c r="C265" i="138"/>
  <c r="B266" i="138"/>
  <c r="C266" i="138"/>
  <c r="B267" i="138"/>
  <c r="C267" i="138"/>
  <c r="B268" i="138"/>
  <c r="C268" i="138"/>
  <c r="B269" i="138"/>
  <c r="B270" i="138"/>
  <c r="C270" i="138"/>
  <c r="B271" i="138"/>
  <c r="C271" i="138"/>
  <c r="B272" i="138"/>
  <c r="C272" i="138"/>
  <c r="B273" i="138"/>
  <c r="C273" i="138"/>
  <c r="B274" i="138"/>
  <c r="C274" i="138"/>
  <c r="B275" i="138"/>
  <c r="C275" i="138"/>
  <c r="B276" i="138"/>
  <c r="C276" i="138"/>
  <c r="B277" i="138"/>
  <c r="C277" i="138"/>
  <c r="B278" i="138"/>
  <c r="C278" i="138"/>
  <c r="B279" i="138"/>
  <c r="C279" i="138"/>
  <c r="B280" i="138"/>
  <c r="C280" i="138"/>
  <c r="B281" i="138"/>
  <c r="C281" i="138"/>
  <c r="B282" i="138"/>
  <c r="B283" i="138"/>
  <c r="C283" i="138"/>
  <c r="B284" i="138"/>
  <c r="C284" i="138"/>
  <c r="B285" i="138"/>
  <c r="C285" i="138"/>
  <c r="B286" i="138"/>
  <c r="C286" i="138"/>
  <c r="B287" i="138"/>
  <c r="C287" i="138"/>
  <c r="B288" i="138"/>
  <c r="C288" i="138"/>
  <c r="B289" i="138"/>
  <c r="C289" i="138"/>
  <c r="B290" i="138"/>
  <c r="C290" i="138"/>
  <c r="B291" i="138"/>
  <c r="C291" i="138"/>
  <c r="B292" i="138"/>
  <c r="C292" i="138"/>
  <c r="B293" i="138"/>
  <c r="C293" i="138"/>
  <c r="B294" i="138"/>
  <c r="C294" i="138"/>
  <c r="B295" i="138"/>
  <c r="C295" i="138"/>
  <c r="B296" i="138"/>
  <c r="C296" i="138"/>
  <c r="B297" i="138"/>
  <c r="C297" i="138"/>
  <c r="B298" i="138"/>
  <c r="C298" i="138"/>
  <c r="B299" i="138"/>
  <c r="C299" i="138"/>
  <c r="B300" i="138"/>
  <c r="C300" i="138"/>
  <c r="B301" i="138"/>
  <c r="C301" i="138"/>
  <c r="B302" i="138"/>
  <c r="C302" i="138"/>
  <c r="B303" i="138"/>
  <c r="C303" i="138"/>
  <c r="B304" i="138"/>
  <c r="C304" i="138"/>
  <c r="B305" i="138"/>
  <c r="C305" i="138"/>
  <c r="B306" i="138"/>
  <c r="C306" i="138"/>
  <c r="B307" i="138"/>
  <c r="C307" i="138"/>
  <c r="B308" i="138"/>
  <c r="C308" i="138"/>
  <c r="B309" i="138"/>
  <c r="C309" i="138"/>
  <c r="B310" i="138"/>
  <c r="C310" i="138"/>
  <c r="B311" i="138"/>
  <c r="C311" i="138"/>
  <c r="B312" i="138"/>
  <c r="C312" i="138"/>
  <c r="B313" i="138"/>
  <c r="C313" i="138"/>
  <c r="B314" i="138"/>
  <c r="C314" i="138"/>
  <c r="B315" i="138"/>
  <c r="C315" i="138"/>
  <c r="B316" i="138"/>
  <c r="C316" i="138"/>
  <c r="B317" i="138"/>
  <c r="C317" i="138"/>
  <c r="B318" i="138"/>
  <c r="C318" i="138"/>
  <c r="B319" i="138"/>
  <c r="C319" i="138"/>
  <c r="B320" i="138"/>
  <c r="C320" i="138"/>
  <c r="B321" i="138"/>
  <c r="C321" i="138"/>
  <c r="B322" i="138"/>
  <c r="C322" i="138"/>
  <c r="B323" i="138"/>
  <c r="C323" i="138"/>
  <c r="B324" i="138"/>
  <c r="C324" i="138"/>
  <c r="B325" i="138"/>
  <c r="C325" i="138"/>
  <c r="B326" i="138"/>
  <c r="C326" i="138"/>
  <c r="B327" i="138"/>
  <c r="C327" i="138"/>
  <c r="B328" i="138"/>
  <c r="C328" i="138"/>
  <c r="B329" i="138"/>
  <c r="C329" i="138"/>
  <c r="B330" i="138"/>
  <c r="C330" i="138"/>
  <c r="B331" i="138"/>
  <c r="C331" i="138"/>
  <c r="B332" i="138"/>
  <c r="C332" i="138"/>
  <c r="B334" i="138"/>
  <c r="B335" i="138"/>
  <c r="C335" i="138"/>
  <c r="B336" i="138"/>
  <c r="C336" i="138"/>
  <c r="B337" i="138"/>
  <c r="C337" i="138"/>
  <c r="B338" i="138"/>
  <c r="C338" i="138"/>
  <c r="B339" i="138"/>
  <c r="C339" i="138"/>
  <c r="B340" i="138"/>
  <c r="C340" i="138"/>
  <c r="B341" i="138"/>
  <c r="C341" i="138"/>
  <c r="B342" i="138"/>
  <c r="C342" i="138"/>
  <c r="B343" i="138"/>
  <c r="C343" i="138"/>
  <c r="B344" i="138"/>
  <c r="C344" i="138"/>
  <c r="B345" i="138"/>
  <c r="C345" i="138"/>
  <c r="B346" i="138"/>
  <c r="C346" i="138"/>
  <c r="B347" i="138"/>
  <c r="C347" i="138"/>
  <c r="B348" i="138"/>
  <c r="C348" i="138"/>
  <c r="B349" i="138"/>
  <c r="C349" i="138"/>
  <c r="B350" i="138"/>
  <c r="C350" i="138"/>
  <c r="B351" i="138"/>
  <c r="C351" i="138"/>
  <c r="B352" i="138"/>
  <c r="C352" i="138"/>
  <c r="B353" i="138"/>
  <c r="C353" i="138"/>
  <c r="B354" i="138"/>
  <c r="C354" i="138"/>
  <c r="B355" i="138"/>
  <c r="C355" i="138"/>
  <c r="B356" i="138"/>
  <c r="C356" i="138"/>
  <c r="B357" i="138"/>
  <c r="C357" i="138"/>
  <c r="B358" i="138"/>
  <c r="C358" i="138"/>
  <c r="B359" i="138"/>
  <c r="C359" i="138"/>
  <c r="B360" i="138"/>
  <c r="C360" i="138"/>
  <c r="B361" i="138"/>
  <c r="C361" i="138"/>
  <c r="B362" i="138"/>
  <c r="C362" i="138"/>
  <c r="B363" i="138"/>
  <c r="C363" i="138"/>
  <c r="B364" i="138"/>
  <c r="C364" i="138"/>
  <c r="B365" i="138"/>
  <c r="C365" i="138"/>
  <c r="B366" i="138"/>
  <c r="C366" i="138"/>
  <c r="B367" i="138"/>
  <c r="C367" i="138"/>
  <c r="B368" i="138"/>
  <c r="C368" i="138"/>
  <c r="B369" i="138"/>
  <c r="C369" i="138"/>
  <c r="B370" i="138"/>
  <c r="C370" i="138"/>
  <c r="B371" i="138"/>
  <c r="C371" i="138"/>
  <c r="B372" i="138"/>
  <c r="C372" i="138"/>
  <c r="B373" i="138"/>
  <c r="C373" i="138"/>
  <c r="B374" i="138"/>
  <c r="C374" i="138"/>
  <c r="B375" i="138"/>
  <c r="C375" i="138"/>
  <c r="B376" i="138"/>
  <c r="C376" i="138"/>
  <c r="B377" i="138"/>
  <c r="C377" i="138"/>
  <c r="B378" i="138"/>
  <c r="C378" i="138"/>
  <c r="B379" i="138"/>
  <c r="C379" i="138"/>
  <c r="B380" i="138"/>
  <c r="C380" i="138"/>
  <c r="D380" i="138"/>
  <c r="B381" i="138"/>
  <c r="C381" i="138"/>
  <c r="B382" i="138"/>
  <c r="C382" i="138"/>
  <c r="B383" i="138"/>
  <c r="C383" i="138"/>
  <c r="B384" i="138"/>
  <c r="C384" i="138"/>
  <c r="B385" i="138"/>
  <c r="C385" i="138"/>
  <c r="B386" i="138"/>
  <c r="C386" i="138"/>
  <c r="B387" i="138"/>
  <c r="C387" i="138"/>
  <c r="B388" i="138"/>
  <c r="C388" i="138"/>
  <c r="B389" i="138"/>
  <c r="B390" i="138"/>
  <c r="C390" i="138"/>
  <c r="B391" i="138"/>
  <c r="C391" i="138"/>
  <c r="B392" i="138"/>
  <c r="C392" i="138"/>
  <c r="B393" i="138"/>
  <c r="C393" i="138"/>
  <c r="B394" i="138"/>
  <c r="C394" i="138"/>
  <c r="B395" i="138"/>
  <c r="C395" i="138"/>
  <c r="B396" i="138"/>
  <c r="C396" i="138"/>
  <c r="B397" i="138"/>
  <c r="C397" i="138"/>
  <c r="B398" i="138"/>
  <c r="C398" i="138"/>
  <c r="B399" i="138"/>
  <c r="C399" i="138"/>
  <c r="B400" i="138"/>
  <c r="C400" i="138"/>
  <c r="B401" i="138"/>
  <c r="C401" i="138"/>
  <c r="B402" i="138"/>
  <c r="C402" i="138"/>
  <c r="B403" i="138"/>
  <c r="C403" i="138"/>
  <c r="B404" i="138"/>
  <c r="C404" i="138"/>
  <c r="B405" i="138"/>
  <c r="C405" i="138"/>
  <c r="B406" i="138"/>
  <c r="C406" i="138"/>
  <c r="B407" i="138"/>
  <c r="C407" i="138"/>
  <c r="B408" i="138"/>
  <c r="C408" i="138"/>
  <c r="B409" i="138"/>
  <c r="C409" i="138"/>
  <c r="B410" i="138"/>
  <c r="C410" i="138"/>
  <c r="B411" i="138"/>
  <c r="C411" i="138"/>
  <c r="B412" i="138"/>
  <c r="C412" i="138"/>
  <c r="B413" i="138"/>
  <c r="C413" i="138"/>
  <c r="B414" i="138"/>
  <c r="C414" i="138"/>
  <c r="B415" i="138"/>
  <c r="C415" i="138"/>
  <c r="B416" i="138"/>
  <c r="C416" i="138"/>
  <c r="B417" i="138"/>
  <c r="C417" i="138"/>
  <c r="B418" i="138"/>
  <c r="C418" i="138"/>
  <c r="B419" i="138"/>
  <c r="C419" i="138"/>
  <c r="B420" i="138"/>
  <c r="C420" i="138"/>
  <c r="B421" i="138"/>
  <c r="C421" i="138"/>
  <c r="B422" i="138"/>
  <c r="C422" i="138"/>
  <c r="B423" i="138"/>
  <c r="C423" i="138"/>
  <c r="B424" i="138"/>
  <c r="C424" i="138"/>
  <c r="B425" i="138"/>
  <c r="C425" i="138"/>
  <c r="B426" i="138"/>
  <c r="C426" i="138"/>
  <c r="B427" i="138"/>
  <c r="C427" i="138"/>
  <c r="B428" i="138"/>
  <c r="C428" i="138"/>
  <c r="B429" i="138"/>
  <c r="C429" i="138"/>
  <c r="B430" i="138"/>
  <c r="C430" i="138"/>
  <c r="B431" i="138"/>
  <c r="C431" i="138"/>
  <c r="B432" i="138"/>
  <c r="C432" i="138"/>
  <c r="B433" i="138"/>
  <c r="C433" i="138"/>
  <c r="B434" i="138"/>
  <c r="C434" i="138"/>
  <c r="B435" i="138"/>
  <c r="C435" i="138"/>
  <c r="B436" i="138"/>
  <c r="C436" i="138"/>
  <c r="B437" i="138"/>
  <c r="C437" i="138"/>
  <c r="B438" i="138"/>
  <c r="C438" i="138"/>
  <c r="B439" i="138"/>
  <c r="C439" i="138"/>
  <c r="B440" i="138"/>
  <c r="C440" i="138"/>
  <c r="B441" i="138"/>
  <c r="C441" i="138"/>
  <c r="B442" i="138"/>
  <c r="C442" i="138"/>
  <c r="B443" i="138"/>
  <c r="C443" i="138"/>
  <c r="B444" i="138"/>
  <c r="C444" i="138"/>
  <c r="B445" i="138"/>
  <c r="C445" i="138"/>
  <c r="B446" i="138"/>
  <c r="C446" i="138"/>
  <c r="B447" i="138"/>
  <c r="C447" i="138"/>
  <c r="B448" i="138"/>
  <c r="C448" i="138"/>
  <c r="B449" i="138"/>
  <c r="C449" i="138"/>
  <c r="B450" i="138"/>
  <c r="C450" i="138"/>
  <c r="B451" i="138"/>
  <c r="C451" i="138"/>
  <c r="B452" i="138"/>
  <c r="C452" i="138"/>
  <c r="B453" i="138"/>
  <c r="C453" i="138"/>
  <c r="B454" i="138"/>
  <c r="C454" i="138"/>
  <c r="B455" i="138"/>
  <c r="C455" i="138"/>
  <c r="B456" i="138"/>
  <c r="C456" i="138"/>
  <c r="B457" i="138"/>
  <c r="C457" i="138"/>
  <c r="B458" i="138"/>
  <c r="C458" i="138"/>
  <c r="B459" i="138"/>
  <c r="B460" i="138"/>
  <c r="C460" i="138"/>
  <c r="B461" i="138"/>
  <c r="C461" i="138"/>
  <c r="B462" i="138"/>
  <c r="C462" i="138"/>
  <c r="B463" i="138"/>
  <c r="C463" i="138"/>
  <c r="B464" i="138"/>
  <c r="C464" i="138"/>
  <c r="B465" i="138"/>
  <c r="C465" i="138"/>
  <c r="B466" i="138"/>
  <c r="C466" i="138"/>
  <c r="B467" i="138"/>
  <c r="B468" i="138"/>
  <c r="C468" i="138"/>
  <c r="B469" i="138"/>
  <c r="C469" i="138"/>
  <c r="B470" i="138"/>
  <c r="C470" i="138"/>
  <c r="B471" i="138"/>
  <c r="C471" i="138"/>
  <c r="B472" i="138"/>
  <c r="C472" i="138"/>
  <c r="B473" i="138"/>
  <c r="C473" i="138"/>
  <c r="B474" i="138"/>
  <c r="C474" i="138"/>
  <c r="B475" i="138"/>
  <c r="C475" i="138"/>
  <c r="B476" i="138"/>
  <c r="C476" i="138"/>
  <c r="B477" i="138"/>
  <c r="C477" i="138"/>
  <c r="B478" i="138"/>
  <c r="C478" i="138"/>
  <c r="B479" i="138"/>
  <c r="C479" i="138"/>
  <c r="B480" i="138"/>
  <c r="C480" i="138"/>
  <c r="B481" i="138"/>
  <c r="C481" i="138"/>
  <c r="B482" i="138"/>
  <c r="C482" i="138"/>
  <c r="B483" i="138"/>
  <c r="C483" i="138"/>
  <c r="B484" i="138"/>
  <c r="C484" i="138"/>
  <c r="B485" i="138"/>
  <c r="C485" i="138"/>
  <c r="B486" i="138"/>
  <c r="B487" i="138"/>
  <c r="C487" i="138"/>
  <c r="B488" i="138"/>
  <c r="C488" i="138"/>
  <c r="B489" i="138"/>
  <c r="C489" i="138"/>
  <c r="B490" i="138"/>
  <c r="C490" i="138"/>
  <c r="B491" i="138"/>
  <c r="C491" i="138"/>
  <c r="B492" i="138"/>
  <c r="C492" i="138"/>
  <c r="B493" i="138"/>
  <c r="C493" i="138"/>
  <c r="B494" i="138"/>
  <c r="C494" i="138"/>
  <c r="B495" i="138"/>
  <c r="C495" i="138"/>
  <c r="B496" i="138"/>
  <c r="C496" i="138"/>
  <c r="B497" i="138"/>
  <c r="C497" i="138"/>
  <c r="B498" i="138"/>
  <c r="C498" i="138"/>
  <c r="B499" i="138"/>
  <c r="C499" i="138"/>
  <c r="B500" i="138"/>
  <c r="C500" i="138"/>
  <c r="B501" i="138"/>
  <c r="C501" i="138"/>
  <c r="B502" i="138"/>
  <c r="C502" i="138"/>
  <c r="B503" i="138"/>
  <c r="B504" i="138"/>
  <c r="C504" i="138"/>
  <c r="B505" i="138"/>
  <c r="C505" i="138"/>
  <c r="B506" i="138"/>
  <c r="C506" i="138"/>
  <c r="B507" i="138"/>
  <c r="C507" i="138"/>
  <c r="B508" i="138"/>
  <c r="C508" i="138"/>
  <c r="B509" i="138"/>
  <c r="C509" i="138"/>
  <c r="B510" i="138"/>
  <c r="C510" i="138"/>
  <c r="B511" i="138"/>
  <c r="C511" i="138"/>
  <c r="B512" i="138"/>
  <c r="C512" i="138"/>
  <c r="B513" i="138"/>
  <c r="C513" i="138"/>
  <c r="B514" i="138"/>
  <c r="C514" i="138"/>
  <c r="B515" i="138"/>
  <c r="C515" i="138"/>
  <c r="B516" i="138"/>
  <c r="C516" i="138"/>
  <c r="B517" i="138"/>
  <c r="C517" i="138"/>
  <c r="B518" i="138"/>
  <c r="C518" i="138"/>
  <c r="B520" i="138"/>
  <c r="C520" i="138"/>
  <c r="B521" i="138"/>
  <c r="C521" i="138"/>
  <c r="B522" i="138"/>
  <c r="C522" i="138"/>
  <c r="B523" i="138"/>
  <c r="C523" i="138"/>
  <c r="B524" i="138"/>
  <c r="C524" i="138"/>
  <c r="B525" i="138"/>
  <c r="C525" i="138"/>
  <c r="B526" i="138"/>
  <c r="C526" i="138"/>
  <c r="B527" i="138"/>
  <c r="C527" i="138"/>
  <c r="B528" i="138"/>
  <c r="C528" i="138"/>
  <c r="B529" i="138"/>
  <c r="C529" i="138"/>
  <c r="B530" i="138"/>
  <c r="C530" i="138"/>
  <c r="B531" i="138"/>
  <c r="C531" i="138"/>
  <c r="B532" i="138"/>
  <c r="C532" i="138"/>
  <c r="B533" i="138"/>
  <c r="C533" i="138"/>
  <c r="B534" i="138"/>
  <c r="C534" i="138"/>
  <c r="B535" i="138"/>
  <c r="C535" i="138"/>
  <c r="B536" i="138"/>
  <c r="C536" i="138"/>
  <c r="B537" i="138"/>
  <c r="C537" i="138"/>
  <c r="B538" i="138"/>
  <c r="C538" i="138"/>
  <c r="B539" i="138"/>
  <c r="C539" i="138"/>
  <c r="B540" i="138"/>
  <c r="C540" i="138"/>
  <c r="B541" i="138"/>
  <c r="C541" i="138"/>
  <c r="B542" i="138"/>
  <c r="C542" i="138"/>
  <c r="B543" i="138"/>
  <c r="C543" i="138"/>
  <c r="B544" i="138"/>
  <c r="C544" i="138"/>
  <c r="B545" i="138"/>
  <c r="C545" i="138"/>
  <c r="B546" i="138"/>
  <c r="C546" i="138"/>
  <c r="B547" i="138"/>
  <c r="C547" i="138"/>
  <c r="B548" i="138"/>
  <c r="C548" i="138"/>
  <c r="B549" i="138"/>
  <c r="C549" i="138"/>
  <c r="B550" i="138"/>
  <c r="C550" i="138"/>
  <c r="B551" i="138"/>
  <c r="C551" i="138"/>
  <c r="B552" i="138"/>
  <c r="C552" i="138"/>
  <c r="B553" i="138"/>
  <c r="C553" i="138"/>
  <c r="B554" i="138"/>
  <c r="C554" i="138"/>
  <c r="B555" i="138"/>
  <c r="C555" i="138"/>
  <c r="B556" i="138"/>
  <c r="C556" i="138"/>
  <c r="B557" i="138"/>
  <c r="C557" i="138"/>
  <c r="B558" i="138"/>
  <c r="C558" i="138"/>
  <c r="B559" i="138"/>
  <c r="C559" i="138"/>
  <c r="B560" i="138"/>
  <c r="C560" i="138"/>
  <c r="B561" i="138"/>
  <c r="C561" i="138"/>
  <c r="B562" i="138"/>
  <c r="C562" i="138"/>
  <c r="B563" i="138"/>
  <c r="C563" i="138"/>
  <c r="B564" i="138"/>
  <c r="C564" i="138"/>
  <c r="B565" i="138"/>
  <c r="C565" i="138"/>
  <c r="B566" i="138"/>
  <c r="C566" i="138"/>
  <c r="B567" i="138"/>
  <c r="C567" i="138"/>
  <c r="B568" i="138"/>
  <c r="C568" i="138"/>
  <c r="B569" i="138"/>
  <c r="C569" i="138"/>
  <c r="B570" i="138"/>
  <c r="C570" i="138"/>
  <c r="B571" i="138"/>
  <c r="C571" i="138"/>
  <c r="B572" i="138"/>
  <c r="C572" i="138"/>
  <c r="B573" i="138"/>
  <c r="C573" i="138"/>
  <c r="B574" i="138"/>
  <c r="C574" i="138"/>
  <c r="B575" i="138"/>
  <c r="C575" i="138"/>
  <c r="B576" i="138"/>
  <c r="C576" i="138"/>
  <c r="B577" i="138"/>
  <c r="C577" i="138"/>
  <c r="B578" i="138"/>
  <c r="C578" i="138"/>
  <c r="B579" i="138"/>
  <c r="C579" i="138"/>
  <c r="B580" i="138"/>
  <c r="C580" i="138"/>
  <c r="B581" i="138"/>
  <c r="C581" i="138"/>
  <c r="B582" i="138"/>
  <c r="C582" i="138"/>
  <c r="B583" i="138"/>
  <c r="C583" i="138"/>
  <c r="B584" i="138"/>
  <c r="C584" i="138"/>
  <c r="B586" i="138"/>
  <c r="C586" i="138"/>
  <c r="B587" i="138"/>
  <c r="C587" i="138"/>
  <c r="B588" i="138"/>
  <c r="C588" i="138"/>
  <c r="B589" i="138"/>
  <c r="C589" i="138"/>
  <c r="B590" i="138"/>
  <c r="C590" i="138"/>
  <c r="B591" i="138"/>
  <c r="C591" i="138"/>
  <c r="B592" i="138"/>
  <c r="C592" i="138"/>
  <c r="B593" i="138"/>
  <c r="C593" i="138"/>
  <c r="B594" i="138"/>
  <c r="C594" i="138"/>
  <c r="B595" i="138"/>
  <c r="C595" i="138"/>
  <c r="B596" i="138"/>
  <c r="C596" i="138"/>
  <c r="B597" i="138"/>
  <c r="C597" i="138"/>
  <c r="B598" i="138"/>
  <c r="C598" i="138"/>
  <c r="B599" i="138"/>
  <c r="C599" i="138"/>
  <c r="B600" i="138"/>
  <c r="C600" i="138"/>
  <c r="B601" i="138"/>
  <c r="C601" i="138"/>
  <c r="B602" i="138"/>
  <c r="C602" i="138"/>
  <c r="B603" i="138"/>
  <c r="C603" i="138"/>
  <c r="B604" i="138"/>
  <c r="C604" i="138"/>
  <c r="B605" i="138"/>
  <c r="C605" i="138"/>
  <c r="B606" i="138"/>
  <c r="C606" i="138"/>
  <c r="B607" i="138"/>
  <c r="C607" i="138"/>
  <c r="B608" i="138"/>
  <c r="C608" i="138"/>
  <c r="B609" i="138"/>
  <c r="C609" i="138"/>
  <c r="B610" i="138"/>
  <c r="C610" i="138"/>
  <c r="B611" i="138"/>
  <c r="C611" i="138"/>
  <c r="B612" i="138"/>
  <c r="C612" i="138"/>
  <c r="B613" i="138"/>
  <c r="C613" i="138"/>
  <c r="B614" i="138"/>
  <c r="C614" i="138"/>
  <c r="B615" i="138"/>
  <c r="C615" i="138"/>
  <c r="B616" i="138"/>
  <c r="C616" i="138"/>
  <c r="B617" i="138"/>
  <c r="C617" i="138"/>
  <c r="B618" i="138"/>
  <c r="C618" i="138"/>
  <c r="B619" i="138"/>
  <c r="C619" i="138"/>
  <c r="B620" i="138"/>
  <c r="C620" i="138"/>
  <c r="B621" i="138"/>
  <c r="C621" i="138"/>
  <c r="B622" i="138"/>
  <c r="C622" i="138"/>
  <c r="B623" i="138"/>
  <c r="C623" i="138"/>
  <c r="B624" i="138"/>
  <c r="C624" i="138"/>
  <c r="B625" i="138"/>
  <c r="C625" i="138"/>
  <c r="B626" i="138"/>
  <c r="C626" i="138"/>
  <c r="B627" i="138"/>
  <c r="C627" i="138"/>
  <c r="B628" i="138"/>
  <c r="C628" i="138"/>
  <c r="B629" i="138"/>
  <c r="C629" i="138"/>
  <c r="B630" i="138"/>
  <c r="C630" i="138"/>
  <c r="B631" i="138"/>
  <c r="C631" i="138"/>
  <c r="B632" i="138"/>
  <c r="C632" i="138"/>
  <c r="B633" i="138"/>
  <c r="C633" i="138"/>
  <c r="B634" i="138"/>
  <c r="C634" i="138"/>
  <c r="B635" i="138"/>
  <c r="C635" i="138"/>
  <c r="B636" i="138"/>
  <c r="C636" i="138"/>
  <c r="B637" i="138"/>
  <c r="C637" i="138"/>
  <c r="B638" i="138"/>
  <c r="C638" i="138"/>
  <c r="B639" i="138"/>
  <c r="C639" i="138"/>
  <c r="B640" i="138"/>
  <c r="C640" i="138"/>
  <c r="B641" i="138"/>
  <c r="C641" i="138"/>
  <c r="B642" i="138"/>
  <c r="C642" i="138"/>
  <c r="B643" i="138"/>
  <c r="C643" i="138"/>
  <c r="B644" i="138"/>
  <c r="C644" i="138"/>
  <c r="B645" i="138"/>
  <c r="C645" i="138"/>
  <c r="B646" i="138"/>
  <c r="C646" i="138"/>
  <c r="B647" i="138"/>
  <c r="C647" i="138"/>
  <c r="B648" i="138"/>
  <c r="C648" i="138"/>
  <c r="B649" i="138"/>
  <c r="C649" i="138"/>
  <c r="B650" i="138"/>
  <c r="C650" i="138"/>
  <c r="B651" i="138"/>
  <c r="C651" i="138"/>
  <c r="B652" i="138"/>
  <c r="C652" i="138"/>
  <c r="B653" i="138"/>
  <c r="C653" i="138"/>
  <c r="B654" i="138"/>
  <c r="C654" i="138"/>
  <c r="B655" i="138"/>
  <c r="C655" i="138"/>
  <c r="B656" i="138"/>
  <c r="C656" i="138"/>
  <c r="B657" i="138"/>
  <c r="C657" i="138"/>
  <c r="B658" i="138"/>
  <c r="C658" i="138"/>
  <c r="B659" i="138"/>
  <c r="C659" i="138"/>
  <c r="B660" i="138"/>
  <c r="C660" i="138"/>
  <c r="B661" i="138"/>
  <c r="C661" i="138"/>
  <c r="B662" i="138"/>
  <c r="C662" i="138"/>
  <c r="B663" i="138"/>
  <c r="C663" i="138"/>
  <c r="B664" i="138"/>
  <c r="C664" i="138"/>
  <c r="B665" i="138"/>
  <c r="C665" i="138"/>
  <c r="B666" i="138"/>
  <c r="C666" i="138"/>
  <c r="B667" i="138"/>
  <c r="C667" i="138"/>
  <c r="B668" i="138"/>
  <c r="C668" i="138"/>
  <c r="B669" i="138"/>
  <c r="C669" i="138"/>
  <c r="B670" i="138"/>
  <c r="C670" i="138"/>
  <c r="B671" i="138"/>
  <c r="C671" i="138"/>
  <c r="B672" i="138"/>
  <c r="C672" i="138"/>
  <c r="B673" i="138"/>
  <c r="C673" i="138"/>
  <c r="B674" i="138"/>
  <c r="C674" i="138"/>
  <c r="B675" i="138"/>
  <c r="C675" i="138"/>
  <c r="B676" i="138"/>
  <c r="C676" i="138"/>
  <c r="B677" i="138"/>
  <c r="C677" i="138"/>
  <c r="B678" i="138"/>
  <c r="C678" i="138"/>
  <c r="B679" i="138"/>
  <c r="C679" i="138"/>
  <c r="B680" i="138"/>
  <c r="C680" i="138"/>
  <c r="B681" i="138"/>
  <c r="C681" i="138"/>
  <c r="B682" i="138"/>
  <c r="C682" i="138"/>
  <c r="B683" i="138"/>
  <c r="C683" i="138"/>
  <c r="D683" i="138"/>
  <c r="B685" i="138"/>
  <c r="C685" i="138"/>
  <c r="B686" i="138"/>
  <c r="C686" i="138"/>
  <c r="B687" i="138"/>
  <c r="C687" i="138"/>
  <c r="B688" i="138"/>
  <c r="C688" i="138"/>
  <c r="B689" i="138"/>
  <c r="C689" i="138"/>
  <c r="B690" i="138"/>
  <c r="C690" i="138"/>
  <c r="B691" i="138"/>
  <c r="C691" i="138"/>
  <c r="B692" i="138"/>
  <c r="C692" i="138"/>
  <c r="B693" i="138"/>
  <c r="C693" i="138"/>
  <c r="B694" i="138"/>
  <c r="C694" i="138"/>
  <c r="B695" i="138"/>
  <c r="C695" i="138"/>
  <c r="B696" i="138"/>
  <c r="C696" i="138"/>
  <c r="B697" i="138"/>
  <c r="C697" i="138"/>
  <c r="B698" i="138"/>
  <c r="C698" i="138"/>
  <c r="B699" i="138"/>
  <c r="C699" i="138"/>
  <c r="B700" i="138"/>
  <c r="C700" i="138"/>
  <c r="B701" i="138"/>
  <c r="C701" i="138"/>
  <c r="B702" i="138"/>
  <c r="C702" i="138"/>
  <c r="B703" i="138"/>
  <c r="C703" i="138"/>
  <c r="B704" i="138"/>
  <c r="C704" i="138"/>
  <c r="B705" i="138"/>
  <c r="C705" i="138"/>
  <c r="B706" i="138"/>
  <c r="C706" i="138"/>
  <c r="B707" i="138"/>
  <c r="C707" i="138"/>
  <c r="B708" i="138"/>
  <c r="C708" i="138"/>
  <c r="B709" i="138"/>
  <c r="C709" i="138"/>
  <c r="B710" i="138"/>
  <c r="C710" i="138"/>
  <c r="B712" i="138"/>
  <c r="C712" i="138"/>
  <c r="D712" i="138"/>
  <c r="B713" i="138"/>
  <c r="C713" i="138"/>
  <c r="D713" i="138"/>
  <c r="B714" i="138"/>
  <c r="C714" i="138"/>
  <c r="D714" i="138"/>
  <c r="B715" i="138"/>
  <c r="C715" i="138"/>
  <c r="D715" i="138"/>
  <c r="B716" i="138"/>
  <c r="C716" i="138"/>
  <c r="D716" i="138"/>
  <c r="B717" i="138"/>
  <c r="C717" i="138"/>
  <c r="D717" i="138"/>
  <c r="B718" i="138"/>
  <c r="C718" i="138"/>
  <c r="D718" i="138"/>
  <c r="B719" i="138"/>
  <c r="C719" i="138"/>
  <c r="D719" i="138"/>
  <c r="B720" i="138"/>
  <c r="C720" i="138"/>
  <c r="D720" i="138"/>
  <c r="B721" i="138"/>
  <c r="C721" i="138"/>
  <c r="D721" i="138"/>
  <c r="B722" i="138"/>
  <c r="C722" i="138"/>
  <c r="D722" i="138"/>
  <c r="B723" i="138"/>
  <c r="C723" i="138"/>
  <c r="D723" i="138"/>
  <c r="B724" i="138"/>
  <c r="C724" i="138"/>
  <c r="D724" i="138"/>
  <c r="B725" i="138"/>
  <c r="C725" i="138"/>
  <c r="D725" i="138"/>
  <c r="B726" i="138"/>
  <c r="C726" i="138"/>
  <c r="D726" i="138"/>
  <c r="B727" i="138"/>
  <c r="C727" i="138"/>
  <c r="D727" i="138"/>
  <c r="B728" i="138"/>
  <c r="C728" i="138"/>
  <c r="D728" i="138"/>
  <c r="B729" i="138"/>
  <c r="C729" i="138"/>
  <c r="D729" i="138"/>
  <c r="B730" i="138"/>
  <c r="C730" i="138"/>
  <c r="D730" i="138"/>
  <c r="B731" i="138"/>
  <c r="C731" i="138"/>
  <c r="D731" i="138"/>
  <c r="B732" i="138"/>
  <c r="C732" i="138"/>
  <c r="D732" i="138"/>
  <c r="B733" i="138"/>
  <c r="C733" i="138"/>
  <c r="D733" i="138"/>
  <c r="B734" i="138"/>
  <c r="C734" i="138"/>
  <c r="D734" i="138"/>
  <c r="B735" i="138"/>
  <c r="C735" i="138"/>
  <c r="D735" i="138"/>
  <c r="B736" i="138"/>
  <c r="C736" i="138"/>
  <c r="D736" i="138"/>
  <c r="B737" i="138"/>
  <c r="C737" i="138"/>
  <c r="D737" i="138"/>
  <c r="B738" i="138"/>
  <c r="C738" i="138"/>
  <c r="D738" i="138"/>
  <c r="B739" i="138"/>
  <c r="C739" i="138"/>
  <c r="D739" i="138"/>
  <c r="B740" i="138"/>
  <c r="C740" i="138"/>
  <c r="D740" i="138"/>
  <c r="B741" i="138"/>
  <c r="C741" i="138"/>
  <c r="D741" i="138"/>
  <c r="B742" i="138"/>
  <c r="C742" i="138"/>
  <c r="D742" i="138"/>
  <c r="B743" i="138"/>
  <c r="C743" i="138"/>
  <c r="D743" i="138"/>
  <c r="B744" i="138"/>
  <c r="C744" i="138"/>
  <c r="D744" i="138"/>
  <c r="B745" i="138"/>
  <c r="C745" i="138"/>
  <c r="D745" i="138"/>
  <c r="B746" i="138"/>
  <c r="C746" i="138"/>
  <c r="D746" i="138"/>
  <c r="B747" i="138"/>
  <c r="C747" i="138"/>
  <c r="D747" i="138"/>
  <c r="B748" i="138"/>
  <c r="C748" i="138"/>
  <c r="D748" i="138"/>
  <c r="B749" i="138"/>
  <c r="C749" i="138"/>
  <c r="D749" i="138"/>
  <c r="B750" i="138"/>
  <c r="C750" i="138"/>
  <c r="D750" i="138"/>
  <c r="B751" i="138"/>
  <c r="C751" i="138"/>
  <c r="D751" i="138"/>
  <c r="B752" i="138"/>
  <c r="C752" i="138"/>
  <c r="D752" i="138"/>
  <c r="B753" i="138"/>
  <c r="C753" i="138"/>
  <c r="D753" i="138"/>
  <c r="B754" i="138"/>
  <c r="C754" i="138"/>
  <c r="D754" i="138"/>
  <c r="B755" i="138"/>
  <c r="C755" i="138"/>
  <c r="D755" i="138"/>
  <c r="B756" i="138"/>
  <c r="C756" i="138"/>
  <c r="D756" i="138"/>
  <c r="B757" i="138"/>
  <c r="C757" i="138"/>
  <c r="D757" i="138"/>
  <c r="B758" i="138"/>
  <c r="C758" i="138"/>
  <c r="D758" i="138"/>
  <c r="B759" i="138"/>
  <c r="C759" i="138"/>
  <c r="D759" i="138"/>
  <c r="B760" i="138"/>
  <c r="C760" i="138"/>
  <c r="D760" i="138"/>
  <c r="B761" i="138"/>
  <c r="C761" i="138"/>
  <c r="D761" i="138"/>
  <c r="B762" i="138"/>
  <c r="C762" i="138"/>
  <c r="D762" i="138"/>
  <c r="B763" i="138"/>
  <c r="C763" i="138"/>
  <c r="D763" i="138"/>
  <c r="B764" i="138"/>
  <c r="C764" i="138"/>
  <c r="D764" i="138"/>
  <c r="B765" i="138"/>
  <c r="C765" i="138"/>
  <c r="D765" i="138"/>
  <c r="B766" i="138"/>
  <c r="C766" i="138"/>
  <c r="D766" i="138"/>
  <c r="B767" i="138"/>
  <c r="C767" i="138"/>
  <c r="D767" i="138"/>
  <c r="B768" i="138"/>
  <c r="C768" i="138"/>
  <c r="D768" i="138"/>
  <c r="B769" i="138"/>
  <c r="C769" i="138"/>
  <c r="D769" i="138"/>
  <c r="B770" i="138"/>
  <c r="C770" i="138"/>
  <c r="D770" i="138"/>
  <c r="B771" i="138"/>
  <c r="C771" i="138"/>
  <c r="D771" i="138"/>
  <c r="B772" i="138"/>
  <c r="C772" i="138"/>
  <c r="D772" i="138"/>
  <c r="B773" i="138"/>
  <c r="C773" i="138"/>
  <c r="D773" i="138"/>
  <c r="B774" i="138"/>
  <c r="C774" i="138"/>
  <c r="D774" i="138"/>
  <c r="B775" i="138"/>
  <c r="C775" i="138"/>
  <c r="D775" i="138"/>
  <c r="B776" i="138"/>
  <c r="C776" i="138"/>
  <c r="D776" i="138"/>
  <c r="B777" i="138"/>
  <c r="C777" i="138"/>
  <c r="D777" i="138"/>
  <c r="B778" i="138"/>
  <c r="C778" i="138"/>
  <c r="D778" i="138"/>
  <c r="B779" i="138"/>
  <c r="C779" i="138"/>
  <c r="D779" i="138"/>
  <c r="B780" i="138"/>
  <c r="C780" i="138"/>
  <c r="D780" i="138"/>
  <c r="B781" i="138"/>
  <c r="C781" i="138"/>
  <c r="D781" i="138"/>
  <c r="B782" i="138"/>
  <c r="C782" i="138"/>
  <c r="D782" i="138"/>
  <c r="B783" i="138"/>
  <c r="C783" i="138"/>
  <c r="D783" i="138"/>
  <c r="B784" i="138"/>
  <c r="C784" i="138"/>
  <c r="D784" i="138"/>
  <c r="B785" i="138"/>
  <c r="C785" i="138"/>
  <c r="D785" i="138"/>
  <c r="B786" i="138"/>
  <c r="C786" i="138"/>
  <c r="D786" i="138"/>
  <c r="B787" i="138"/>
  <c r="C787" i="138"/>
  <c r="D787" i="138"/>
  <c r="B788" i="138"/>
  <c r="C788" i="138"/>
  <c r="D788" i="138"/>
  <c r="B789" i="138"/>
  <c r="C789" i="138"/>
  <c r="D789" i="138"/>
  <c r="B790" i="138"/>
  <c r="C790" i="138"/>
  <c r="D790" i="138"/>
  <c r="B791" i="138"/>
  <c r="C791" i="138"/>
  <c r="D791" i="138"/>
  <c r="B792" i="138"/>
  <c r="C792" i="138"/>
  <c r="D792" i="138"/>
  <c r="B793" i="138"/>
  <c r="C793" i="138"/>
  <c r="D793" i="138"/>
  <c r="B794" i="138"/>
  <c r="C794" i="138"/>
  <c r="D794" i="138"/>
  <c r="B795" i="138"/>
  <c r="C795" i="138"/>
  <c r="D795" i="138"/>
  <c r="B796" i="138"/>
  <c r="C796" i="138"/>
  <c r="D796" i="138"/>
  <c r="B797" i="138"/>
  <c r="C797" i="138"/>
  <c r="D797" i="138"/>
  <c r="B798" i="138"/>
  <c r="C798" i="138"/>
  <c r="D798" i="138"/>
  <c r="B799" i="138"/>
  <c r="C799" i="138"/>
  <c r="D799" i="138"/>
  <c r="B800" i="138"/>
  <c r="C800" i="138"/>
  <c r="D800" i="138"/>
  <c r="B801" i="138"/>
  <c r="C801" i="138"/>
  <c r="D801" i="138"/>
  <c r="B802" i="138"/>
  <c r="C802" i="138"/>
  <c r="D802" i="138"/>
  <c r="B803" i="138"/>
  <c r="C803" i="138"/>
  <c r="D803" i="138"/>
  <c r="B804" i="138"/>
  <c r="C804" i="138"/>
  <c r="D804" i="138"/>
  <c r="B805" i="138"/>
  <c r="C805" i="138"/>
  <c r="D805" i="138"/>
  <c r="B806" i="138"/>
  <c r="C806" i="138"/>
  <c r="D806" i="138"/>
  <c r="B807" i="138"/>
  <c r="C807" i="138"/>
  <c r="D807" i="138"/>
  <c r="B808" i="138"/>
  <c r="C808" i="138"/>
  <c r="D808" i="138"/>
  <c r="B809" i="138"/>
  <c r="C809" i="138"/>
  <c r="D809" i="138"/>
  <c r="B810" i="138"/>
  <c r="C810" i="138"/>
  <c r="D810" i="138"/>
  <c r="B811" i="138"/>
  <c r="C811" i="138"/>
  <c r="D811" i="138"/>
  <c r="B812" i="138"/>
  <c r="C812" i="138"/>
  <c r="D812" i="138"/>
  <c r="B813" i="138"/>
  <c r="C813" i="138"/>
  <c r="D813" i="138"/>
  <c r="B814" i="138"/>
  <c r="C814" i="138"/>
  <c r="D814" i="138"/>
  <c r="B815" i="138"/>
  <c r="C815" i="138"/>
  <c r="D815" i="138"/>
  <c r="B816" i="138"/>
  <c r="C816" i="138"/>
  <c r="D816" i="138"/>
  <c r="B817" i="138"/>
  <c r="C817" i="138"/>
  <c r="D817" i="138"/>
  <c r="B818" i="138"/>
  <c r="C818" i="138"/>
  <c r="D818" i="138"/>
  <c r="B819" i="138"/>
  <c r="C819" i="138"/>
  <c r="D819" i="138"/>
  <c r="B820" i="138"/>
  <c r="C820" i="138"/>
  <c r="D820" i="138"/>
  <c r="B821" i="138"/>
  <c r="C821" i="138"/>
  <c r="D821" i="138"/>
  <c r="B822" i="138"/>
  <c r="C822" i="138"/>
  <c r="D822" i="138"/>
  <c r="B823" i="138"/>
  <c r="C823" i="138"/>
  <c r="D823" i="138"/>
  <c r="B824" i="138"/>
  <c r="C824" i="138"/>
  <c r="D824" i="138"/>
  <c r="B825" i="138"/>
  <c r="C825" i="138"/>
  <c r="D825" i="138"/>
  <c r="B826" i="138"/>
  <c r="C826" i="138"/>
  <c r="D826" i="138"/>
  <c r="B827" i="138"/>
  <c r="C827" i="138"/>
  <c r="D827" i="138"/>
  <c r="B828" i="138"/>
  <c r="C828" i="138"/>
  <c r="D828" i="138"/>
  <c r="B829" i="138"/>
  <c r="C829" i="138"/>
  <c r="D829" i="138"/>
  <c r="B830" i="138"/>
  <c r="C830" i="138"/>
  <c r="D830" i="138"/>
  <c r="B831" i="138"/>
  <c r="C831" i="138"/>
  <c r="D831" i="138"/>
  <c r="B832" i="138"/>
  <c r="C832" i="138"/>
  <c r="D832" i="138"/>
  <c r="B833" i="138"/>
  <c r="C833" i="138"/>
  <c r="D833" i="138"/>
  <c r="B834" i="138"/>
  <c r="C834" i="138"/>
  <c r="D834" i="138"/>
  <c r="B835" i="138"/>
  <c r="C835" i="138"/>
  <c r="D835" i="138"/>
  <c r="B836" i="138"/>
  <c r="C836" i="138"/>
  <c r="D836" i="138"/>
  <c r="B837" i="138"/>
  <c r="C837" i="138"/>
  <c r="D837" i="138"/>
  <c r="B838" i="138"/>
  <c r="C838" i="138"/>
  <c r="D838" i="138"/>
  <c r="B839" i="138"/>
  <c r="C839" i="138"/>
  <c r="D839" i="138"/>
  <c r="B840" i="138"/>
  <c r="C840" i="138"/>
  <c r="D840" i="138"/>
  <c r="B841" i="138"/>
  <c r="C841" i="138"/>
  <c r="D841" i="138"/>
  <c r="B842" i="138"/>
  <c r="C842" i="138"/>
  <c r="D842" i="138"/>
  <c r="B843" i="138"/>
  <c r="C843" i="138"/>
  <c r="D843" i="138"/>
  <c r="B844" i="138"/>
  <c r="C844" i="138"/>
  <c r="D844" i="138"/>
  <c r="B845" i="138"/>
  <c r="C845" i="138"/>
  <c r="D845" i="138"/>
  <c r="B846" i="138"/>
  <c r="C846" i="138"/>
  <c r="D846" i="138"/>
  <c r="B847" i="138"/>
  <c r="C847" i="138"/>
  <c r="D847" i="138"/>
  <c r="B848" i="138"/>
  <c r="C848" i="138"/>
  <c r="D848" i="138"/>
  <c r="B849" i="138"/>
  <c r="C849" i="138"/>
  <c r="D849" i="138"/>
  <c r="B850" i="138"/>
  <c r="C850" i="138"/>
  <c r="D850" i="138"/>
  <c r="B851" i="138"/>
  <c r="C851" i="138"/>
  <c r="D851" i="138"/>
  <c r="B852" i="138"/>
  <c r="C852" i="138"/>
  <c r="D852" i="138"/>
  <c r="B853" i="138"/>
  <c r="C853" i="138"/>
  <c r="D853" i="138"/>
  <c r="B854" i="138"/>
  <c r="C854" i="138"/>
  <c r="D854" i="138"/>
  <c r="B855" i="138"/>
  <c r="C855" i="138"/>
  <c r="D855" i="138"/>
  <c r="B856" i="138"/>
  <c r="C856" i="138"/>
  <c r="D856" i="138"/>
  <c r="B857" i="138"/>
  <c r="C857" i="138"/>
  <c r="D857" i="138"/>
  <c r="B858" i="138"/>
  <c r="C858" i="138"/>
  <c r="D858" i="138"/>
  <c r="B859" i="138"/>
  <c r="C859" i="138"/>
  <c r="D859" i="138"/>
  <c r="B860" i="138"/>
  <c r="C860" i="138"/>
  <c r="D860" i="138"/>
  <c r="B861" i="138"/>
  <c r="C861" i="138"/>
  <c r="D861" i="138"/>
  <c r="B862" i="138"/>
  <c r="C862" i="138"/>
  <c r="D862" i="138"/>
  <c r="B863" i="138"/>
  <c r="C863" i="138"/>
  <c r="D863" i="138"/>
  <c r="B864" i="138"/>
  <c r="C864" i="138"/>
  <c r="D864" i="138"/>
  <c r="B865" i="138"/>
  <c r="C865" i="138"/>
  <c r="D865" i="138"/>
  <c r="B866" i="138"/>
  <c r="C866" i="138"/>
  <c r="D866" i="138"/>
  <c r="B867" i="138"/>
  <c r="C867" i="138"/>
  <c r="D867" i="138"/>
  <c r="B868" i="138"/>
  <c r="C868" i="138"/>
  <c r="D868" i="138"/>
  <c r="B869" i="138"/>
  <c r="C869" i="138"/>
  <c r="D869" i="138"/>
  <c r="B870" i="138"/>
  <c r="C870" i="138"/>
  <c r="D870" i="138"/>
  <c r="B871" i="138"/>
  <c r="C871" i="138"/>
  <c r="D871" i="138"/>
  <c r="B872" i="138"/>
  <c r="C872" i="138"/>
  <c r="D872" i="138"/>
  <c r="B873" i="138"/>
  <c r="C873" i="138"/>
  <c r="D873" i="138"/>
  <c r="B874" i="138"/>
  <c r="C874" i="138"/>
  <c r="D874" i="138"/>
  <c r="B875" i="138"/>
  <c r="C875" i="138"/>
  <c r="D875" i="138"/>
  <c r="B876" i="138"/>
  <c r="C876" i="138"/>
  <c r="D876" i="138"/>
  <c r="B877" i="138"/>
  <c r="C877" i="138"/>
  <c r="D877" i="138"/>
  <c r="B878" i="138"/>
  <c r="C878" i="138"/>
  <c r="D878" i="138"/>
  <c r="B879" i="138"/>
  <c r="C879" i="138"/>
  <c r="D879" i="138"/>
  <c r="B880" i="138"/>
  <c r="C880" i="138"/>
  <c r="D880" i="138"/>
  <c r="B881" i="138"/>
  <c r="C881" i="138"/>
  <c r="D881" i="138"/>
  <c r="B882" i="138"/>
  <c r="C882" i="138"/>
  <c r="D882" i="138"/>
  <c r="B883" i="138"/>
  <c r="C883" i="138"/>
  <c r="D883" i="138"/>
  <c r="B884" i="138"/>
  <c r="C884" i="138"/>
  <c r="D884" i="138"/>
  <c r="B885" i="138"/>
  <c r="C885" i="138"/>
  <c r="D885" i="138"/>
  <c r="B886" i="138"/>
  <c r="C886" i="138"/>
  <c r="D886" i="138"/>
  <c r="B887" i="138"/>
  <c r="C887" i="138"/>
  <c r="D887" i="138"/>
  <c r="B888" i="138"/>
  <c r="C888" i="138"/>
  <c r="D888" i="138"/>
  <c r="B889" i="138"/>
  <c r="C889" i="138"/>
  <c r="D889" i="138"/>
  <c r="B890" i="138"/>
  <c r="C890" i="138"/>
  <c r="D890" i="138"/>
  <c r="B891" i="138"/>
  <c r="C891" i="138"/>
  <c r="D891" i="138"/>
  <c r="B892" i="138"/>
  <c r="C892" i="138"/>
  <c r="D892" i="138"/>
  <c r="B893" i="138"/>
  <c r="C893" i="138"/>
  <c r="D893" i="138"/>
  <c r="B894" i="138"/>
  <c r="C894" i="138"/>
  <c r="D894" i="138"/>
  <c r="B895" i="138"/>
  <c r="C895" i="138"/>
  <c r="D895" i="138"/>
  <c r="B896" i="138"/>
  <c r="C896" i="138"/>
  <c r="D896" i="138"/>
  <c r="B897" i="138"/>
  <c r="C897" i="138"/>
  <c r="D897" i="138"/>
  <c r="B898" i="138"/>
  <c r="C898" i="138"/>
  <c r="D898" i="138"/>
  <c r="B899" i="138"/>
  <c r="C899" i="138"/>
  <c r="D899" i="138"/>
  <c r="B900" i="138"/>
  <c r="C900" i="138"/>
  <c r="D900" i="138"/>
  <c r="B901" i="138"/>
  <c r="C901" i="138"/>
  <c r="D901" i="138"/>
  <c r="B902" i="138"/>
  <c r="C902" i="138"/>
  <c r="D902" i="138"/>
  <c r="B903" i="138"/>
  <c r="C903" i="138"/>
  <c r="D903" i="138"/>
  <c r="B904" i="138"/>
  <c r="C904" i="138"/>
  <c r="D904" i="138"/>
  <c r="B905" i="138"/>
  <c r="C905" i="138"/>
  <c r="D905" i="138"/>
  <c r="B906" i="138"/>
  <c r="C906" i="138"/>
  <c r="D906" i="138"/>
  <c r="B907" i="138"/>
  <c r="C907" i="138"/>
  <c r="D907" i="138"/>
  <c r="B908" i="138"/>
  <c r="C908" i="138"/>
  <c r="D908" i="138"/>
  <c r="B909" i="138"/>
  <c r="C909" i="138"/>
  <c r="D909" i="138"/>
  <c r="B910" i="138"/>
  <c r="C910" i="138"/>
  <c r="D910" i="138"/>
  <c r="B911" i="138"/>
  <c r="C911" i="138"/>
  <c r="D911" i="138"/>
  <c r="B912" i="138"/>
  <c r="C912" i="138"/>
  <c r="D912" i="138"/>
  <c r="B913" i="138"/>
  <c r="C913" i="138"/>
  <c r="D913" i="138"/>
  <c r="B914" i="138"/>
  <c r="C914" i="138"/>
  <c r="D914" i="138"/>
  <c r="B915" i="138"/>
  <c r="C915" i="138"/>
  <c r="D915" i="138"/>
  <c r="B916" i="138"/>
  <c r="C916" i="138"/>
  <c r="D916" i="138"/>
  <c r="B917" i="138"/>
  <c r="C917" i="138"/>
  <c r="D917" i="138"/>
  <c r="B918" i="138"/>
  <c r="C918" i="138"/>
  <c r="D918" i="138"/>
  <c r="B919" i="138"/>
  <c r="C919" i="138"/>
  <c r="D919" i="138"/>
  <c r="B920" i="138"/>
  <c r="C920" i="138"/>
  <c r="D920" i="138"/>
  <c r="B921" i="138"/>
  <c r="C921" i="138"/>
  <c r="D921" i="138"/>
  <c r="B922" i="138"/>
  <c r="C922" i="138"/>
  <c r="D922" i="138"/>
  <c r="B923" i="138"/>
  <c r="C923" i="138"/>
  <c r="D923" i="138"/>
  <c r="B924" i="138"/>
  <c r="C924" i="138"/>
  <c r="D924" i="138"/>
  <c r="B925" i="138"/>
  <c r="C925" i="138"/>
  <c r="D925" i="138"/>
  <c r="B926" i="138"/>
  <c r="C926" i="138"/>
  <c r="D926" i="138"/>
  <c r="B927" i="138"/>
  <c r="C927" i="138"/>
  <c r="D927" i="138"/>
  <c r="B928" i="138"/>
  <c r="C928" i="138"/>
  <c r="D928" i="138"/>
  <c r="B929" i="138"/>
  <c r="C929" i="138"/>
  <c r="D929" i="138"/>
  <c r="B930" i="138"/>
  <c r="C930" i="138"/>
  <c r="D930" i="138"/>
  <c r="B931" i="138"/>
  <c r="C931" i="138"/>
  <c r="D931" i="138"/>
  <c r="B932" i="138"/>
  <c r="C932" i="138"/>
  <c r="D932" i="138"/>
  <c r="B933" i="138"/>
  <c r="C933" i="138"/>
  <c r="D933" i="138"/>
  <c r="B934" i="138"/>
  <c r="C934" i="138"/>
  <c r="D934" i="138"/>
  <c r="B935" i="138"/>
  <c r="C935" i="138"/>
  <c r="D935" i="138"/>
  <c r="B936" i="138"/>
  <c r="C936" i="138"/>
  <c r="D936" i="138"/>
  <c r="B937" i="138"/>
  <c r="C937" i="138"/>
  <c r="D937" i="138"/>
  <c r="B938" i="138"/>
  <c r="C938" i="138"/>
  <c r="D938" i="138"/>
  <c r="B939" i="138"/>
  <c r="C939" i="138"/>
  <c r="D939" i="138"/>
  <c r="B940" i="138"/>
  <c r="C940" i="138"/>
  <c r="D940" i="138"/>
  <c r="B941" i="138"/>
  <c r="C941" i="138"/>
  <c r="D941" i="138"/>
  <c r="B942" i="138"/>
  <c r="C942" i="138"/>
  <c r="D942" i="138"/>
  <c r="B943" i="138"/>
  <c r="C943" i="138"/>
  <c r="D943" i="138"/>
  <c r="B944" i="138"/>
  <c r="C944" i="138"/>
  <c r="D944" i="138"/>
  <c r="B945" i="138"/>
  <c r="C945" i="138"/>
  <c r="D945" i="138"/>
  <c r="B946" i="138"/>
  <c r="C946" i="138"/>
  <c r="D946" i="138"/>
  <c r="B947" i="138"/>
  <c r="C947" i="138"/>
  <c r="D947" i="138"/>
  <c r="B948" i="138"/>
  <c r="C948" i="138"/>
  <c r="D948" i="138"/>
  <c r="B949" i="138"/>
  <c r="C949" i="138"/>
  <c r="D949" i="138"/>
  <c r="B950" i="138"/>
  <c r="C950" i="138"/>
  <c r="D950" i="138"/>
  <c r="B951" i="138"/>
  <c r="C951" i="138"/>
  <c r="D951" i="138"/>
  <c r="B952" i="138"/>
  <c r="C952" i="138"/>
  <c r="D952" i="138"/>
  <c r="B953" i="138"/>
  <c r="C953" i="138"/>
  <c r="D953" i="138"/>
  <c r="F673" i="3"/>
  <c r="E310" i="3"/>
  <c r="G310" i="3"/>
  <c r="E343" i="3"/>
  <c r="D353" i="138"/>
  <c r="G343" i="3"/>
  <c r="G370" i="3"/>
  <c r="E371" i="3"/>
  <c r="D381" i="138"/>
  <c r="E369" i="3"/>
  <c r="D379" i="138"/>
  <c r="G371" i="3"/>
  <c r="G372" i="3"/>
  <c r="G369" i="3"/>
  <c r="G710" i="154"/>
  <c r="G711" i="154" s="1"/>
  <c r="G712" i="154" s="1"/>
  <c r="D13" i="154" s="1"/>
  <c r="E281" i="151"/>
  <c r="E79" i="151"/>
  <c r="F320" i="166"/>
  <c r="G320" i="166"/>
  <c r="E320" i="139"/>
  <c r="E75" i="150"/>
  <c r="E278" i="150"/>
  <c r="E77" i="150"/>
  <c r="F379" i="166"/>
  <c r="G379" i="166"/>
  <c r="E379" i="139"/>
  <c r="F382" i="166"/>
  <c r="G382" i="166"/>
  <c r="E382" i="139"/>
  <c r="F380" i="166"/>
  <c r="G380" i="166"/>
  <c r="E380" i="139"/>
  <c r="F381" i="166"/>
  <c r="G381" i="166"/>
  <c r="E381" i="139"/>
  <c r="F353" i="166"/>
  <c r="G353" i="166"/>
  <c r="E353" i="139"/>
  <c r="B12" i="165"/>
  <c r="G10" i="166"/>
  <c r="B20" i="166"/>
  <c r="B17" i="166"/>
  <c r="B16" i="166"/>
  <c r="C12" i="165"/>
  <c r="G11" i="166"/>
  <c r="G710" i="153"/>
  <c r="D8" i="165"/>
  <c r="J8" i="165"/>
  <c r="G710" i="155"/>
  <c r="F6" i="165"/>
  <c r="G710" i="152"/>
  <c r="D9" i="165"/>
  <c r="J9" i="165" s="1"/>
  <c r="F320" i="157"/>
  <c r="G320" i="157"/>
  <c r="F320" i="155"/>
  <c r="G320" i="155"/>
  <c r="F320" i="154"/>
  <c r="G320" i="154"/>
  <c r="F320" i="153"/>
  <c r="G320" i="153"/>
  <c r="F320" i="152"/>
  <c r="G320" i="152"/>
  <c r="F320" i="151"/>
  <c r="G320" i="151"/>
  <c r="F320" i="150"/>
  <c r="G320" i="150"/>
  <c r="F379" i="157"/>
  <c r="G379" i="157"/>
  <c r="F379" i="155"/>
  <c r="G379" i="155"/>
  <c r="F379" i="154"/>
  <c r="G379" i="154"/>
  <c r="F379" i="153"/>
  <c r="G379" i="153"/>
  <c r="F379" i="152"/>
  <c r="G379" i="152"/>
  <c r="F379" i="150"/>
  <c r="G379" i="150"/>
  <c r="F379" i="151"/>
  <c r="G379" i="151"/>
  <c r="D320" i="138"/>
  <c r="F381" i="157"/>
  <c r="G381" i="157"/>
  <c r="F381" i="155"/>
  <c r="G381" i="155"/>
  <c r="F381" i="154"/>
  <c r="G381" i="154"/>
  <c r="F381" i="152"/>
  <c r="G381" i="152"/>
  <c r="F381" i="153"/>
  <c r="G381" i="153"/>
  <c r="F381" i="150"/>
  <c r="G381" i="150"/>
  <c r="F381" i="151"/>
  <c r="G381" i="151"/>
  <c r="E450" i="157"/>
  <c r="E442" i="157"/>
  <c r="E434" i="157"/>
  <c r="E406" i="157"/>
  <c r="E390" i="157"/>
  <c r="E453" i="157"/>
  <c r="E445" i="157"/>
  <c r="E437" i="157"/>
  <c r="E424" i="157"/>
  <c r="E438" i="157"/>
  <c r="E430" i="157"/>
  <c r="E425" i="157"/>
  <c r="E420" i="157"/>
  <c r="E410" i="157"/>
  <c r="E394" i="157"/>
  <c r="E452" i="157"/>
  <c r="E439" i="157"/>
  <c r="E435" i="157"/>
  <c r="E426" i="157"/>
  <c r="E422" i="157"/>
  <c r="E418" i="157"/>
  <c r="E405" i="157"/>
  <c r="E396" i="157"/>
  <c r="E268" i="157"/>
  <c r="E266" i="157"/>
  <c r="E261" i="157"/>
  <c r="E248" i="157"/>
  <c r="E240" i="157"/>
  <c r="E209" i="157"/>
  <c r="E448" i="157"/>
  <c r="E433" i="157"/>
  <c r="E251" i="157"/>
  <c r="E212" i="157"/>
  <c r="E444" i="157"/>
  <c r="E431" i="157"/>
  <c r="E408" i="157"/>
  <c r="E401" i="157"/>
  <c r="E392" i="157"/>
  <c r="E259" i="157"/>
  <c r="E246" i="157"/>
  <c r="E229" i="157"/>
  <c r="E221" i="157"/>
  <c r="E440" i="157"/>
  <c r="E427" i="157"/>
  <c r="E262" i="157"/>
  <c r="E241" i="157"/>
  <c r="E210" i="157"/>
  <c r="E451" i="157"/>
  <c r="E436" i="157"/>
  <c r="E417" i="157"/>
  <c r="E397" i="157"/>
  <c r="E257" i="157"/>
  <c r="E227" i="157"/>
  <c r="E213" i="157"/>
  <c r="E455" i="157"/>
  <c r="E432" i="157"/>
  <c r="E395" i="157"/>
  <c r="E265" i="157"/>
  <c r="E239" i="157"/>
  <c r="E230" i="157"/>
  <c r="E208" i="157"/>
  <c r="E407" i="157"/>
  <c r="E391" i="157"/>
  <c r="E253" i="157"/>
  <c r="E228" i="157"/>
  <c r="E214" i="157"/>
  <c r="E393" i="157"/>
  <c r="E211" i="157"/>
  <c r="E69" i="157"/>
  <c r="E56" i="157"/>
  <c r="E43" i="157"/>
  <c r="E400" i="157"/>
  <c r="E59" i="157"/>
  <c r="E51" i="157"/>
  <c r="E46" i="157"/>
  <c r="E443" i="157"/>
  <c r="E263" i="157"/>
  <c r="E67" i="157"/>
  <c r="E62" i="157"/>
  <c r="E54" i="157"/>
  <c r="E49" i="157"/>
  <c r="E250" i="157"/>
  <c r="E57" i="157"/>
  <c r="E44" i="157"/>
  <c r="E225" i="157"/>
  <c r="E65" i="157"/>
  <c r="E60" i="157"/>
  <c r="E47" i="157"/>
  <c r="E447" i="157"/>
  <c r="E68" i="157"/>
  <c r="E63" i="157"/>
  <c r="E55" i="157"/>
  <c r="E71" i="157"/>
  <c r="E58" i="157"/>
  <c r="E45" i="157"/>
  <c r="E66" i="157"/>
  <c r="E53" i="157"/>
  <c r="E48" i="157"/>
  <c r="E452" i="155"/>
  <c r="E444" i="155"/>
  <c r="E436" i="155"/>
  <c r="E418" i="155"/>
  <c r="E408" i="155"/>
  <c r="E400" i="155"/>
  <c r="E392" i="155"/>
  <c r="E450" i="155"/>
  <c r="E442" i="155"/>
  <c r="E434" i="155"/>
  <c r="E406" i="155"/>
  <c r="E390" i="155"/>
  <c r="E453" i="155"/>
  <c r="E445" i="155"/>
  <c r="E437" i="155"/>
  <c r="E424" i="155"/>
  <c r="E419" i="155"/>
  <c r="E409" i="155"/>
  <c r="E401" i="155"/>
  <c r="E393" i="155"/>
  <c r="E448" i="155"/>
  <c r="E440" i="155"/>
  <c r="E432" i="155"/>
  <c r="E427" i="155"/>
  <c r="E404" i="155"/>
  <c r="E396" i="155"/>
  <c r="E451" i="155"/>
  <c r="E443" i="155"/>
  <c r="E435" i="155"/>
  <c r="E422" i="155"/>
  <c r="E417" i="155"/>
  <c r="E438" i="155"/>
  <c r="E430" i="155"/>
  <c r="E425" i="155"/>
  <c r="E420" i="155"/>
  <c r="E410" i="155"/>
  <c r="E394" i="155"/>
  <c r="E263" i="155"/>
  <c r="E250" i="155"/>
  <c r="E242" i="155"/>
  <c r="E233" i="155"/>
  <c r="E225" i="155"/>
  <c r="E211" i="155"/>
  <c r="E69" i="155"/>
  <c r="E56" i="155"/>
  <c r="E43" i="155"/>
  <c r="E258" i="155"/>
  <c r="E253" i="155"/>
  <c r="E245" i="155"/>
  <c r="E228" i="155"/>
  <c r="E214" i="155"/>
  <c r="E59" i="155"/>
  <c r="E51" i="155"/>
  <c r="E46" i="155"/>
  <c r="E391" i="155"/>
  <c r="E268" i="155"/>
  <c r="E266" i="155"/>
  <c r="E261" i="155"/>
  <c r="E248" i="155"/>
  <c r="E240" i="155"/>
  <c r="E231" i="155"/>
  <c r="E209" i="155"/>
  <c r="E67" i="155"/>
  <c r="E62" i="155"/>
  <c r="E54" i="155"/>
  <c r="E49" i="155"/>
  <c r="E447" i="155"/>
  <c r="E433" i="155"/>
  <c r="E431" i="155"/>
  <c r="E251" i="155"/>
  <c r="E243" i="155"/>
  <c r="E226" i="155"/>
  <c r="E212" i="155"/>
  <c r="E70" i="155"/>
  <c r="E57" i="155"/>
  <c r="E44" i="155"/>
  <c r="E262" i="155"/>
  <c r="E249" i="155"/>
  <c r="E241" i="155"/>
  <c r="E232" i="155"/>
  <c r="E210" i="155"/>
  <c r="E68" i="155"/>
  <c r="E63" i="155"/>
  <c r="E55" i="155"/>
  <c r="E426" i="155"/>
  <c r="E407" i="155"/>
  <c r="E405" i="155"/>
  <c r="E257" i="155"/>
  <c r="E252" i="155"/>
  <c r="E244" i="155"/>
  <c r="E227" i="155"/>
  <c r="E213" i="155"/>
  <c r="E71" i="155"/>
  <c r="E58" i="155"/>
  <c r="E45" i="155"/>
  <c r="E259" i="155"/>
  <c r="E208" i="155"/>
  <c r="E47" i="155"/>
  <c r="E60" i="155"/>
  <c r="E53" i="155"/>
  <c r="E455" i="155"/>
  <c r="E395" i="155"/>
  <c r="E397" i="155"/>
  <c r="E247" i="155"/>
  <c r="E230" i="155"/>
  <c r="E221" i="155"/>
  <c r="E66" i="155"/>
  <c r="E439" i="155"/>
  <c r="E265" i="155"/>
  <c r="E260" i="155"/>
  <c r="E48" i="155"/>
  <c r="E441" i="155"/>
  <c r="E61" i="155"/>
  <c r="E246" i="155"/>
  <c r="E239" i="155"/>
  <c r="E229" i="155"/>
  <c r="E222" i="155"/>
  <c r="E65" i="155"/>
  <c r="E452" i="154"/>
  <c r="E444" i="154"/>
  <c r="E436" i="154"/>
  <c r="E418" i="154"/>
  <c r="E408" i="154"/>
  <c r="E400" i="154"/>
  <c r="E392" i="154"/>
  <c r="E455" i="154"/>
  <c r="E447" i="154"/>
  <c r="E439" i="154"/>
  <c r="E431" i="154"/>
  <c r="E426" i="154"/>
  <c r="E395" i="154"/>
  <c r="E450" i="154"/>
  <c r="E442" i="154"/>
  <c r="E434" i="154"/>
  <c r="E406" i="154"/>
  <c r="E390" i="154"/>
  <c r="E453" i="154"/>
  <c r="E445" i="154"/>
  <c r="E437" i="154"/>
  <c r="E424" i="154"/>
  <c r="E419" i="154"/>
  <c r="E409" i="154"/>
  <c r="E401" i="154"/>
  <c r="E393" i="154"/>
  <c r="E448" i="154"/>
  <c r="E440" i="154"/>
  <c r="E432" i="154"/>
  <c r="E427" i="154"/>
  <c r="E404" i="154"/>
  <c r="E396" i="154"/>
  <c r="E451" i="154"/>
  <c r="E443" i="154"/>
  <c r="E435" i="154"/>
  <c r="E422" i="154"/>
  <c r="E417" i="154"/>
  <c r="E407" i="154"/>
  <c r="E391" i="154"/>
  <c r="E441" i="154"/>
  <c r="E433" i="154"/>
  <c r="E405" i="154"/>
  <c r="E397" i="154"/>
  <c r="E425" i="154"/>
  <c r="E262" i="154"/>
  <c r="E249" i="154"/>
  <c r="E241" i="154"/>
  <c r="E232" i="154"/>
  <c r="E210" i="154"/>
  <c r="E68" i="154"/>
  <c r="E63" i="154"/>
  <c r="E55" i="154"/>
  <c r="E420" i="154"/>
  <c r="E410" i="154"/>
  <c r="E257" i="154"/>
  <c r="E252" i="154"/>
  <c r="E244" i="154"/>
  <c r="E227" i="154"/>
  <c r="E213" i="154"/>
  <c r="E71" i="154"/>
  <c r="E58" i="154"/>
  <c r="E45" i="154"/>
  <c r="E265" i="154"/>
  <c r="E260" i="154"/>
  <c r="E247" i="154"/>
  <c r="E239" i="154"/>
  <c r="E230" i="154"/>
  <c r="E222" i="154"/>
  <c r="E208" i="154"/>
  <c r="E66" i="154"/>
  <c r="E61" i="154"/>
  <c r="E53" i="154"/>
  <c r="E48" i="154"/>
  <c r="E263" i="154"/>
  <c r="E250" i="154"/>
  <c r="E242" i="154"/>
  <c r="E233" i="154"/>
  <c r="E225" i="154"/>
  <c r="E211" i="154"/>
  <c r="E69" i="154"/>
  <c r="E56" i="154"/>
  <c r="E43" i="154"/>
  <c r="E243" i="154"/>
  <c r="E258" i="154"/>
  <c r="E253" i="154"/>
  <c r="E245" i="154"/>
  <c r="E228" i="154"/>
  <c r="E214" i="154"/>
  <c r="E59" i="154"/>
  <c r="E51" i="154"/>
  <c r="E46" i="154"/>
  <c r="E212" i="154"/>
  <c r="E438" i="154"/>
  <c r="E394" i="154"/>
  <c r="E268" i="154"/>
  <c r="E266" i="154"/>
  <c r="E261" i="154"/>
  <c r="E248" i="154"/>
  <c r="E240" i="154"/>
  <c r="E231" i="154"/>
  <c r="E209" i="154"/>
  <c r="E67" i="154"/>
  <c r="E62" i="154"/>
  <c r="E54" i="154"/>
  <c r="E49" i="154"/>
  <c r="E251" i="154"/>
  <c r="E430" i="154"/>
  <c r="E259" i="154"/>
  <c r="E246" i="154"/>
  <c r="E229" i="154"/>
  <c r="E221" i="154"/>
  <c r="E65" i="154"/>
  <c r="E60" i="154"/>
  <c r="E47" i="154"/>
  <c r="E226" i="154"/>
  <c r="E57" i="154"/>
  <c r="E44" i="154"/>
  <c r="E70" i="154"/>
  <c r="E452" i="151"/>
  <c r="E444" i="151"/>
  <c r="E436" i="151"/>
  <c r="E418" i="151"/>
  <c r="E408" i="151"/>
  <c r="E400" i="151"/>
  <c r="E392" i="151"/>
  <c r="E455" i="151"/>
  <c r="E447" i="151"/>
  <c r="E439" i="151"/>
  <c r="E431" i="151"/>
  <c r="E426" i="151"/>
  <c r="E395" i="151"/>
  <c r="E450" i="151"/>
  <c r="E442" i="151"/>
  <c r="E434" i="151"/>
  <c r="E406" i="151"/>
  <c r="E390" i="151"/>
  <c r="E453" i="151"/>
  <c r="E445" i="151"/>
  <c r="E437" i="151"/>
  <c r="E424" i="151"/>
  <c r="E419" i="151"/>
  <c r="E409" i="151"/>
  <c r="E401" i="151"/>
  <c r="E393" i="151"/>
  <c r="E448" i="151"/>
  <c r="E440" i="151"/>
  <c r="E432" i="151"/>
  <c r="E427" i="151"/>
  <c r="E404" i="151"/>
  <c r="E396" i="151"/>
  <c r="E451" i="151"/>
  <c r="E443" i="151"/>
  <c r="E435" i="151"/>
  <c r="E422" i="151"/>
  <c r="E417" i="151"/>
  <c r="E407" i="151"/>
  <c r="E391" i="151"/>
  <c r="E265" i="151"/>
  <c r="E260" i="151"/>
  <c r="E247" i="151"/>
  <c r="E239" i="151"/>
  <c r="E230" i="151"/>
  <c r="E222" i="151"/>
  <c r="E208" i="151"/>
  <c r="E438" i="151"/>
  <c r="E420" i="151"/>
  <c r="E263" i="151"/>
  <c r="E250" i="151"/>
  <c r="E242" i="151"/>
  <c r="E233" i="151"/>
  <c r="E225" i="151"/>
  <c r="E211" i="151"/>
  <c r="E69" i="151"/>
  <c r="E433" i="151"/>
  <c r="E397" i="151"/>
  <c r="E258" i="151"/>
  <c r="E253" i="151"/>
  <c r="E245" i="151"/>
  <c r="E228" i="151"/>
  <c r="E214" i="151"/>
  <c r="E268" i="151"/>
  <c r="E266" i="151"/>
  <c r="E261" i="151"/>
  <c r="E248" i="151"/>
  <c r="E240" i="151"/>
  <c r="E231" i="151"/>
  <c r="E209" i="151"/>
  <c r="E251" i="151"/>
  <c r="E243" i="151"/>
  <c r="E226" i="151"/>
  <c r="E212" i="151"/>
  <c r="E430" i="151"/>
  <c r="E410" i="151"/>
  <c r="E394" i="151"/>
  <c r="E259" i="151"/>
  <c r="E246" i="151"/>
  <c r="E229" i="151"/>
  <c r="E221" i="151"/>
  <c r="E65" i="151"/>
  <c r="E262" i="151"/>
  <c r="E70" i="151"/>
  <c r="E61" i="151"/>
  <c r="E53" i="151"/>
  <c r="E48" i="151"/>
  <c r="E405" i="151"/>
  <c r="E55" i="151"/>
  <c r="E257" i="151"/>
  <c r="E241" i="151"/>
  <c r="E210" i="151"/>
  <c r="E68" i="151"/>
  <c r="E56" i="151"/>
  <c r="E43" i="151"/>
  <c r="E244" i="151"/>
  <c r="E213" i="151"/>
  <c r="E58" i="151"/>
  <c r="E252" i="151"/>
  <c r="E66" i="151"/>
  <c r="E59" i="151"/>
  <c r="E51" i="151"/>
  <c r="E46" i="151"/>
  <c r="E441" i="151"/>
  <c r="E62" i="151"/>
  <c r="E54" i="151"/>
  <c r="E49" i="151"/>
  <c r="E63" i="151"/>
  <c r="E232" i="151"/>
  <c r="E71" i="151"/>
  <c r="E57" i="151"/>
  <c r="E44" i="151"/>
  <c r="E425" i="151"/>
  <c r="E249" i="151"/>
  <c r="E227" i="151"/>
  <c r="E67" i="151"/>
  <c r="E60" i="151"/>
  <c r="E47" i="151"/>
  <c r="E45" i="151"/>
  <c r="E441" i="150"/>
  <c r="E433" i="150"/>
  <c r="E405" i="150"/>
  <c r="E397" i="150"/>
  <c r="E452" i="150"/>
  <c r="E444" i="150"/>
  <c r="E436" i="150"/>
  <c r="E418" i="150"/>
  <c r="E408" i="150"/>
  <c r="E400" i="150"/>
  <c r="E455" i="150"/>
  <c r="E447" i="150"/>
  <c r="E439" i="150"/>
  <c r="E431" i="150"/>
  <c r="E426" i="150"/>
  <c r="E395" i="150"/>
  <c r="E450" i="150"/>
  <c r="E442" i="150"/>
  <c r="E434" i="150"/>
  <c r="E406" i="150"/>
  <c r="E390" i="150"/>
  <c r="E453" i="150"/>
  <c r="E445" i="150"/>
  <c r="E437" i="150"/>
  <c r="E424" i="150"/>
  <c r="E419" i="150"/>
  <c r="E409" i="150"/>
  <c r="E401" i="150"/>
  <c r="E393" i="150"/>
  <c r="E448" i="150"/>
  <c r="E440" i="150"/>
  <c r="E432" i="150"/>
  <c r="E427" i="150"/>
  <c r="E404" i="150"/>
  <c r="E396" i="150"/>
  <c r="E451" i="150"/>
  <c r="E443" i="150"/>
  <c r="E435" i="150"/>
  <c r="E422" i="150"/>
  <c r="E417" i="150"/>
  <c r="E407" i="150"/>
  <c r="E391" i="150"/>
  <c r="E257" i="150"/>
  <c r="E252" i="150"/>
  <c r="E244" i="150"/>
  <c r="E227" i="150"/>
  <c r="E213" i="150"/>
  <c r="E438" i="150"/>
  <c r="E265" i="150"/>
  <c r="E260" i="150"/>
  <c r="E247" i="150"/>
  <c r="E239" i="150"/>
  <c r="E230" i="150"/>
  <c r="E222" i="150"/>
  <c r="E208" i="150"/>
  <c r="E66" i="150"/>
  <c r="E61" i="150"/>
  <c r="E53" i="150"/>
  <c r="E48" i="150"/>
  <c r="E263" i="150"/>
  <c r="E250" i="150"/>
  <c r="E242" i="150"/>
  <c r="E233" i="150"/>
  <c r="E225" i="150"/>
  <c r="E211" i="150"/>
  <c r="E69" i="150"/>
  <c r="E56" i="150"/>
  <c r="E43" i="150"/>
  <c r="E430" i="150"/>
  <c r="E425" i="150"/>
  <c r="E394" i="150"/>
  <c r="E392" i="150"/>
  <c r="E258" i="150"/>
  <c r="E253" i="150"/>
  <c r="E245" i="150"/>
  <c r="E228" i="150"/>
  <c r="E214" i="150"/>
  <c r="E59" i="150"/>
  <c r="E51" i="150"/>
  <c r="E46" i="150"/>
  <c r="E268" i="150"/>
  <c r="E266" i="150"/>
  <c r="E261" i="150"/>
  <c r="E248" i="150"/>
  <c r="E240" i="150"/>
  <c r="E231" i="150"/>
  <c r="E209" i="150"/>
  <c r="E67" i="150"/>
  <c r="E62" i="150"/>
  <c r="E54" i="150"/>
  <c r="E49" i="150"/>
  <c r="E420" i="150"/>
  <c r="E251" i="150"/>
  <c r="E243" i="150"/>
  <c r="E226" i="150"/>
  <c r="E212" i="150"/>
  <c r="E410" i="150"/>
  <c r="E262" i="150"/>
  <c r="E249" i="150"/>
  <c r="E241" i="150"/>
  <c r="E232" i="150"/>
  <c r="E210" i="150"/>
  <c r="E68" i="150"/>
  <c r="E63" i="150"/>
  <c r="E55" i="150"/>
  <c r="E57" i="150"/>
  <c r="E70" i="150"/>
  <c r="E44" i="150"/>
  <c r="E259" i="150"/>
  <c r="E65" i="150"/>
  <c r="E47" i="150"/>
  <c r="E45" i="150"/>
  <c r="E221" i="150"/>
  <c r="E60" i="150"/>
  <c r="E58" i="150"/>
  <c r="E229" i="150"/>
  <c r="E71" i="150"/>
  <c r="E246" i="150"/>
  <c r="B519" i="138"/>
  <c r="G170" i="166"/>
  <c r="G711" i="166"/>
  <c r="D13" i="166"/>
  <c r="G12" i="166"/>
  <c r="G13" i="166"/>
  <c r="G713" i="166"/>
  <c r="G443" i="3"/>
  <c r="G444" i="3"/>
  <c r="E443" i="3"/>
  <c r="E444" i="3"/>
  <c r="G188" i="3"/>
  <c r="G189" i="3"/>
  <c r="E188" i="3"/>
  <c r="E189" i="3"/>
  <c r="G251" i="3"/>
  <c r="E251" i="3"/>
  <c r="G306" i="3"/>
  <c r="G307" i="3"/>
  <c r="E306" i="3"/>
  <c r="E307" i="3"/>
  <c r="G373" i="3"/>
  <c r="E372" i="3"/>
  <c r="E373" i="3"/>
  <c r="G488" i="3"/>
  <c r="G489" i="3"/>
  <c r="E488" i="3"/>
  <c r="E489" i="3"/>
  <c r="G660" i="3"/>
  <c r="G661" i="3"/>
  <c r="G662" i="3"/>
  <c r="G663" i="3"/>
  <c r="G664" i="3"/>
  <c r="G665" i="3"/>
  <c r="G666" i="3"/>
  <c r="E660" i="3"/>
  <c r="E661" i="3"/>
  <c r="E662" i="3"/>
  <c r="E663" i="3"/>
  <c r="E664" i="3"/>
  <c r="E665" i="3"/>
  <c r="E666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F676" i="166"/>
  <c r="G676" i="166"/>
  <c r="E676" i="139"/>
  <c r="F317" i="166"/>
  <c r="G317" i="166"/>
  <c r="E317" i="139"/>
  <c r="F675" i="166"/>
  <c r="G675" i="166"/>
  <c r="E675" i="139"/>
  <c r="F671" i="166"/>
  <c r="G671" i="166"/>
  <c r="E671" i="139"/>
  <c r="F499" i="166"/>
  <c r="G499" i="166"/>
  <c r="E499" i="139"/>
  <c r="F383" i="166"/>
  <c r="G383" i="166"/>
  <c r="E383" i="139"/>
  <c r="F316" i="166"/>
  <c r="G316" i="166"/>
  <c r="E316" i="139"/>
  <c r="F674" i="166"/>
  <c r="G674" i="166"/>
  <c r="E674" i="139"/>
  <c r="F670" i="166"/>
  <c r="G670" i="166"/>
  <c r="E670" i="139"/>
  <c r="F498" i="166"/>
  <c r="G498" i="166"/>
  <c r="E498" i="139"/>
  <c r="F199" i="166"/>
  <c r="G199" i="166"/>
  <c r="E199" i="139"/>
  <c r="F454" i="166"/>
  <c r="G454" i="166"/>
  <c r="E454" i="139"/>
  <c r="F673" i="166"/>
  <c r="G673" i="166"/>
  <c r="E673" i="139"/>
  <c r="F261" i="166"/>
  <c r="G261" i="166"/>
  <c r="E261" i="139"/>
  <c r="F198" i="166"/>
  <c r="G198" i="166"/>
  <c r="E198" i="139"/>
  <c r="F453" i="166"/>
  <c r="G453" i="166"/>
  <c r="E453" i="139"/>
  <c r="F672" i="166"/>
  <c r="G672" i="166"/>
  <c r="E672" i="139"/>
  <c r="F69" i="157"/>
  <c r="G69" i="157"/>
  <c r="F69" i="155"/>
  <c r="G69" i="155"/>
  <c r="F69" i="154"/>
  <c r="G69" i="154"/>
  <c r="F69" i="152"/>
  <c r="G69" i="152"/>
  <c r="F69" i="153"/>
  <c r="G69" i="153"/>
  <c r="F69" i="151"/>
  <c r="G69" i="151"/>
  <c r="F69" i="150"/>
  <c r="G69" i="150"/>
  <c r="D69" i="138"/>
  <c r="F60" i="157"/>
  <c r="G60" i="157"/>
  <c r="F60" i="155"/>
  <c r="G60" i="155"/>
  <c r="F60" i="154"/>
  <c r="G60" i="154"/>
  <c r="F60" i="153"/>
  <c r="G60" i="153"/>
  <c r="F60" i="152"/>
  <c r="G60" i="152"/>
  <c r="F60" i="151"/>
  <c r="G60" i="151"/>
  <c r="F60" i="150"/>
  <c r="G60" i="150"/>
  <c r="D60" i="138"/>
  <c r="F52" i="157"/>
  <c r="G52" i="157"/>
  <c r="F52" i="155"/>
  <c r="G52" i="155"/>
  <c r="F52" i="154"/>
  <c r="G52" i="154"/>
  <c r="F52" i="153"/>
  <c r="G52" i="153"/>
  <c r="F52" i="152"/>
  <c r="G52" i="152"/>
  <c r="F52" i="151"/>
  <c r="G52" i="151"/>
  <c r="F52" i="150"/>
  <c r="G52" i="150"/>
  <c r="D52" i="138"/>
  <c r="F44" i="157"/>
  <c r="G44" i="157"/>
  <c r="F44" i="155"/>
  <c r="G44" i="155"/>
  <c r="F44" i="154"/>
  <c r="G44" i="154"/>
  <c r="F44" i="153"/>
  <c r="G44" i="153"/>
  <c r="F44" i="152"/>
  <c r="G44" i="152"/>
  <c r="F44" i="151"/>
  <c r="G44" i="151"/>
  <c r="F44" i="150"/>
  <c r="G44" i="150"/>
  <c r="D44" i="138"/>
  <c r="F671" i="157"/>
  <c r="G671" i="157"/>
  <c r="F671" i="155"/>
  <c r="G671" i="155"/>
  <c r="F671" i="154"/>
  <c r="G671" i="154"/>
  <c r="F671" i="153"/>
  <c r="G671" i="153"/>
  <c r="F671" i="152"/>
  <c r="G671" i="152"/>
  <c r="F671" i="151"/>
  <c r="G671" i="151"/>
  <c r="F671" i="150"/>
  <c r="G671" i="150"/>
  <c r="D671" i="138"/>
  <c r="F317" i="157"/>
  <c r="G317" i="157"/>
  <c r="F317" i="155"/>
  <c r="G317" i="155"/>
  <c r="F317" i="154"/>
  <c r="G317" i="154"/>
  <c r="F317" i="153"/>
  <c r="G317" i="153"/>
  <c r="F317" i="152"/>
  <c r="G317" i="152"/>
  <c r="F317" i="151"/>
  <c r="G317" i="151"/>
  <c r="F317" i="150"/>
  <c r="G317" i="150"/>
  <c r="D317" i="138"/>
  <c r="F53" i="157"/>
  <c r="G53" i="157"/>
  <c r="F53" i="155"/>
  <c r="G53" i="155"/>
  <c r="F53" i="152"/>
  <c r="G53" i="152"/>
  <c r="F53" i="154"/>
  <c r="G53" i="154"/>
  <c r="F53" i="153"/>
  <c r="G53" i="153"/>
  <c r="F53" i="151"/>
  <c r="G53" i="151"/>
  <c r="F53" i="150"/>
  <c r="G53" i="150"/>
  <c r="D53" i="138"/>
  <c r="F51" i="157"/>
  <c r="G51" i="157"/>
  <c r="F51" i="155"/>
  <c r="G51" i="155"/>
  <c r="F51" i="154"/>
  <c r="G51" i="154"/>
  <c r="F51" i="152"/>
  <c r="G51" i="152"/>
  <c r="F51" i="153"/>
  <c r="G51" i="153"/>
  <c r="F51" i="151"/>
  <c r="G51" i="151"/>
  <c r="F51" i="150"/>
  <c r="G51" i="150"/>
  <c r="D51" i="138"/>
  <c r="F499" i="157"/>
  <c r="G499" i="157"/>
  <c r="F499" i="155"/>
  <c r="G499" i="155"/>
  <c r="F499" i="154"/>
  <c r="G499" i="154"/>
  <c r="F499" i="153"/>
  <c r="G499" i="153"/>
  <c r="F499" i="152"/>
  <c r="G499" i="152"/>
  <c r="F499" i="151"/>
  <c r="G499" i="151"/>
  <c r="F499" i="150"/>
  <c r="G499" i="150"/>
  <c r="D499" i="138"/>
  <c r="F316" i="157"/>
  <c r="G316" i="157"/>
  <c r="F316" i="155"/>
  <c r="G316" i="155"/>
  <c r="F316" i="154"/>
  <c r="G316" i="154"/>
  <c r="F316" i="153"/>
  <c r="G316" i="153"/>
  <c r="F316" i="152"/>
  <c r="G316" i="152"/>
  <c r="F316" i="151"/>
  <c r="G316" i="151"/>
  <c r="F316" i="150"/>
  <c r="G316" i="150"/>
  <c r="D316" i="138"/>
  <c r="F45" i="157"/>
  <c r="G45" i="157"/>
  <c r="F45" i="155"/>
  <c r="G45" i="155"/>
  <c r="F45" i="154"/>
  <c r="G45" i="154"/>
  <c r="F45" i="153"/>
  <c r="G45" i="153"/>
  <c r="F45" i="152"/>
  <c r="G45" i="152"/>
  <c r="F45" i="151"/>
  <c r="G45" i="151"/>
  <c r="F45" i="150"/>
  <c r="G45" i="150"/>
  <c r="D45" i="138"/>
  <c r="F59" i="157"/>
  <c r="G59" i="157"/>
  <c r="F59" i="155"/>
  <c r="G59" i="155"/>
  <c r="F59" i="154"/>
  <c r="G59" i="154"/>
  <c r="F59" i="153"/>
  <c r="G59" i="153"/>
  <c r="F59" i="152"/>
  <c r="G59" i="152"/>
  <c r="F59" i="151"/>
  <c r="G59" i="151"/>
  <c r="F59" i="150"/>
  <c r="G59" i="150"/>
  <c r="D59" i="138"/>
  <c r="F66" i="157"/>
  <c r="G66" i="157"/>
  <c r="F66" i="155"/>
  <c r="G66" i="155"/>
  <c r="F66" i="153"/>
  <c r="G66" i="153"/>
  <c r="F66" i="154"/>
  <c r="G66" i="154"/>
  <c r="F66" i="152"/>
  <c r="G66" i="152"/>
  <c r="F66" i="151"/>
  <c r="G66" i="151"/>
  <c r="F66" i="150"/>
  <c r="G66" i="150"/>
  <c r="D66" i="138"/>
  <c r="F58" i="157"/>
  <c r="G58" i="157"/>
  <c r="F58" i="155"/>
  <c r="G58" i="155"/>
  <c r="F58" i="154"/>
  <c r="G58" i="154"/>
  <c r="F58" i="152"/>
  <c r="G58" i="152"/>
  <c r="F58" i="153"/>
  <c r="G58" i="153"/>
  <c r="F58" i="151"/>
  <c r="G58" i="151"/>
  <c r="F58" i="150"/>
  <c r="G58" i="150"/>
  <c r="D58" i="138"/>
  <c r="F50" i="157"/>
  <c r="G50" i="157"/>
  <c r="F50" i="155"/>
  <c r="G50" i="155"/>
  <c r="F50" i="154"/>
  <c r="G50" i="154"/>
  <c r="F50" i="153"/>
  <c r="G50" i="153"/>
  <c r="F50" i="152"/>
  <c r="G50" i="152"/>
  <c r="F50" i="151"/>
  <c r="G50" i="151"/>
  <c r="F50" i="150"/>
  <c r="G50" i="150"/>
  <c r="D50" i="138"/>
  <c r="F42" i="157"/>
  <c r="G42" i="157"/>
  <c r="F42" i="155"/>
  <c r="G42" i="155"/>
  <c r="F42" i="154"/>
  <c r="G42" i="154"/>
  <c r="F42" i="153"/>
  <c r="G42" i="153"/>
  <c r="F42" i="152"/>
  <c r="G42" i="152"/>
  <c r="F42" i="151"/>
  <c r="G42" i="151"/>
  <c r="F42" i="150"/>
  <c r="G42" i="150"/>
  <c r="D42" i="138"/>
  <c r="F498" i="157"/>
  <c r="G498" i="157"/>
  <c r="F498" i="154"/>
  <c r="G498" i="154"/>
  <c r="F498" i="155"/>
  <c r="G498" i="155"/>
  <c r="F498" i="153"/>
  <c r="G498" i="153"/>
  <c r="F498" i="152"/>
  <c r="G498" i="152"/>
  <c r="F498" i="151"/>
  <c r="G498" i="151"/>
  <c r="F498" i="150"/>
  <c r="G498" i="150"/>
  <c r="D498" i="138"/>
  <c r="F454" i="157"/>
  <c r="G454" i="157"/>
  <c r="F454" i="154"/>
  <c r="G454" i="154"/>
  <c r="F454" i="155"/>
  <c r="G454" i="155"/>
  <c r="F454" i="153"/>
  <c r="G454" i="153"/>
  <c r="F454" i="151"/>
  <c r="G454" i="151"/>
  <c r="F454" i="152"/>
  <c r="G454" i="152"/>
  <c r="F454" i="150"/>
  <c r="G454" i="150"/>
  <c r="D454" i="138"/>
  <c r="F672" i="157"/>
  <c r="G672" i="157"/>
  <c r="F672" i="155"/>
  <c r="G672" i="155"/>
  <c r="F672" i="154"/>
  <c r="G672" i="154"/>
  <c r="F672" i="153"/>
  <c r="G672" i="153"/>
  <c r="F672" i="152"/>
  <c r="G672" i="152"/>
  <c r="F672" i="151"/>
  <c r="G672" i="151"/>
  <c r="F672" i="150"/>
  <c r="G672" i="150"/>
  <c r="D672" i="138"/>
  <c r="F670" i="157"/>
  <c r="G670" i="157"/>
  <c r="F670" i="155"/>
  <c r="G670" i="155"/>
  <c r="F670" i="154"/>
  <c r="G670" i="154"/>
  <c r="F670" i="153"/>
  <c r="G670" i="153"/>
  <c r="F670" i="151"/>
  <c r="G670" i="151"/>
  <c r="F670" i="152"/>
  <c r="G670" i="152"/>
  <c r="F670" i="150"/>
  <c r="G670" i="150"/>
  <c r="D670" i="138"/>
  <c r="F65" i="157"/>
  <c r="G65" i="157"/>
  <c r="F65" i="155"/>
  <c r="G65" i="155"/>
  <c r="F65" i="154"/>
  <c r="G65" i="154"/>
  <c r="F65" i="153"/>
  <c r="G65" i="153"/>
  <c r="F65" i="152"/>
  <c r="G65" i="152"/>
  <c r="F65" i="151"/>
  <c r="G65" i="151"/>
  <c r="F65" i="150"/>
  <c r="G65" i="150"/>
  <c r="D65" i="138"/>
  <c r="F57" i="157"/>
  <c r="G57" i="157"/>
  <c r="F57" i="155"/>
  <c r="G57" i="155"/>
  <c r="F57" i="154"/>
  <c r="G57" i="154"/>
  <c r="F57" i="153"/>
  <c r="G57" i="153"/>
  <c r="F57" i="151"/>
  <c r="G57" i="151"/>
  <c r="F57" i="152"/>
  <c r="G57" i="152"/>
  <c r="F57" i="150"/>
  <c r="G57" i="150"/>
  <c r="D57" i="138"/>
  <c r="F49" i="157"/>
  <c r="G49" i="157"/>
  <c r="F49" i="155"/>
  <c r="G49" i="155"/>
  <c r="F49" i="154"/>
  <c r="G49" i="154"/>
  <c r="F49" i="153"/>
  <c r="G49" i="153"/>
  <c r="F49" i="151"/>
  <c r="G49" i="151"/>
  <c r="F49" i="152"/>
  <c r="G49" i="152"/>
  <c r="F49" i="150"/>
  <c r="G49" i="150"/>
  <c r="D49" i="138"/>
  <c r="F676" i="157"/>
  <c r="G676" i="157"/>
  <c r="F676" i="155"/>
  <c r="G676" i="155"/>
  <c r="F676" i="154"/>
  <c r="G676" i="154"/>
  <c r="F676" i="153"/>
  <c r="G676" i="153"/>
  <c r="F676" i="151"/>
  <c r="G676" i="151"/>
  <c r="F676" i="150"/>
  <c r="G676" i="150"/>
  <c r="F676" i="152"/>
  <c r="G676" i="152"/>
  <c r="D676" i="138"/>
  <c r="F453" i="157"/>
  <c r="G453" i="157"/>
  <c r="F453" i="155"/>
  <c r="G453" i="155"/>
  <c r="F453" i="154"/>
  <c r="G453" i="154"/>
  <c r="F453" i="153"/>
  <c r="G453" i="153"/>
  <c r="F453" i="152"/>
  <c r="G453" i="152"/>
  <c r="F453" i="151"/>
  <c r="G453" i="151"/>
  <c r="F453" i="150"/>
  <c r="G453" i="150"/>
  <c r="D453" i="138"/>
  <c r="F61" i="157"/>
  <c r="G61" i="157"/>
  <c r="F61" i="155"/>
  <c r="G61" i="155"/>
  <c r="F61" i="152"/>
  <c r="G61" i="152"/>
  <c r="F61" i="154"/>
  <c r="G61" i="154"/>
  <c r="F61" i="153"/>
  <c r="G61" i="153"/>
  <c r="F61" i="150"/>
  <c r="G61" i="150"/>
  <c r="F61" i="151"/>
  <c r="G61" i="151"/>
  <c r="D61" i="138"/>
  <c r="F43" i="157"/>
  <c r="G43" i="157"/>
  <c r="F43" i="155"/>
  <c r="G43" i="155"/>
  <c r="F43" i="154"/>
  <c r="G43" i="154"/>
  <c r="F43" i="153"/>
  <c r="G43" i="153"/>
  <c r="F43" i="152"/>
  <c r="G43" i="152"/>
  <c r="F43" i="151"/>
  <c r="G43" i="151"/>
  <c r="F43" i="150"/>
  <c r="G43" i="150"/>
  <c r="D43" i="138"/>
  <c r="F64" i="157"/>
  <c r="G64" i="157"/>
  <c r="F64" i="155"/>
  <c r="G64" i="155"/>
  <c r="F64" i="154"/>
  <c r="G64" i="154"/>
  <c r="F64" i="152"/>
  <c r="G64" i="152"/>
  <c r="F64" i="153"/>
  <c r="G64" i="153"/>
  <c r="F64" i="151"/>
  <c r="G64" i="151"/>
  <c r="F64" i="150"/>
  <c r="G64" i="150"/>
  <c r="D64" i="138"/>
  <c r="F56" i="157"/>
  <c r="G56" i="157"/>
  <c r="F56" i="155"/>
  <c r="G56" i="155"/>
  <c r="F56" i="154"/>
  <c r="G56" i="154"/>
  <c r="F56" i="153"/>
  <c r="G56" i="153"/>
  <c r="F56" i="152"/>
  <c r="G56" i="152"/>
  <c r="F56" i="151"/>
  <c r="G56" i="151"/>
  <c r="F56" i="150"/>
  <c r="G56" i="150"/>
  <c r="D56" i="138"/>
  <c r="F48" i="157"/>
  <c r="G48" i="157"/>
  <c r="F48" i="155"/>
  <c r="G48" i="155"/>
  <c r="F48" i="154"/>
  <c r="G48" i="154"/>
  <c r="F48" i="152"/>
  <c r="G48" i="152"/>
  <c r="F48" i="153"/>
  <c r="G48" i="153"/>
  <c r="F48" i="151"/>
  <c r="G48" i="151"/>
  <c r="F48" i="150"/>
  <c r="G48" i="150"/>
  <c r="D48" i="138"/>
  <c r="F675" i="157"/>
  <c r="G675" i="157"/>
  <c r="F675" i="154"/>
  <c r="G675" i="154"/>
  <c r="F675" i="155"/>
  <c r="G675" i="155"/>
  <c r="F675" i="153"/>
  <c r="G675" i="153"/>
  <c r="F675" i="152"/>
  <c r="G675" i="152"/>
  <c r="F675" i="151"/>
  <c r="G675" i="151"/>
  <c r="F675" i="150"/>
  <c r="G675" i="150"/>
  <c r="D675" i="138"/>
  <c r="F261" i="157"/>
  <c r="G261" i="157"/>
  <c r="F261" i="155"/>
  <c r="G261" i="155"/>
  <c r="F261" i="154"/>
  <c r="G261" i="154"/>
  <c r="F261" i="153"/>
  <c r="G261" i="153"/>
  <c r="F261" i="152"/>
  <c r="G261" i="152"/>
  <c r="F261" i="150"/>
  <c r="G261" i="150"/>
  <c r="F261" i="151"/>
  <c r="G261" i="151"/>
  <c r="D261" i="138"/>
  <c r="F68" i="157"/>
  <c r="G68" i="157"/>
  <c r="F68" i="155"/>
  <c r="G68" i="155"/>
  <c r="F68" i="154"/>
  <c r="G68" i="154"/>
  <c r="F68" i="153"/>
  <c r="G68" i="153"/>
  <c r="F68" i="152"/>
  <c r="G68" i="152"/>
  <c r="F68" i="151"/>
  <c r="G68" i="151"/>
  <c r="F68" i="150"/>
  <c r="G68" i="150"/>
  <c r="D68" i="138"/>
  <c r="F71" i="157"/>
  <c r="G71" i="157"/>
  <c r="F71" i="155"/>
  <c r="G71" i="155"/>
  <c r="F71" i="154"/>
  <c r="G71" i="154"/>
  <c r="F71" i="152"/>
  <c r="G71" i="152"/>
  <c r="F71" i="153"/>
  <c r="G71" i="153"/>
  <c r="F71" i="151"/>
  <c r="G71" i="151"/>
  <c r="F71" i="150"/>
  <c r="G71" i="150"/>
  <c r="D71" i="138"/>
  <c r="F63" i="157"/>
  <c r="G63" i="157"/>
  <c r="F63" i="155"/>
  <c r="G63" i="155"/>
  <c r="F63" i="154"/>
  <c r="G63" i="154"/>
  <c r="F63" i="153"/>
  <c r="G63" i="153"/>
  <c r="F63" i="152"/>
  <c r="G63" i="152"/>
  <c r="F63" i="151"/>
  <c r="G63" i="151"/>
  <c r="F63" i="150"/>
  <c r="G63" i="150"/>
  <c r="D63" i="138"/>
  <c r="F55" i="157"/>
  <c r="G55" i="157"/>
  <c r="F55" i="155"/>
  <c r="G55" i="155"/>
  <c r="F55" i="154"/>
  <c r="G55" i="154"/>
  <c r="F55" i="153"/>
  <c r="G55" i="153"/>
  <c r="F55" i="152"/>
  <c r="G55" i="152"/>
  <c r="F55" i="151"/>
  <c r="G55" i="151"/>
  <c r="F55" i="150"/>
  <c r="G55" i="150"/>
  <c r="D55" i="138"/>
  <c r="F47" i="157"/>
  <c r="G47" i="157"/>
  <c r="F47" i="155"/>
  <c r="G47" i="155"/>
  <c r="F47" i="154"/>
  <c r="G47" i="154"/>
  <c r="F47" i="153"/>
  <c r="G47" i="153"/>
  <c r="F47" i="151"/>
  <c r="G47" i="151"/>
  <c r="F47" i="152"/>
  <c r="G47" i="152"/>
  <c r="F47" i="150"/>
  <c r="G47" i="150"/>
  <c r="D47" i="138"/>
  <c r="F674" i="157"/>
  <c r="G674" i="157"/>
  <c r="F674" i="155"/>
  <c r="G674" i="155"/>
  <c r="F674" i="154"/>
  <c r="G674" i="154"/>
  <c r="F674" i="153"/>
  <c r="G674" i="153"/>
  <c r="F674" i="151"/>
  <c r="G674" i="151"/>
  <c r="F674" i="152"/>
  <c r="G674" i="152"/>
  <c r="F674" i="150"/>
  <c r="G674" i="150"/>
  <c r="D674" i="138"/>
  <c r="F383" i="157"/>
  <c r="F383" i="154"/>
  <c r="G383" i="154"/>
  <c r="F383" i="153"/>
  <c r="G383" i="153"/>
  <c r="F383" i="155"/>
  <c r="G383" i="155"/>
  <c r="F383" i="152"/>
  <c r="G383" i="152"/>
  <c r="F383" i="150"/>
  <c r="G383" i="150"/>
  <c r="F383" i="151"/>
  <c r="G383" i="151"/>
  <c r="D383" i="138"/>
  <c r="F198" i="157"/>
  <c r="G198" i="157"/>
  <c r="F198" i="155"/>
  <c r="G198" i="155"/>
  <c r="F198" i="154"/>
  <c r="G198" i="154"/>
  <c r="F198" i="153"/>
  <c r="G198" i="153"/>
  <c r="F198" i="151"/>
  <c r="G198" i="151"/>
  <c r="F198" i="150"/>
  <c r="G198" i="150"/>
  <c r="F198" i="152"/>
  <c r="G198" i="152"/>
  <c r="D198" i="138"/>
  <c r="F67" i="157"/>
  <c r="G67" i="157"/>
  <c r="F67" i="155"/>
  <c r="G67" i="155"/>
  <c r="F67" i="154"/>
  <c r="G67" i="154"/>
  <c r="F67" i="153"/>
  <c r="G67" i="153"/>
  <c r="F67" i="152"/>
  <c r="G67" i="152"/>
  <c r="F67" i="151"/>
  <c r="G67" i="151"/>
  <c r="F67" i="150"/>
  <c r="G67" i="150"/>
  <c r="D67" i="138"/>
  <c r="F70" i="157"/>
  <c r="G70" i="157"/>
  <c r="F70" i="155"/>
  <c r="G70" i="155"/>
  <c r="F70" i="154"/>
  <c r="G70" i="154"/>
  <c r="F70" i="153"/>
  <c r="G70" i="153"/>
  <c r="F70" i="152"/>
  <c r="G70" i="152"/>
  <c r="F70" i="151"/>
  <c r="G70" i="151"/>
  <c r="F70" i="150"/>
  <c r="G70" i="150"/>
  <c r="D70" i="138"/>
  <c r="F62" i="157"/>
  <c r="G62" i="157"/>
  <c r="F62" i="155"/>
  <c r="G62" i="155"/>
  <c r="F62" i="154"/>
  <c r="G62" i="154"/>
  <c r="F62" i="153"/>
  <c r="G62" i="153"/>
  <c r="F62" i="152"/>
  <c r="G62" i="152"/>
  <c r="F62" i="151"/>
  <c r="G62" i="151"/>
  <c r="F62" i="150"/>
  <c r="G62" i="150"/>
  <c r="D62" i="138"/>
  <c r="F54" i="157"/>
  <c r="G54" i="157"/>
  <c r="F54" i="155"/>
  <c r="G54" i="155"/>
  <c r="F54" i="154"/>
  <c r="G54" i="154"/>
  <c r="F54" i="153"/>
  <c r="G54" i="153"/>
  <c r="F54" i="152"/>
  <c r="G54" i="152"/>
  <c r="F54" i="151"/>
  <c r="G54" i="151"/>
  <c r="F54" i="150"/>
  <c r="G54" i="150"/>
  <c r="D54" i="138"/>
  <c r="F46" i="157"/>
  <c r="G46" i="157"/>
  <c r="F46" i="155"/>
  <c r="G46" i="155"/>
  <c r="F46" i="154"/>
  <c r="G46" i="154"/>
  <c r="F46" i="152"/>
  <c r="G46" i="152"/>
  <c r="F46" i="153"/>
  <c r="G46" i="153"/>
  <c r="F46" i="151"/>
  <c r="G46" i="151"/>
  <c r="F46" i="150"/>
  <c r="G46" i="150"/>
  <c r="D46" i="138"/>
  <c r="F673" i="157"/>
  <c r="G673" i="157"/>
  <c r="F673" i="155"/>
  <c r="G673" i="155"/>
  <c r="F673" i="154"/>
  <c r="G673" i="154"/>
  <c r="F673" i="153"/>
  <c r="G673" i="153"/>
  <c r="F673" i="152"/>
  <c r="G673" i="152"/>
  <c r="F673" i="150"/>
  <c r="G673" i="150"/>
  <c r="F673" i="151"/>
  <c r="G673" i="151"/>
  <c r="D673" i="138"/>
  <c r="F382" i="157"/>
  <c r="G382" i="157"/>
  <c r="F382" i="155"/>
  <c r="G382" i="155"/>
  <c r="F382" i="154"/>
  <c r="G382" i="154"/>
  <c r="F382" i="153"/>
  <c r="G382" i="153"/>
  <c r="F382" i="150"/>
  <c r="G382" i="150"/>
  <c r="F382" i="151"/>
  <c r="G382" i="151"/>
  <c r="F382" i="152"/>
  <c r="G382" i="152"/>
  <c r="D382" i="138"/>
  <c r="F199" i="157"/>
  <c r="G199" i="157"/>
  <c r="F199" i="155"/>
  <c r="G199" i="155"/>
  <c r="F199" i="153"/>
  <c r="G199" i="153"/>
  <c r="F199" i="154"/>
  <c r="G199" i="154"/>
  <c r="F199" i="152"/>
  <c r="G199" i="152"/>
  <c r="F199" i="150"/>
  <c r="G199" i="150"/>
  <c r="F199" i="151"/>
  <c r="G199" i="151"/>
  <c r="D199" i="138"/>
  <c r="F155" i="64"/>
  <c r="F156" i="64"/>
  <c r="F157" i="64"/>
  <c r="F158" i="64"/>
  <c r="F159" i="64"/>
  <c r="F160" i="64"/>
  <c r="F161" i="64"/>
  <c r="F162" i="64"/>
  <c r="F163" i="64"/>
  <c r="F164" i="64"/>
  <c r="F165" i="64"/>
  <c r="F166" i="64"/>
  <c r="F167" i="64"/>
  <c r="F168" i="64"/>
  <c r="F169" i="64"/>
  <c r="F170" i="64"/>
  <c r="F154" i="64"/>
  <c r="E559" i="3"/>
  <c r="G559" i="3"/>
  <c r="E554" i="3"/>
  <c r="G554" i="3"/>
  <c r="B7" i="64"/>
  <c r="E646" i="3"/>
  <c r="G646" i="3"/>
  <c r="E623" i="3"/>
  <c r="G623" i="3"/>
  <c r="E612" i="3"/>
  <c r="G612" i="3"/>
  <c r="E590" i="3"/>
  <c r="G590" i="3"/>
  <c r="E610" i="3"/>
  <c r="G610" i="3"/>
  <c r="E611" i="3"/>
  <c r="G611" i="3"/>
  <c r="F621" i="166"/>
  <c r="G621" i="166"/>
  <c r="E621" i="139"/>
  <c r="F633" i="166"/>
  <c r="G633" i="166"/>
  <c r="E633" i="139"/>
  <c r="F564" i="166"/>
  <c r="G564" i="166"/>
  <c r="E564" i="139"/>
  <c r="F600" i="166"/>
  <c r="G600" i="166"/>
  <c r="E600" i="139"/>
  <c r="F656" i="166"/>
  <c r="G656" i="166"/>
  <c r="E656" i="139"/>
  <c r="F620" i="166"/>
  <c r="G620" i="166"/>
  <c r="E620" i="139"/>
  <c r="F622" i="166"/>
  <c r="G622" i="166"/>
  <c r="E622" i="139"/>
  <c r="F569" i="166"/>
  <c r="G569" i="166"/>
  <c r="E569" i="139"/>
  <c r="F564" i="157"/>
  <c r="G564" i="157"/>
  <c r="F564" i="155"/>
  <c r="G564" i="155"/>
  <c r="F564" i="153"/>
  <c r="G564" i="153"/>
  <c r="F564" i="154"/>
  <c r="G564" i="154"/>
  <c r="F564" i="152"/>
  <c r="G564" i="152"/>
  <c r="F564" i="151"/>
  <c r="G564" i="151"/>
  <c r="F564" i="150"/>
  <c r="G564" i="150"/>
  <c r="D564" i="138"/>
  <c r="F622" i="157"/>
  <c r="G622" i="157"/>
  <c r="F622" i="155"/>
  <c r="G622" i="155"/>
  <c r="F622" i="154"/>
  <c r="G622" i="154"/>
  <c r="F622" i="153"/>
  <c r="G622" i="153"/>
  <c r="F622" i="152"/>
  <c r="G622" i="152"/>
  <c r="F622" i="150"/>
  <c r="G622" i="150"/>
  <c r="F622" i="151"/>
  <c r="G622" i="151"/>
  <c r="D622" i="138"/>
  <c r="F633" i="157"/>
  <c r="G633" i="157"/>
  <c r="F633" i="155"/>
  <c r="G633" i="155"/>
  <c r="F633" i="154"/>
  <c r="G633" i="154"/>
  <c r="F633" i="151"/>
  <c r="G633" i="151"/>
  <c r="F633" i="153"/>
  <c r="G633" i="153"/>
  <c r="F633" i="150"/>
  <c r="G633" i="150"/>
  <c r="F633" i="152"/>
  <c r="G633" i="152"/>
  <c r="D633" i="138"/>
  <c r="F600" i="157"/>
  <c r="G600" i="157"/>
  <c r="F600" i="154"/>
  <c r="G600" i="154"/>
  <c r="F600" i="155"/>
  <c r="G600" i="155"/>
  <c r="F600" i="153"/>
  <c r="G600" i="153"/>
  <c r="F600" i="152"/>
  <c r="G600" i="152"/>
  <c r="F600" i="151"/>
  <c r="G600" i="151"/>
  <c r="F600" i="150"/>
  <c r="G600" i="150"/>
  <c r="D600" i="138"/>
  <c r="F569" i="157"/>
  <c r="G569" i="157"/>
  <c r="F569" i="155"/>
  <c r="G569" i="155"/>
  <c r="F569" i="154"/>
  <c r="G569" i="154"/>
  <c r="F569" i="153"/>
  <c r="G569" i="153"/>
  <c r="F569" i="152"/>
  <c r="G569" i="152"/>
  <c r="F569" i="150"/>
  <c r="G569" i="150"/>
  <c r="F569" i="151"/>
  <c r="G569" i="151"/>
  <c r="D569" i="138"/>
  <c r="F620" i="157"/>
  <c r="G620" i="157"/>
  <c r="F620" i="155"/>
  <c r="G620" i="155"/>
  <c r="F620" i="154"/>
  <c r="G620" i="154"/>
  <c r="F620" i="153"/>
  <c r="G620" i="153"/>
  <c r="F620" i="152"/>
  <c r="G620" i="152"/>
  <c r="F620" i="151"/>
  <c r="G620" i="151"/>
  <c r="F620" i="150"/>
  <c r="G620" i="150"/>
  <c r="D620" i="138"/>
  <c r="F656" i="157"/>
  <c r="G656" i="157"/>
  <c r="F656" i="154"/>
  <c r="G656" i="154"/>
  <c r="F656" i="155"/>
  <c r="G656" i="155"/>
  <c r="F656" i="153"/>
  <c r="G656" i="153"/>
  <c r="F656" i="152"/>
  <c r="G656" i="152"/>
  <c r="F656" i="151"/>
  <c r="G656" i="151"/>
  <c r="F656" i="150"/>
  <c r="G656" i="150"/>
  <c r="D656" i="138"/>
  <c r="F621" i="157"/>
  <c r="G621" i="157"/>
  <c r="F621" i="155"/>
  <c r="G621" i="155"/>
  <c r="F621" i="154"/>
  <c r="G621" i="154"/>
  <c r="F621" i="151"/>
  <c r="G621" i="151"/>
  <c r="F621" i="153"/>
  <c r="G621" i="153"/>
  <c r="F621" i="152"/>
  <c r="G621" i="152"/>
  <c r="F621" i="150"/>
  <c r="G621" i="150"/>
  <c r="D621" i="138"/>
  <c r="E238" i="3"/>
  <c r="F248" i="157"/>
  <c r="G248" i="157"/>
  <c r="F248" i="155"/>
  <c r="G248" i="155"/>
  <c r="F248" i="153"/>
  <c r="G248" i="153"/>
  <c r="F248" i="154"/>
  <c r="G248" i="154"/>
  <c r="F248" i="150"/>
  <c r="G248" i="150"/>
  <c r="F248" i="152"/>
  <c r="G248" i="152"/>
  <c r="F248" i="151"/>
  <c r="G248" i="151"/>
  <c r="D248" i="138"/>
  <c r="G238" i="3"/>
  <c r="F248" i="166"/>
  <c r="G248" i="166"/>
  <c r="E248" i="139"/>
  <c r="F143" i="64"/>
  <c r="F145" i="64"/>
  <c r="F146" i="64"/>
  <c r="F147" i="64"/>
  <c r="F148" i="64"/>
  <c r="F149" i="64"/>
  <c r="F150" i="64"/>
  <c r="D131" i="64"/>
  <c r="F131" i="64"/>
  <c r="D132" i="64"/>
  <c r="F132" i="64"/>
  <c r="D133" i="64"/>
  <c r="F133" i="64"/>
  <c r="D134" i="64"/>
  <c r="F134" i="64"/>
  <c r="D107" i="64"/>
  <c r="F107" i="64"/>
  <c r="D108" i="64"/>
  <c r="F108" i="64"/>
  <c r="D109" i="64"/>
  <c r="F109" i="64"/>
  <c r="D110" i="64"/>
  <c r="F110" i="64"/>
  <c r="D111" i="64"/>
  <c r="F111" i="64"/>
  <c r="D112" i="64"/>
  <c r="F112" i="64"/>
  <c r="D113" i="64"/>
  <c r="F113" i="64"/>
  <c r="D114" i="64"/>
  <c r="F114" i="64"/>
  <c r="D115" i="64"/>
  <c r="F115" i="64"/>
  <c r="D116" i="64"/>
  <c r="F116" i="64"/>
  <c r="D117" i="64"/>
  <c r="F117" i="64"/>
  <c r="D118" i="64"/>
  <c r="F118" i="64"/>
  <c r="D119" i="64"/>
  <c r="F119" i="64"/>
  <c r="D120" i="64"/>
  <c r="F120" i="64"/>
  <c r="D121" i="64"/>
  <c r="F121" i="64"/>
  <c r="D122" i="64"/>
  <c r="F122" i="64"/>
  <c r="D123" i="64"/>
  <c r="F123" i="64"/>
  <c r="D124" i="64"/>
  <c r="F124" i="64"/>
  <c r="D125" i="64"/>
  <c r="F125" i="64"/>
  <c r="D126" i="64"/>
  <c r="F126" i="64"/>
  <c r="D127" i="64"/>
  <c r="F127" i="64"/>
  <c r="D128" i="64"/>
  <c r="F128" i="64"/>
  <c r="D129" i="64"/>
  <c r="F129" i="64"/>
  <c r="D130" i="64"/>
  <c r="F130" i="64"/>
  <c r="F267" i="64"/>
  <c r="F257" i="64"/>
  <c r="F194" i="64"/>
  <c r="F185" i="64"/>
  <c r="F177" i="64"/>
  <c r="F152" i="64"/>
  <c r="F151" i="64"/>
  <c r="D142" i="64"/>
  <c r="F142" i="64"/>
  <c r="D141" i="64"/>
  <c r="F141" i="64"/>
  <c r="D140" i="64"/>
  <c r="F140" i="64"/>
  <c r="D139" i="64"/>
  <c r="F139" i="64"/>
  <c r="D138" i="64"/>
  <c r="F138" i="64"/>
  <c r="D137" i="64"/>
  <c r="F137" i="64"/>
  <c r="D136" i="64"/>
  <c r="F136" i="64"/>
  <c r="D135" i="64"/>
  <c r="F135" i="64"/>
  <c r="D106" i="64"/>
  <c r="F106" i="64"/>
  <c r="D105" i="64"/>
  <c r="F105" i="64"/>
  <c r="D104" i="64"/>
  <c r="F104" i="64"/>
  <c r="D103" i="64"/>
  <c r="F103" i="64"/>
  <c r="D102" i="64"/>
  <c r="F102" i="64"/>
  <c r="D101" i="64"/>
  <c r="F101" i="64"/>
  <c r="D100" i="64"/>
  <c r="F100" i="64"/>
  <c r="D99" i="64"/>
  <c r="F99" i="64"/>
  <c r="D98" i="64"/>
  <c r="F98" i="64"/>
  <c r="D97" i="64"/>
  <c r="F97" i="64"/>
  <c r="D96" i="64"/>
  <c r="F96" i="64"/>
  <c r="D95" i="64"/>
  <c r="F95" i="64"/>
  <c r="D94" i="64"/>
  <c r="F94" i="64"/>
  <c r="D93" i="64"/>
  <c r="F93" i="64"/>
  <c r="D92" i="64"/>
  <c r="F92" i="64"/>
  <c r="D91" i="64"/>
  <c r="F91" i="64"/>
  <c r="D90" i="64"/>
  <c r="F90" i="64"/>
  <c r="D89" i="64"/>
  <c r="F89" i="64"/>
  <c r="D88" i="64"/>
  <c r="F88" i="64"/>
  <c r="D87" i="64"/>
  <c r="F87" i="64"/>
  <c r="D86" i="64"/>
  <c r="F86" i="64"/>
  <c r="D85" i="64"/>
  <c r="F85" i="64"/>
  <c r="D84" i="64"/>
  <c r="F84" i="64"/>
  <c r="D83" i="64"/>
  <c r="F83" i="64"/>
  <c r="D82" i="64"/>
  <c r="F82" i="64"/>
  <c r="D81" i="64"/>
  <c r="F81" i="64"/>
  <c r="D80" i="64"/>
  <c r="F80" i="64"/>
  <c r="D79" i="64"/>
  <c r="F79" i="64"/>
  <c r="D78" i="64"/>
  <c r="F78" i="64"/>
  <c r="D77" i="64"/>
  <c r="F77" i="64"/>
  <c r="D76" i="64"/>
  <c r="F76" i="64"/>
  <c r="D75" i="64"/>
  <c r="F75" i="64"/>
  <c r="D74" i="64"/>
  <c r="F74" i="64"/>
  <c r="D73" i="64"/>
  <c r="F73" i="64"/>
  <c r="D72" i="64"/>
  <c r="F72" i="64"/>
  <c r="D71" i="64"/>
  <c r="F71" i="64"/>
  <c r="D70" i="64"/>
  <c r="F70" i="64"/>
  <c r="D69" i="64"/>
  <c r="F69" i="64"/>
  <c r="D68" i="64"/>
  <c r="F68" i="64"/>
  <c r="F56" i="64"/>
  <c r="F55" i="64"/>
  <c r="F54" i="64"/>
  <c r="F53" i="64"/>
  <c r="F52" i="64"/>
  <c r="F51" i="64"/>
  <c r="F50" i="64"/>
  <c r="F49" i="64"/>
  <c r="F48" i="64"/>
  <c r="F47" i="64"/>
  <c r="F46" i="64"/>
  <c r="F45" i="64"/>
  <c r="F44" i="64"/>
  <c r="F43" i="64"/>
  <c r="F42" i="64"/>
  <c r="F41" i="64"/>
  <c r="F40" i="64"/>
  <c r="F39" i="64"/>
  <c r="F38" i="64"/>
  <c r="F37" i="64"/>
  <c r="F36" i="64"/>
  <c r="F35" i="64"/>
  <c r="F34" i="64"/>
  <c r="F33" i="64"/>
  <c r="F32" i="64"/>
  <c r="F31" i="64"/>
  <c r="F30" i="64"/>
  <c r="F29" i="64"/>
  <c r="F28" i="64"/>
  <c r="F27" i="64"/>
  <c r="F26" i="64"/>
  <c r="F25" i="64"/>
  <c r="F24" i="64"/>
  <c r="F23" i="64"/>
  <c r="F22" i="64"/>
  <c r="F21" i="64"/>
  <c r="F20" i="64"/>
  <c r="F19" i="64"/>
  <c r="F18" i="64"/>
  <c r="F17" i="64"/>
  <c r="F16" i="64"/>
  <c r="F15" i="64"/>
  <c r="E12" i="64"/>
  <c r="E10" i="64"/>
  <c r="E11" i="64"/>
  <c r="E9" i="64"/>
  <c r="C9" i="64"/>
  <c r="D65" i="64"/>
  <c r="F65" i="64"/>
  <c r="E8" i="64"/>
  <c r="C8" i="64"/>
  <c r="D67" i="64"/>
  <c r="F67" i="64"/>
  <c r="C10" i="64"/>
  <c r="C11" i="64"/>
  <c r="D58" i="64"/>
  <c r="F58" i="64"/>
  <c r="D60" i="64"/>
  <c r="F60" i="64"/>
  <c r="D62" i="64"/>
  <c r="F62" i="64"/>
  <c r="D64" i="64"/>
  <c r="F64" i="64"/>
  <c r="D66" i="64"/>
  <c r="F66" i="64"/>
  <c r="D59" i="64"/>
  <c r="F59" i="64"/>
  <c r="D61" i="64"/>
  <c r="F61" i="64"/>
  <c r="D63" i="64"/>
  <c r="F63" i="64"/>
  <c r="F268" i="64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8" i="3"/>
  <c r="G109" i="3"/>
  <c r="G110" i="3"/>
  <c r="G111" i="3"/>
  <c r="G112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E170" i="139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90" i="3"/>
  <c r="G191" i="3"/>
  <c r="G192" i="3"/>
  <c r="G193" i="3"/>
  <c r="G194" i="3"/>
  <c r="G195" i="3"/>
  <c r="G196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2" i="3"/>
  <c r="G253" i="3"/>
  <c r="G254" i="3"/>
  <c r="G255" i="3"/>
  <c r="G256" i="3"/>
  <c r="G257" i="3"/>
  <c r="G258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8" i="3"/>
  <c r="G309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E332" i="139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74" i="3"/>
  <c r="G375" i="3"/>
  <c r="G376" i="3"/>
  <c r="G377" i="3"/>
  <c r="G378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5" i="3"/>
  <c r="G446" i="3"/>
  <c r="G447" i="3"/>
  <c r="G448" i="3"/>
  <c r="G450" i="3"/>
  <c r="G451" i="3"/>
  <c r="G452" i="3"/>
  <c r="G453" i="3"/>
  <c r="G454" i="3"/>
  <c r="G455" i="3"/>
  <c r="G456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7" i="3"/>
  <c r="G478" i="3"/>
  <c r="G479" i="3"/>
  <c r="G480" i="3"/>
  <c r="G481" i="3"/>
  <c r="G482" i="3"/>
  <c r="G483" i="3"/>
  <c r="G484" i="3"/>
  <c r="G485" i="3"/>
  <c r="G486" i="3"/>
  <c r="G487" i="3"/>
  <c r="G490" i="3"/>
  <c r="G491" i="3"/>
  <c r="G492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E518" i="139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5" i="3"/>
  <c r="G556" i="3"/>
  <c r="G557" i="3"/>
  <c r="G558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E584" i="139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3" i="3"/>
  <c r="G614" i="3"/>
  <c r="G615" i="3"/>
  <c r="G616" i="3"/>
  <c r="G617" i="3"/>
  <c r="G618" i="3"/>
  <c r="G619" i="3"/>
  <c r="G620" i="3"/>
  <c r="G621" i="3"/>
  <c r="G622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7" i="3"/>
  <c r="G668" i="3"/>
  <c r="G669" i="3"/>
  <c r="G670" i="3"/>
  <c r="G671" i="3"/>
  <c r="G672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E709" i="139"/>
  <c r="G700" i="3"/>
  <c r="F698" i="166"/>
  <c r="G698" i="166"/>
  <c r="E697" i="139"/>
  <c r="F680" i="166"/>
  <c r="G680" i="166"/>
  <c r="E680" i="139"/>
  <c r="F657" i="166"/>
  <c r="G657" i="166"/>
  <c r="E657" i="139"/>
  <c r="F644" i="166"/>
  <c r="G644" i="166"/>
  <c r="E644" i="139"/>
  <c r="F631" i="166"/>
  <c r="G631" i="166"/>
  <c r="E631" i="139"/>
  <c r="F623" i="166"/>
  <c r="G623" i="166"/>
  <c r="E623" i="139"/>
  <c r="F608" i="166"/>
  <c r="G608" i="166"/>
  <c r="E608" i="139"/>
  <c r="F599" i="166"/>
  <c r="G599" i="166"/>
  <c r="E599" i="139"/>
  <c r="F587" i="166"/>
  <c r="G587" i="166"/>
  <c r="E587" i="139"/>
  <c r="F578" i="166"/>
  <c r="G578" i="166"/>
  <c r="E578" i="139"/>
  <c r="F570" i="166"/>
  <c r="G570" i="166"/>
  <c r="E570" i="139"/>
  <c r="F565" i="166"/>
  <c r="G565" i="166"/>
  <c r="E565" i="139"/>
  <c r="F556" i="166"/>
  <c r="G556" i="166"/>
  <c r="E556" i="139"/>
  <c r="F552" i="166"/>
  <c r="G552" i="166"/>
  <c r="E552" i="139"/>
  <c r="F544" i="166"/>
  <c r="G544" i="166"/>
  <c r="E544" i="139"/>
  <c r="F536" i="166"/>
  <c r="G536" i="166"/>
  <c r="E536" i="139"/>
  <c r="F528" i="166"/>
  <c r="G528" i="166"/>
  <c r="E528" i="139"/>
  <c r="F520" i="166"/>
  <c r="G520" i="166"/>
  <c r="E520" i="139"/>
  <c r="F511" i="166"/>
  <c r="G511" i="166"/>
  <c r="E511" i="139"/>
  <c r="F502" i="166"/>
  <c r="G502" i="166"/>
  <c r="E502" i="139"/>
  <c r="F492" i="166"/>
  <c r="G492" i="166"/>
  <c r="E492" i="139"/>
  <c r="F483" i="166"/>
  <c r="G483" i="166"/>
  <c r="E483" i="139"/>
  <c r="F475" i="166"/>
  <c r="G475" i="166"/>
  <c r="E475" i="139"/>
  <c r="F466" i="166"/>
  <c r="G466" i="166"/>
  <c r="E466" i="139"/>
  <c r="F457" i="166"/>
  <c r="G457" i="166"/>
  <c r="E457" i="139"/>
  <c r="F451" i="166"/>
  <c r="G451" i="166"/>
  <c r="E451" i="139"/>
  <c r="F443" i="166"/>
  <c r="G443" i="166"/>
  <c r="E443" i="139"/>
  <c r="F415" i="166"/>
  <c r="G415" i="166"/>
  <c r="E415" i="139"/>
  <c r="F709" i="166"/>
  <c r="G709" i="166"/>
  <c r="E708" i="139"/>
  <c r="F705" i="166"/>
  <c r="G705" i="166"/>
  <c r="E704" i="139"/>
  <c r="F701" i="166"/>
  <c r="G701" i="166"/>
  <c r="E700" i="139"/>
  <c r="F697" i="166"/>
  <c r="G697" i="166"/>
  <c r="E696" i="139"/>
  <c r="F693" i="166"/>
  <c r="G693" i="166"/>
  <c r="E692" i="139"/>
  <c r="F689" i="166"/>
  <c r="G689" i="166"/>
  <c r="E688" i="139"/>
  <c r="F679" i="166"/>
  <c r="G679" i="166"/>
  <c r="E679" i="139"/>
  <c r="F668" i="166"/>
  <c r="G668" i="166"/>
  <c r="E668" i="139"/>
  <c r="F664" i="166"/>
  <c r="G664" i="166"/>
  <c r="E664" i="139"/>
  <c r="F660" i="166"/>
  <c r="G660" i="166"/>
  <c r="E660" i="139"/>
  <c r="F655" i="166"/>
  <c r="G655" i="166"/>
  <c r="E655" i="139"/>
  <c r="F651" i="166"/>
  <c r="G651" i="166"/>
  <c r="E651" i="139"/>
  <c r="F647" i="166"/>
  <c r="G647" i="166"/>
  <c r="E647" i="139"/>
  <c r="F643" i="166"/>
  <c r="G643" i="166"/>
  <c r="E643" i="139"/>
  <c r="F639" i="166"/>
  <c r="G639" i="166"/>
  <c r="E639" i="139"/>
  <c r="F635" i="166"/>
  <c r="G635" i="166"/>
  <c r="E635" i="139"/>
  <c r="F630" i="166"/>
  <c r="G630" i="166"/>
  <c r="E630" i="139"/>
  <c r="F626" i="166"/>
  <c r="G626" i="166"/>
  <c r="E626" i="139"/>
  <c r="F619" i="166"/>
  <c r="G619" i="166"/>
  <c r="E619" i="139"/>
  <c r="F615" i="166"/>
  <c r="G615" i="166"/>
  <c r="E615" i="139"/>
  <c r="F611" i="166"/>
  <c r="G611" i="166"/>
  <c r="E611" i="139"/>
  <c r="F607" i="166"/>
  <c r="G607" i="166"/>
  <c r="E607" i="139"/>
  <c r="F603" i="166"/>
  <c r="G603" i="166"/>
  <c r="E603" i="139"/>
  <c r="F598" i="166"/>
  <c r="G598" i="166"/>
  <c r="E598" i="139"/>
  <c r="F594" i="166"/>
  <c r="G594" i="166"/>
  <c r="E594" i="139"/>
  <c r="F590" i="166"/>
  <c r="G590" i="166"/>
  <c r="E590" i="139"/>
  <c r="F586" i="166"/>
  <c r="G586" i="166"/>
  <c r="E586" i="139"/>
  <c r="F581" i="166"/>
  <c r="G581" i="166"/>
  <c r="E581" i="139"/>
  <c r="F577" i="166"/>
  <c r="G577" i="166"/>
  <c r="E577" i="139"/>
  <c r="F573" i="166"/>
  <c r="G573" i="166"/>
  <c r="E573" i="139"/>
  <c r="F568" i="166"/>
  <c r="G568" i="166"/>
  <c r="E568" i="139"/>
  <c r="F563" i="166"/>
  <c r="G563" i="166"/>
  <c r="E563" i="139"/>
  <c r="F559" i="166"/>
  <c r="G559" i="166"/>
  <c r="E559" i="139"/>
  <c r="F555" i="166"/>
  <c r="G555" i="166"/>
  <c r="E555" i="139"/>
  <c r="F551" i="166"/>
  <c r="G551" i="166"/>
  <c r="E551" i="139"/>
  <c r="F547" i="166"/>
  <c r="G547" i="166"/>
  <c r="E547" i="139"/>
  <c r="F543" i="166"/>
  <c r="G543" i="166"/>
  <c r="E543" i="139"/>
  <c r="F539" i="166"/>
  <c r="G539" i="166"/>
  <c r="E539" i="139"/>
  <c r="F535" i="166"/>
  <c r="G535" i="166"/>
  <c r="E535" i="139"/>
  <c r="F531" i="166"/>
  <c r="G531" i="166"/>
  <c r="E531" i="139"/>
  <c r="F527" i="166"/>
  <c r="G527" i="166"/>
  <c r="E527" i="139"/>
  <c r="F523" i="166"/>
  <c r="G523" i="166"/>
  <c r="E523" i="139"/>
  <c r="F514" i="166"/>
  <c r="G514" i="166"/>
  <c r="E514" i="139"/>
  <c r="F510" i="166"/>
  <c r="G510" i="166"/>
  <c r="E510" i="139"/>
  <c r="F506" i="166"/>
  <c r="G506" i="166"/>
  <c r="E506" i="139"/>
  <c r="F501" i="166"/>
  <c r="G501" i="166"/>
  <c r="E501" i="139"/>
  <c r="F495" i="166"/>
  <c r="G495" i="166"/>
  <c r="E495" i="139"/>
  <c r="F491" i="166"/>
  <c r="G491" i="166"/>
  <c r="E491" i="139"/>
  <c r="F487" i="166"/>
  <c r="G487" i="166"/>
  <c r="E487" i="139"/>
  <c r="F482" i="166"/>
  <c r="G482" i="166"/>
  <c r="E482" i="139"/>
  <c r="F478" i="166"/>
  <c r="G478" i="166"/>
  <c r="E478" i="139"/>
  <c r="F474" i="166"/>
  <c r="G474" i="166"/>
  <c r="E474" i="139"/>
  <c r="F470" i="166"/>
  <c r="G470" i="166"/>
  <c r="E470" i="139"/>
  <c r="F465" i="166"/>
  <c r="G465" i="166"/>
  <c r="E465" i="139"/>
  <c r="F461" i="166"/>
  <c r="G461" i="166"/>
  <c r="E461" i="139"/>
  <c r="F456" i="166"/>
  <c r="G456" i="166"/>
  <c r="E456" i="139"/>
  <c r="F450" i="166"/>
  <c r="G450" i="166"/>
  <c r="E450" i="139"/>
  <c r="F446" i="166"/>
  <c r="G446" i="166"/>
  <c r="E446" i="139"/>
  <c r="F442" i="166"/>
  <c r="G442" i="166"/>
  <c r="E442" i="139"/>
  <c r="F438" i="166"/>
  <c r="G438" i="166"/>
  <c r="E438" i="139"/>
  <c r="F434" i="166"/>
  <c r="G434" i="166"/>
  <c r="E434" i="139"/>
  <c r="F430" i="166"/>
  <c r="G430" i="166"/>
  <c r="E430" i="139"/>
  <c r="F426" i="166"/>
  <c r="G426" i="166"/>
  <c r="E426" i="139"/>
  <c r="F422" i="166"/>
  <c r="G422" i="166"/>
  <c r="E422" i="139"/>
  <c r="F418" i="166"/>
  <c r="G418" i="166"/>
  <c r="E418" i="139"/>
  <c r="F410" i="166"/>
  <c r="G410" i="166"/>
  <c r="E410" i="139"/>
  <c r="F406" i="166"/>
  <c r="G406" i="166"/>
  <c r="E406" i="139"/>
  <c r="F402" i="166"/>
  <c r="G402" i="166"/>
  <c r="E402" i="139"/>
  <c r="F398" i="166"/>
  <c r="G398" i="166"/>
  <c r="E398" i="139"/>
  <c r="F394" i="166"/>
  <c r="G394" i="166"/>
  <c r="E394" i="139"/>
  <c r="F390" i="166"/>
  <c r="G390" i="166"/>
  <c r="E390" i="139"/>
  <c r="F385" i="166"/>
  <c r="G385" i="166"/>
  <c r="E385" i="139"/>
  <c r="F376" i="166"/>
  <c r="G376" i="166"/>
  <c r="E376" i="139"/>
  <c r="F372" i="166"/>
  <c r="G372" i="166"/>
  <c r="E372" i="139"/>
  <c r="F368" i="166"/>
  <c r="G368" i="166"/>
  <c r="E368" i="139"/>
  <c r="F364" i="166"/>
  <c r="G364" i="166"/>
  <c r="E364" i="139"/>
  <c r="F360" i="166"/>
  <c r="G360" i="166"/>
  <c r="E360" i="139"/>
  <c r="F356" i="166"/>
  <c r="G356" i="166"/>
  <c r="E356" i="139"/>
  <c r="F351" i="166"/>
  <c r="G351" i="166"/>
  <c r="E351" i="139"/>
  <c r="F347" i="166"/>
  <c r="G347" i="166"/>
  <c r="E347" i="139"/>
  <c r="F343" i="166"/>
  <c r="G343" i="166"/>
  <c r="E343" i="139"/>
  <c r="F339" i="166"/>
  <c r="G339" i="166"/>
  <c r="E339" i="139"/>
  <c r="F335" i="166"/>
  <c r="G335" i="166"/>
  <c r="E335" i="139"/>
  <c r="F331" i="166"/>
  <c r="G331" i="166"/>
  <c r="E331" i="139"/>
  <c r="F327" i="166"/>
  <c r="G327" i="166"/>
  <c r="E327" i="139"/>
  <c r="F323" i="166"/>
  <c r="G323" i="166"/>
  <c r="E323" i="139"/>
  <c r="F318" i="166"/>
  <c r="G318" i="166"/>
  <c r="E318" i="139"/>
  <c r="F312" i="166"/>
  <c r="G312" i="166"/>
  <c r="E312" i="139"/>
  <c r="F308" i="166"/>
  <c r="G308" i="166"/>
  <c r="E308" i="139"/>
  <c r="F304" i="166"/>
  <c r="G304" i="166"/>
  <c r="E304" i="139"/>
  <c r="F300" i="166"/>
  <c r="G300" i="166"/>
  <c r="E300" i="139"/>
  <c r="F296" i="166"/>
  <c r="G296" i="166"/>
  <c r="E296" i="139"/>
  <c r="F292" i="166"/>
  <c r="G292" i="166"/>
  <c r="E292" i="139"/>
  <c r="F288" i="166"/>
  <c r="G288" i="166"/>
  <c r="E288" i="139"/>
  <c r="F284" i="166"/>
  <c r="G284" i="166"/>
  <c r="E284" i="139"/>
  <c r="F279" i="166"/>
  <c r="G279" i="166"/>
  <c r="E279" i="139"/>
  <c r="F275" i="166"/>
  <c r="G275" i="166"/>
  <c r="E275" i="139"/>
  <c r="F271" i="166"/>
  <c r="G271" i="166"/>
  <c r="E271" i="139"/>
  <c r="F266" i="166"/>
  <c r="G266" i="166"/>
  <c r="E266" i="139"/>
  <c r="F262" i="166"/>
  <c r="G262" i="166"/>
  <c r="E262" i="139"/>
  <c r="F257" i="166"/>
  <c r="G257" i="166"/>
  <c r="E257" i="139"/>
  <c r="F253" i="166"/>
  <c r="G253" i="166"/>
  <c r="E253" i="139"/>
  <c r="F249" i="166"/>
  <c r="G249" i="166"/>
  <c r="E249" i="139"/>
  <c r="F244" i="166"/>
  <c r="G244" i="166"/>
  <c r="E244" i="139"/>
  <c r="F240" i="166"/>
  <c r="G240" i="166"/>
  <c r="E240" i="139"/>
  <c r="F236" i="166"/>
  <c r="G236" i="166"/>
  <c r="E236" i="139"/>
  <c r="F232" i="166"/>
  <c r="G232" i="166"/>
  <c r="E232" i="139"/>
  <c r="F228" i="166"/>
  <c r="G228" i="166"/>
  <c r="E228" i="139"/>
  <c r="F224" i="166"/>
  <c r="G224" i="166"/>
  <c r="E224" i="139"/>
  <c r="F220" i="166"/>
  <c r="G220" i="166"/>
  <c r="E220" i="139"/>
  <c r="F216" i="166"/>
  <c r="G216" i="166"/>
  <c r="E216" i="139"/>
  <c r="F212" i="166"/>
  <c r="G212" i="166"/>
  <c r="E212" i="139"/>
  <c r="F208" i="166"/>
  <c r="G208" i="166"/>
  <c r="E208" i="139"/>
  <c r="F203" i="166"/>
  <c r="G203" i="166"/>
  <c r="E203" i="139"/>
  <c r="F197" i="166"/>
  <c r="G197" i="166"/>
  <c r="E197" i="139"/>
  <c r="F193" i="166"/>
  <c r="G193" i="166"/>
  <c r="E193" i="139"/>
  <c r="F189" i="166"/>
  <c r="G189" i="166"/>
  <c r="E189" i="139"/>
  <c r="F185" i="166"/>
  <c r="G185" i="166"/>
  <c r="E185" i="139"/>
  <c r="F181" i="166"/>
  <c r="G181" i="166"/>
  <c r="E181" i="139"/>
  <c r="F177" i="166"/>
  <c r="G177" i="166"/>
  <c r="E177" i="139"/>
  <c r="F173" i="166"/>
  <c r="G173" i="166"/>
  <c r="E173" i="139"/>
  <c r="F167" i="166"/>
  <c r="G167" i="166"/>
  <c r="E167" i="139"/>
  <c r="F163" i="166"/>
  <c r="G163" i="166"/>
  <c r="E163" i="139"/>
  <c r="F159" i="166"/>
  <c r="G159" i="166"/>
  <c r="E159" i="139"/>
  <c r="F155" i="166"/>
  <c r="G155" i="166"/>
  <c r="E155" i="139"/>
  <c r="F151" i="166"/>
  <c r="G151" i="166"/>
  <c r="E151" i="139"/>
  <c r="F146" i="166"/>
  <c r="G146" i="166"/>
  <c r="E146" i="139"/>
  <c r="F142" i="166"/>
  <c r="G142" i="166"/>
  <c r="E142" i="139"/>
  <c r="F138" i="166"/>
  <c r="G138" i="166"/>
  <c r="E138" i="139"/>
  <c r="F134" i="166"/>
  <c r="G134" i="166"/>
  <c r="E134" i="139"/>
  <c r="F130" i="166"/>
  <c r="G130" i="166"/>
  <c r="E130" i="139"/>
  <c r="F126" i="166"/>
  <c r="G126" i="166"/>
  <c r="E126" i="139"/>
  <c r="F121" i="166"/>
  <c r="G121" i="166"/>
  <c r="E121" i="139"/>
  <c r="F116" i="166"/>
  <c r="G116" i="166"/>
  <c r="E116" i="139"/>
  <c r="F112" i="166"/>
  <c r="G112" i="166"/>
  <c r="E112" i="139"/>
  <c r="F108" i="166"/>
  <c r="G108" i="166"/>
  <c r="E108" i="139"/>
  <c r="F104" i="166"/>
  <c r="G104" i="166"/>
  <c r="E104" i="139"/>
  <c r="F99" i="166"/>
  <c r="G99" i="166"/>
  <c r="E99" i="139"/>
  <c r="F95" i="166"/>
  <c r="G95" i="166"/>
  <c r="E95" i="139"/>
  <c r="F91" i="166"/>
  <c r="G91" i="166"/>
  <c r="E91" i="139"/>
  <c r="F87" i="166"/>
  <c r="G87" i="166"/>
  <c r="E87" i="139"/>
  <c r="F83" i="166"/>
  <c r="G83" i="166"/>
  <c r="E83" i="139"/>
  <c r="F79" i="166"/>
  <c r="G79" i="166"/>
  <c r="E79" i="139"/>
  <c r="F75" i="166"/>
  <c r="G75" i="166"/>
  <c r="E75" i="139"/>
  <c r="F71" i="166"/>
  <c r="G71" i="166"/>
  <c r="E71" i="139"/>
  <c r="F67" i="166"/>
  <c r="G67" i="166"/>
  <c r="E67" i="139"/>
  <c r="F63" i="166"/>
  <c r="G63" i="166"/>
  <c r="E63" i="139"/>
  <c r="F59" i="166"/>
  <c r="G59" i="166"/>
  <c r="E59" i="139"/>
  <c r="F55" i="166"/>
  <c r="G55" i="166"/>
  <c r="E55" i="139"/>
  <c r="F51" i="166"/>
  <c r="G51" i="166"/>
  <c r="E51" i="139"/>
  <c r="F47" i="166"/>
  <c r="G47" i="166"/>
  <c r="E47" i="139"/>
  <c r="F43" i="166"/>
  <c r="G43" i="166"/>
  <c r="E43" i="139"/>
  <c r="F39" i="166"/>
  <c r="G39" i="166"/>
  <c r="E39" i="139"/>
  <c r="F35" i="166"/>
  <c r="G35" i="166"/>
  <c r="E35" i="139"/>
  <c r="F31" i="166"/>
  <c r="G31" i="166"/>
  <c r="E31" i="139"/>
  <c r="F27" i="166"/>
  <c r="G27" i="166"/>
  <c r="E27" i="139"/>
  <c r="F23" i="166"/>
  <c r="G23" i="166"/>
  <c r="E23" i="139"/>
  <c r="F19" i="166"/>
  <c r="G19" i="166"/>
  <c r="E19" i="139"/>
  <c r="F702" i="166"/>
  <c r="G702" i="166"/>
  <c r="E701" i="139"/>
  <c r="F686" i="166"/>
  <c r="G686" i="166"/>
  <c r="E685" i="139"/>
  <c r="F661" i="166"/>
  <c r="G661" i="166"/>
  <c r="E661" i="139"/>
  <c r="F640" i="166"/>
  <c r="G640" i="166"/>
  <c r="E640" i="139"/>
  <c r="F616" i="166"/>
  <c r="G616" i="166"/>
  <c r="E616" i="139"/>
  <c r="F595" i="166"/>
  <c r="G595" i="166"/>
  <c r="E595" i="139"/>
  <c r="F696" i="166"/>
  <c r="G696" i="166"/>
  <c r="E695" i="139"/>
  <c r="F682" i="166"/>
  <c r="E682" i="139"/>
  <c r="F663" i="166"/>
  <c r="G663" i="166"/>
  <c r="E663" i="139"/>
  <c r="F654" i="166"/>
  <c r="G654" i="166"/>
  <c r="E654" i="139"/>
  <c r="F642" i="166"/>
  <c r="G642" i="166"/>
  <c r="E642" i="139"/>
  <c r="F634" i="166"/>
  <c r="G634" i="166"/>
  <c r="E634" i="139"/>
  <c r="F610" i="166"/>
  <c r="G610" i="166"/>
  <c r="E610" i="139"/>
  <c r="F572" i="166"/>
  <c r="G572" i="166"/>
  <c r="E572" i="139"/>
  <c r="F562" i="166"/>
  <c r="G562" i="166"/>
  <c r="E562" i="139"/>
  <c r="F554" i="166"/>
  <c r="G554" i="166"/>
  <c r="E554" i="139"/>
  <c r="F542" i="166"/>
  <c r="G542" i="166"/>
  <c r="E542" i="139"/>
  <c r="F530" i="166"/>
  <c r="G530" i="166"/>
  <c r="E530" i="139"/>
  <c r="F522" i="166"/>
  <c r="G522" i="166"/>
  <c r="E522" i="139"/>
  <c r="F513" i="166"/>
  <c r="G513" i="166"/>
  <c r="E513" i="139"/>
  <c r="F505" i="166"/>
  <c r="G505" i="166"/>
  <c r="E505" i="139"/>
  <c r="F500" i="166"/>
  <c r="G500" i="166"/>
  <c r="E500" i="139"/>
  <c r="F490" i="166"/>
  <c r="G490" i="166"/>
  <c r="E490" i="139"/>
  <c r="F485" i="166"/>
  <c r="G485" i="166"/>
  <c r="E485" i="139"/>
  <c r="F481" i="166"/>
  <c r="G481" i="166"/>
  <c r="E481" i="139"/>
  <c r="F477" i="166"/>
  <c r="G477" i="166"/>
  <c r="E477" i="139"/>
  <c r="F473" i="166"/>
  <c r="G473" i="166"/>
  <c r="E473" i="139"/>
  <c r="F469" i="166"/>
  <c r="G469" i="166"/>
  <c r="E469" i="139"/>
  <c r="F464" i="166"/>
  <c r="G464" i="166"/>
  <c r="E464" i="139"/>
  <c r="F460" i="166"/>
  <c r="G460" i="166"/>
  <c r="E460" i="139"/>
  <c r="F455" i="166"/>
  <c r="G455" i="166"/>
  <c r="E455" i="139"/>
  <c r="F449" i="166"/>
  <c r="G449" i="166"/>
  <c r="E449" i="139"/>
  <c r="F445" i="166"/>
  <c r="G445" i="166"/>
  <c r="E445" i="139"/>
  <c r="F437" i="166"/>
  <c r="G437" i="166"/>
  <c r="E437" i="139"/>
  <c r="F433" i="166"/>
  <c r="G433" i="166"/>
  <c r="E433" i="139"/>
  <c r="F429" i="166"/>
  <c r="G429" i="166"/>
  <c r="E429" i="139"/>
  <c r="F425" i="166"/>
  <c r="G425" i="166"/>
  <c r="E425" i="139"/>
  <c r="F421" i="166"/>
  <c r="G421" i="166"/>
  <c r="E421" i="139"/>
  <c r="F417" i="166"/>
  <c r="G417" i="166"/>
  <c r="E417" i="139"/>
  <c r="F413" i="166"/>
  <c r="G413" i="166"/>
  <c r="E413" i="139"/>
  <c r="F409" i="166"/>
  <c r="G409" i="166"/>
  <c r="E409" i="139"/>
  <c r="F405" i="166"/>
  <c r="G405" i="166"/>
  <c r="E405" i="139"/>
  <c r="F401" i="166"/>
  <c r="G401" i="166"/>
  <c r="E401" i="139"/>
  <c r="F397" i="166"/>
  <c r="G397" i="166"/>
  <c r="E397" i="139"/>
  <c r="F393" i="166"/>
  <c r="G393" i="166"/>
  <c r="E393" i="139"/>
  <c r="F388" i="166"/>
  <c r="G388" i="166"/>
  <c r="E388" i="139"/>
  <c r="F384" i="166"/>
  <c r="G384" i="166"/>
  <c r="E384" i="139"/>
  <c r="F375" i="166"/>
  <c r="G375" i="166"/>
  <c r="E375" i="139"/>
  <c r="F371" i="166"/>
  <c r="G371" i="166"/>
  <c r="E371" i="139"/>
  <c r="F367" i="166"/>
  <c r="G367" i="166"/>
  <c r="E367" i="139"/>
  <c r="F363" i="166"/>
  <c r="G363" i="166"/>
  <c r="E363" i="139"/>
  <c r="F359" i="166"/>
  <c r="G359" i="166"/>
  <c r="E359" i="139"/>
  <c r="F355" i="166"/>
  <c r="G355" i="166"/>
  <c r="E355" i="139"/>
  <c r="F350" i="166"/>
  <c r="G350" i="166"/>
  <c r="E350" i="139"/>
  <c r="F346" i="166"/>
  <c r="G346" i="166"/>
  <c r="E346" i="139"/>
  <c r="F342" i="166"/>
  <c r="G342" i="166"/>
  <c r="E342" i="139"/>
  <c r="F338" i="166"/>
  <c r="G338" i="166"/>
  <c r="E338" i="139"/>
  <c r="F330" i="166"/>
  <c r="G330" i="166"/>
  <c r="E330" i="139"/>
  <c r="F326" i="166"/>
  <c r="G326" i="166"/>
  <c r="E326" i="139"/>
  <c r="F322" i="166"/>
  <c r="G322" i="166"/>
  <c r="E322" i="139"/>
  <c r="F315" i="166"/>
  <c r="G315" i="166"/>
  <c r="E315" i="139"/>
  <c r="F311" i="166"/>
  <c r="G311" i="166"/>
  <c r="E311" i="139"/>
  <c r="F307" i="166"/>
  <c r="G307" i="166"/>
  <c r="E307" i="139"/>
  <c r="F303" i="166"/>
  <c r="G303" i="166"/>
  <c r="E303" i="139"/>
  <c r="F299" i="166"/>
  <c r="G299" i="166"/>
  <c r="E299" i="139"/>
  <c r="F295" i="166"/>
  <c r="G295" i="166"/>
  <c r="E295" i="139"/>
  <c r="F291" i="166"/>
  <c r="G291" i="166"/>
  <c r="E291" i="139"/>
  <c r="F287" i="166"/>
  <c r="G287" i="166"/>
  <c r="E287" i="139"/>
  <c r="F283" i="166"/>
  <c r="G283" i="166"/>
  <c r="E283" i="139"/>
  <c r="F278" i="166"/>
  <c r="G278" i="166"/>
  <c r="E278" i="139"/>
  <c r="F274" i="166"/>
  <c r="G274" i="166"/>
  <c r="E274" i="139"/>
  <c r="F270" i="166"/>
  <c r="G270" i="166"/>
  <c r="E270" i="139"/>
  <c r="F265" i="166"/>
  <c r="G265" i="166"/>
  <c r="E265" i="139"/>
  <c r="F260" i="166"/>
  <c r="G260" i="166"/>
  <c r="E260" i="139"/>
  <c r="F256" i="166"/>
  <c r="G256" i="166"/>
  <c r="E256" i="139"/>
  <c r="F252" i="166"/>
  <c r="G252" i="166"/>
  <c r="E252" i="139"/>
  <c r="F247" i="166"/>
  <c r="G247" i="166"/>
  <c r="E247" i="139"/>
  <c r="F243" i="166"/>
  <c r="G243" i="166"/>
  <c r="E243" i="139"/>
  <c r="F239" i="166"/>
  <c r="G239" i="166"/>
  <c r="E239" i="139"/>
  <c r="F235" i="166"/>
  <c r="G235" i="166"/>
  <c r="E235" i="139"/>
  <c r="F231" i="166"/>
  <c r="G231" i="166"/>
  <c r="E231" i="139"/>
  <c r="F227" i="166"/>
  <c r="G227" i="166"/>
  <c r="E227" i="139"/>
  <c r="F223" i="166"/>
  <c r="G223" i="166"/>
  <c r="E223" i="139"/>
  <c r="F219" i="166"/>
  <c r="G219" i="166"/>
  <c r="E219" i="139"/>
  <c r="F215" i="166"/>
  <c r="G215" i="166"/>
  <c r="E215" i="139"/>
  <c r="F211" i="166"/>
  <c r="G211" i="166"/>
  <c r="E211" i="139"/>
  <c r="F206" i="166"/>
  <c r="G206" i="166"/>
  <c r="E206" i="139"/>
  <c r="F202" i="166"/>
  <c r="G202" i="166"/>
  <c r="E202" i="139"/>
  <c r="F196" i="166"/>
  <c r="G196" i="166"/>
  <c r="E196" i="139"/>
  <c r="F192" i="166"/>
  <c r="G192" i="166"/>
  <c r="E192" i="139"/>
  <c r="F188" i="166"/>
  <c r="G188" i="166"/>
  <c r="E188" i="139"/>
  <c r="F184" i="166"/>
  <c r="G184" i="166"/>
  <c r="E184" i="139"/>
  <c r="F180" i="166"/>
  <c r="G180" i="166"/>
  <c r="E180" i="139"/>
  <c r="F176" i="166"/>
  <c r="G176" i="166"/>
  <c r="E176" i="139"/>
  <c r="F166" i="166"/>
  <c r="G166" i="166"/>
  <c r="E166" i="139"/>
  <c r="F162" i="166"/>
  <c r="G162" i="166"/>
  <c r="E162" i="139"/>
  <c r="F158" i="166"/>
  <c r="G158" i="166"/>
  <c r="E158" i="139"/>
  <c r="F154" i="166"/>
  <c r="G154" i="166"/>
  <c r="E154" i="139"/>
  <c r="F149" i="166"/>
  <c r="G149" i="166"/>
  <c r="E149" i="139"/>
  <c r="F145" i="166"/>
  <c r="G145" i="166"/>
  <c r="E145" i="139"/>
  <c r="F141" i="166"/>
  <c r="G141" i="166"/>
  <c r="E141" i="139"/>
  <c r="F137" i="166"/>
  <c r="G137" i="166"/>
  <c r="E137" i="139"/>
  <c r="F133" i="166"/>
  <c r="G133" i="166"/>
  <c r="E133" i="139"/>
  <c r="F129" i="166"/>
  <c r="G129" i="166"/>
  <c r="E129" i="139"/>
  <c r="F125" i="166"/>
  <c r="G125" i="166"/>
  <c r="E125" i="139"/>
  <c r="F120" i="166"/>
  <c r="G120" i="166"/>
  <c r="E120" i="139"/>
  <c r="F115" i="166"/>
  <c r="G115" i="166"/>
  <c r="E115" i="139"/>
  <c r="F111" i="166"/>
  <c r="G111" i="166"/>
  <c r="E111" i="139"/>
  <c r="F107" i="166"/>
  <c r="G107" i="166"/>
  <c r="E107" i="139"/>
  <c r="F103" i="166"/>
  <c r="G103" i="166"/>
  <c r="E103" i="139"/>
  <c r="F98" i="166"/>
  <c r="G98" i="166"/>
  <c r="E98" i="139"/>
  <c r="F94" i="166"/>
  <c r="G94" i="166"/>
  <c r="E94" i="139"/>
  <c r="F90" i="166"/>
  <c r="G90" i="166"/>
  <c r="E90" i="139"/>
  <c r="F86" i="166"/>
  <c r="G86" i="166"/>
  <c r="E86" i="139"/>
  <c r="F82" i="166"/>
  <c r="G82" i="166"/>
  <c r="E82" i="139"/>
  <c r="F78" i="166"/>
  <c r="G78" i="166"/>
  <c r="E78" i="139"/>
  <c r="F74" i="166"/>
  <c r="G74" i="166"/>
  <c r="E74" i="139"/>
  <c r="F70" i="166"/>
  <c r="G70" i="166"/>
  <c r="E70" i="139"/>
  <c r="F66" i="166"/>
  <c r="G66" i="166"/>
  <c r="E66" i="139"/>
  <c r="F62" i="166"/>
  <c r="G62" i="166"/>
  <c r="E62" i="139"/>
  <c r="F58" i="166"/>
  <c r="G58" i="166"/>
  <c r="E58" i="139"/>
  <c r="F54" i="166"/>
  <c r="G54" i="166"/>
  <c r="E54" i="139"/>
  <c r="F50" i="166"/>
  <c r="G50" i="166"/>
  <c r="E50" i="139"/>
  <c r="F46" i="166"/>
  <c r="G46" i="166"/>
  <c r="E46" i="139"/>
  <c r="F42" i="166"/>
  <c r="G42" i="166"/>
  <c r="E42" i="139"/>
  <c r="F38" i="166"/>
  <c r="G38" i="166"/>
  <c r="E38" i="139"/>
  <c r="F34" i="166"/>
  <c r="G34" i="166"/>
  <c r="E34" i="139"/>
  <c r="F30" i="166"/>
  <c r="G30" i="166"/>
  <c r="E30" i="139"/>
  <c r="F26" i="166"/>
  <c r="G26" i="166"/>
  <c r="E26" i="139"/>
  <c r="F22" i="166"/>
  <c r="G22" i="166"/>
  <c r="E22" i="139"/>
  <c r="F18" i="166"/>
  <c r="G18" i="166"/>
  <c r="E18" i="139"/>
  <c r="F694" i="166"/>
  <c r="G694" i="166"/>
  <c r="E693" i="139"/>
  <c r="F669" i="166"/>
  <c r="G669" i="166"/>
  <c r="E669" i="139"/>
  <c r="F652" i="166"/>
  <c r="G652" i="166"/>
  <c r="E652" i="139"/>
  <c r="F636" i="166"/>
  <c r="G636" i="166"/>
  <c r="E636" i="139"/>
  <c r="F591" i="166"/>
  <c r="G591" i="166"/>
  <c r="E591" i="139"/>
  <c r="F708" i="166"/>
  <c r="G708" i="166"/>
  <c r="E707" i="139"/>
  <c r="F704" i="166"/>
  <c r="G704" i="166"/>
  <c r="E703" i="139"/>
  <c r="F700" i="166"/>
  <c r="G700" i="166"/>
  <c r="E699" i="139"/>
  <c r="F692" i="166"/>
  <c r="G692" i="166"/>
  <c r="E691" i="139"/>
  <c r="F688" i="166"/>
  <c r="G688" i="166"/>
  <c r="E687" i="139"/>
  <c r="F678" i="166"/>
  <c r="G678" i="166"/>
  <c r="E678" i="139"/>
  <c r="F667" i="166"/>
  <c r="G667" i="166"/>
  <c r="E667" i="139"/>
  <c r="F659" i="166"/>
  <c r="G659" i="166"/>
  <c r="E659" i="139"/>
  <c r="F650" i="166"/>
  <c r="G650" i="166"/>
  <c r="E650" i="139"/>
  <c r="F646" i="166"/>
  <c r="G646" i="166"/>
  <c r="E646" i="139"/>
  <c r="F638" i="166"/>
  <c r="G638" i="166"/>
  <c r="E638" i="139"/>
  <c r="F629" i="166"/>
  <c r="G629" i="166"/>
  <c r="E629" i="139"/>
  <c r="F625" i="166"/>
  <c r="G625" i="166"/>
  <c r="E625" i="139"/>
  <c r="F618" i="166"/>
  <c r="G618" i="166"/>
  <c r="E618" i="139"/>
  <c r="F614" i="166"/>
  <c r="G614" i="166"/>
  <c r="E614" i="139"/>
  <c r="F606" i="166"/>
  <c r="G606" i="166"/>
  <c r="E606" i="139"/>
  <c r="F602" i="166"/>
  <c r="G602" i="166"/>
  <c r="E602" i="139"/>
  <c r="F597" i="166"/>
  <c r="G597" i="166"/>
  <c r="E597" i="139"/>
  <c r="F593" i="166"/>
  <c r="G593" i="166"/>
  <c r="E593" i="139"/>
  <c r="F589" i="166"/>
  <c r="G589" i="166"/>
  <c r="E589" i="139"/>
  <c r="F580" i="166"/>
  <c r="G580" i="166"/>
  <c r="E580" i="139"/>
  <c r="F576" i="166"/>
  <c r="G576" i="166"/>
  <c r="E576" i="139"/>
  <c r="F567" i="166"/>
  <c r="G567" i="166"/>
  <c r="E567" i="139"/>
  <c r="F558" i="166"/>
  <c r="G558" i="166"/>
  <c r="E558" i="139"/>
  <c r="F550" i="166"/>
  <c r="G550" i="166"/>
  <c r="E550" i="139"/>
  <c r="F546" i="166"/>
  <c r="G546" i="166"/>
  <c r="E546" i="139"/>
  <c r="F538" i="166"/>
  <c r="G538" i="166"/>
  <c r="E538" i="139"/>
  <c r="F534" i="166"/>
  <c r="G534" i="166"/>
  <c r="E534" i="139"/>
  <c r="F526" i="166"/>
  <c r="G526" i="166"/>
  <c r="E526" i="139"/>
  <c r="F517" i="166"/>
  <c r="G517" i="166"/>
  <c r="E517" i="139"/>
  <c r="F509" i="166"/>
  <c r="G509" i="166"/>
  <c r="E509" i="139"/>
  <c r="F494" i="166"/>
  <c r="G494" i="166"/>
  <c r="E494" i="139"/>
  <c r="F441" i="166"/>
  <c r="G441" i="166"/>
  <c r="E441" i="139"/>
  <c r="F707" i="166"/>
  <c r="G707" i="166"/>
  <c r="E706" i="139"/>
  <c r="F703" i="166"/>
  <c r="G703" i="166"/>
  <c r="E702" i="139"/>
  <c r="F699" i="166"/>
  <c r="G699" i="166"/>
  <c r="E698" i="139"/>
  <c r="F695" i="166"/>
  <c r="G695" i="166"/>
  <c r="E694" i="139"/>
  <c r="F691" i="166"/>
  <c r="G691" i="166"/>
  <c r="E690" i="139"/>
  <c r="F687" i="166"/>
  <c r="G687" i="166"/>
  <c r="E686" i="139"/>
  <c r="F681" i="166"/>
  <c r="G681" i="166"/>
  <c r="E681" i="139"/>
  <c r="F677" i="166"/>
  <c r="G677" i="166"/>
  <c r="E677" i="139"/>
  <c r="F666" i="166"/>
  <c r="G666" i="166"/>
  <c r="E666" i="139"/>
  <c r="F662" i="166"/>
  <c r="G662" i="166"/>
  <c r="E662" i="139"/>
  <c r="F658" i="166"/>
  <c r="G658" i="166"/>
  <c r="E658" i="139"/>
  <c r="F653" i="166"/>
  <c r="G653" i="166"/>
  <c r="E653" i="139"/>
  <c r="F649" i="166"/>
  <c r="G649" i="166"/>
  <c r="E649" i="139"/>
  <c r="F645" i="166"/>
  <c r="G645" i="166"/>
  <c r="E645" i="139"/>
  <c r="F641" i="166"/>
  <c r="G641" i="166"/>
  <c r="E641" i="139"/>
  <c r="F637" i="166"/>
  <c r="G637" i="166"/>
  <c r="E637" i="139"/>
  <c r="F632" i="166"/>
  <c r="G632" i="166"/>
  <c r="E632" i="139"/>
  <c r="F628" i="166"/>
  <c r="G628" i="166"/>
  <c r="E628" i="139"/>
  <c r="F624" i="166"/>
  <c r="G624" i="166"/>
  <c r="E624" i="139"/>
  <c r="F617" i="166"/>
  <c r="G617" i="166"/>
  <c r="E617" i="139"/>
  <c r="F613" i="166"/>
  <c r="G613" i="166"/>
  <c r="E613" i="139"/>
  <c r="F609" i="166"/>
  <c r="G609" i="166"/>
  <c r="E609" i="139"/>
  <c r="F605" i="166"/>
  <c r="G605" i="166"/>
  <c r="E605" i="139"/>
  <c r="F601" i="166"/>
  <c r="G601" i="166"/>
  <c r="E601" i="139"/>
  <c r="F596" i="166"/>
  <c r="G596" i="166"/>
  <c r="E596" i="139"/>
  <c r="F592" i="166"/>
  <c r="G592" i="166"/>
  <c r="E592" i="139"/>
  <c r="F588" i="166"/>
  <c r="G588" i="166"/>
  <c r="E588" i="139"/>
  <c r="F583" i="166"/>
  <c r="G583" i="166"/>
  <c r="E583" i="139"/>
  <c r="F579" i="166"/>
  <c r="G579" i="166"/>
  <c r="E579" i="139"/>
  <c r="F575" i="166"/>
  <c r="G575" i="166"/>
  <c r="E575" i="139"/>
  <c r="F571" i="166"/>
  <c r="G571" i="166"/>
  <c r="E571" i="139"/>
  <c r="F566" i="166"/>
  <c r="G566" i="166"/>
  <c r="E566" i="139"/>
  <c r="F561" i="166"/>
  <c r="G561" i="166"/>
  <c r="E561" i="139"/>
  <c r="F557" i="166"/>
  <c r="G557" i="166"/>
  <c r="E557" i="139"/>
  <c r="F553" i="166"/>
  <c r="G553" i="166"/>
  <c r="E553" i="139"/>
  <c r="F549" i="166"/>
  <c r="G549" i="166"/>
  <c r="E549" i="139"/>
  <c r="F545" i="166"/>
  <c r="G545" i="166"/>
  <c r="E545" i="139"/>
  <c r="F541" i="166"/>
  <c r="G541" i="166"/>
  <c r="E541" i="139"/>
  <c r="F537" i="166"/>
  <c r="G537" i="166"/>
  <c r="E537" i="139"/>
  <c r="F533" i="166"/>
  <c r="G533" i="166"/>
  <c r="E533" i="139"/>
  <c r="F529" i="166"/>
  <c r="G529" i="166"/>
  <c r="E529" i="139"/>
  <c r="F525" i="166"/>
  <c r="G525" i="166"/>
  <c r="E525" i="139"/>
  <c r="F521" i="166"/>
  <c r="G521" i="166"/>
  <c r="E521" i="139"/>
  <c r="F516" i="166"/>
  <c r="G516" i="166"/>
  <c r="E516" i="139"/>
  <c r="F512" i="166"/>
  <c r="G512" i="166"/>
  <c r="E512" i="139"/>
  <c r="F508" i="166"/>
  <c r="G508" i="166"/>
  <c r="E508" i="139"/>
  <c r="F504" i="166"/>
  <c r="G504" i="166"/>
  <c r="E504" i="139"/>
  <c r="F497" i="166"/>
  <c r="G497" i="166"/>
  <c r="E497" i="139"/>
  <c r="F493" i="166"/>
  <c r="G493" i="166"/>
  <c r="E493" i="139"/>
  <c r="F489" i="166"/>
  <c r="G489" i="166"/>
  <c r="E489" i="139"/>
  <c r="F484" i="166"/>
  <c r="G484" i="166"/>
  <c r="E484" i="139"/>
  <c r="F480" i="166"/>
  <c r="G480" i="166"/>
  <c r="E480" i="139"/>
  <c r="F476" i="166"/>
  <c r="G476" i="166"/>
  <c r="E476" i="139"/>
  <c r="F472" i="166"/>
  <c r="G472" i="166"/>
  <c r="E472" i="139"/>
  <c r="F468" i="166"/>
  <c r="G468" i="166"/>
  <c r="E468" i="139"/>
  <c r="F463" i="166"/>
  <c r="G463" i="166"/>
  <c r="E463" i="139"/>
  <c r="F458" i="166"/>
  <c r="G458" i="166"/>
  <c r="E458" i="139"/>
  <c r="F452" i="166"/>
  <c r="G452" i="166"/>
  <c r="E452" i="139"/>
  <c r="F448" i="166"/>
  <c r="G448" i="166"/>
  <c r="E448" i="139"/>
  <c r="F444" i="166"/>
  <c r="G444" i="166"/>
  <c r="E444" i="139"/>
  <c r="F440" i="166"/>
  <c r="G440" i="166"/>
  <c r="E440" i="139"/>
  <c r="F436" i="166"/>
  <c r="G436" i="166"/>
  <c r="E436" i="139"/>
  <c r="F432" i="166"/>
  <c r="G432" i="166"/>
  <c r="E432" i="139"/>
  <c r="F428" i="166"/>
  <c r="G428" i="166"/>
  <c r="E428" i="139"/>
  <c r="F424" i="166"/>
  <c r="G424" i="166"/>
  <c r="E424" i="139"/>
  <c r="F420" i="166"/>
  <c r="G420" i="166"/>
  <c r="E420" i="139"/>
  <c r="F416" i="166"/>
  <c r="G416" i="166"/>
  <c r="E416" i="139"/>
  <c r="F412" i="166"/>
  <c r="G412" i="166"/>
  <c r="E412" i="139"/>
  <c r="F408" i="166"/>
  <c r="G408" i="166"/>
  <c r="E408" i="139"/>
  <c r="F404" i="166"/>
  <c r="G404" i="166"/>
  <c r="E404" i="139"/>
  <c r="F400" i="166"/>
  <c r="G400" i="166"/>
  <c r="E400" i="139"/>
  <c r="F396" i="166"/>
  <c r="G396" i="166"/>
  <c r="E396" i="139"/>
  <c r="F392" i="166"/>
  <c r="G392" i="166"/>
  <c r="E392" i="139"/>
  <c r="F387" i="166"/>
  <c r="G387" i="166"/>
  <c r="E387" i="139"/>
  <c r="F378" i="166"/>
  <c r="G378" i="166"/>
  <c r="E378" i="139"/>
  <c r="F374" i="166"/>
  <c r="G374" i="166"/>
  <c r="E374" i="139"/>
  <c r="F370" i="166"/>
  <c r="G370" i="166"/>
  <c r="E370" i="139"/>
  <c r="F366" i="166"/>
  <c r="G366" i="166"/>
  <c r="E366" i="139"/>
  <c r="F362" i="166"/>
  <c r="G362" i="166"/>
  <c r="E362" i="139"/>
  <c r="F358" i="166"/>
  <c r="G358" i="166"/>
  <c r="E358" i="139"/>
  <c r="F354" i="166"/>
  <c r="G354" i="166"/>
  <c r="E354" i="139"/>
  <c r="F349" i="166"/>
  <c r="G349" i="166"/>
  <c r="E349" i="139"/>
  <c r="F345" i="166"/>
  <c r="G345" i="166"/>
  <c r="E345" i="139"/>
  <c r="F341" i="166"/>
  <c r="G341" i="166"/>
  <c r="E341" i="139"/>
  <c r="F337" i="166"/>
  <c r="G337" i="166"/>
  <c r="E337" i="139"/>
  <c r="F329" i="166"/>
  <c r="G329" i="166"/>
  <c r="E329" i="139"/>
  <c r="F325" i="166"/>
  <c r="G325" i="166"/>
  <c r="E325" i="139"/>
  <c r="F321" i="166"/>
  <c r="G321" i="166"/>
  <c r="E321" i="139"/>
  <c r="F314" i="166"/>
  <c r="G314" i="166"/>
  <c r="E314" i="139"/>
  <c r="F310" i="166"/>
  <c r="G310" i="166"/>
  <c r="E310" i="139"/>
  <c r="F306" i="166"/>
  <c r="G306" i="166"/>
  <c r="E306" i="139"/>
  <c r="F302" i="166"/>
  <c r="G302" i="166"/>
  <c r="E302" i="139"/>
  <c r="F298" i="166"/>
  <c r="G298" i="166"/>
  <c r="E298" i="139"/>
  <c r="F294" i="166"/>
  <c r="G294" i="166"/>
  <c r="E294" i="139"/>
  <c r="F290" i="166"/>
  <c r="G290" i="166"/>
  <c r="E290" i="139"/>
  <c r="F286" i="166"/>
  <c r="G286" i="166"/>
  <c r="E286" i="139"/>
  <c r="F281" i="166"/>
  <c r="G281" i="166"/>
  <c r="E281" i="139"/>
  <c r="F277" i="166"/>
  <c r="G277" i="166"/>
  <c r="E277" i="139"/>
  <c r="F273" i="166"/>
  <c r="G273" i="166"/>
  <c r="E273" i="139"/>
  <c r="F268" i="166"/>
  <c r="G268" i="166"/>
  <c r="E268" i="139"/>
  <c r="F264" i="166"/>
  <c r="G264" i="166"/>
  <c r="E264" i="139"/>
  <c r="F259" i="166"/>
  <c r="G259" i="166"/>
  <c r="E259" i="139"/>
  <c r="F255" i="166"/>
  <c r="G255" i="166"/>
  <c r="E255" i="139"/>
  <c r="F251" i="166"/>
  <c r="G251" i="166"/>
  <c r="E251" i="139"/>
  <c r="F246" i="166"/>
  <c r="G246" i="166"/>
  <c r="E246" i="139"/>
  <c r="F242" i="166"/>
  <c r="G242" i="166"/>
  <c r="E242" i="139"/>
  <c r="F238" i="166"/>
  <c r="G238" i="166"/>
  <c r="E238" i="139"/>
  <c r="F234" i="166"/>
  <c r="G234" i="166"/>
  <c r="E234" i="139"/>
  <c r="F230" i="166"/>
  <c r="G230" i="166"/>
  <c r="E230" i="139"/>
  <c r="F226" i="166"/>
  <c r="G226" i="166"/>
  <c r="E226" i="139"/>
  <c r="F222" i="166"/>
  <c r="G222" i="166"/>
  <c r="E222" i="139"/>
  <c r="F218" i="166"/>
  <c r="G218" i="166"/>
  <c r="E218" i="139"/>
  <c r="F214" i="166"/>
  <c r="G214" i="166"/>
  <c r="E214" i="139"/>
  <c r="F210" i="166"/>
  <c r="G210" i="166"/>
  <c r="E210" i="139"/>
  <c r="F205" i="166"/>
  <c r="G205" i="166"/>
  <c r="E205" i="139"/>
  <c r="F201" i="166"/>
  <c r="G201" i="166"/>
  <c r="E201" i="139"/>
  <c r="F195" i="166"/>
  <c r="G195" i="166"/>
  <c r="E195" i="139"/>
  <c r="F191" i="166"/>
  <c r="G191" i="166"/>
  <c r="E191" i="139"/>
  <c r="F187" i="166"/>
  <c r="G187" i="166"/>
  <c r="E187" i="139"/>
  <c r="F183" i="166"/>
  <c r="G183" i="166"/>
  <c r="E183" i="139"/>
  <c r="F179" i="166"/>
  <c r="G179" i="166"/>
  <c r="E179" i="139"/>
  <c r="F175" i="166"/>
  <c r="G175" i="166"/>
  <c r="E175" i="139"/>
  <c r="F169" i="166"/>
  <c r="G169" i="166"/>
  <c r="E169" i="139"/>
  <c r="F165" i="166"/>
  <c r="G165" i="166"/>
  <c r="E165" i="139"/>
  <c r="F161" i="166"/>
  <c r="G161" i="166"/>
  <c r="E161" i="139"/>
  <c r="F157" i="166"/>
  <c r="G157" i="166"/>
  <c r="E157" i="139"/>
  <c r="F153" i="166"/>
  <c r="G153" i="166"/>
  <c r="E153" i="139"/>
  <c r="F148" i="166"/>
  <c r="G148" i="166"/>
  <c r="E148" i="139"/>
  <c r="F144" i="166"/>
  <c r="G144" i="166"/>
  <c r="E144" i="139"/>
  <c r="F140" i="166"/>
  <c r="G140" i="166"/>
  <c r="E140" i="139"/>
  <c r="F136" i="166"/>
  <c r="G136" i="166"/>
  <c r="E136" i="139"/>
  <c r="F132" i="166"/>
  <c r="G132" i="166"/>
  <c r="E132" i="139"/>
  <c r="F128" i="166"/>
  <c r="G128" i="166"/>
  <c r="E128" i="139"/>
  <c r="F124" i="166"/>
  <c r="G124" i="166"/>
  <c r="E124" i="139"/>
  <c r="F119" i="166"/>
  <c r="G119" i="166"/>
  <c r="E119" i="139"/>
  <c r="F114" i="166"/>
  <c r="G114" i="166"/>
  <c r="E114" i="139"/>
  <c r="F110" i="166"/>
  <c r="G110" i="166"/>
  <c r="E110" i="139"/>
  <c r="F106" i="166"/>
  <c r="G106" i="166"/>
  <c r="E106" i="139"/>
  <c r="F102" i="166"/>
  <c r="G102" i="166"/>
  <c r="E102" i="139"/>
  <c r="F97" i="166"/>
  <c r="G97" i="166"/>
  <c r="E97" i="139"/>
  <c r="F93" i="166"/>
  <c r="G93" i="166"/>
  <c r="E93" i="139"/>
  <c r="F89" i="166"/>
  <c r="G89" i="166"/>
  <c r="E89" i="139"/>
  <c r="F85" i="166"/>
  <c r="G85" i="166"/>
  <c r="E85" i="139"/>
  <c r="F77" i="166"/>
  <c r="G77" i="166"/>
  <c r="E77" i="139"/>
  <c r="F73" i="166"/>
  <c r="G73" i="166"/>
  <c r="E73" i="139"/>
  <c r="F69" i="166"/>
  <c r="G69" i="166"/>
  <c r="E69" i="139"/>
  <c r="F65" i="166"/>
  <c r="G65" i="166"/>
  <c r="E65" i="139"/>
  <c r="F61" i="166"/>
  <c r="G61" i="166"/>
  <c r="E61" i="139"/>
  <c r="F57" i="166"/>
  <c r="G57" i="166"/>
  <c r="E57" i="139"/>
  <c r="F53" i="166"/>
  <c r="G53" i="166"/>
  <c r="E53" i="139"/>
  <c r="F49" i="166"/>
  <c r="G49" i="166"/>
  <c r="E49" i="139"/>
  <c r="F45" i="166"/>
  <c r="G45" i="166"/>
  <c r="E45" i="139"/>
  <c r="F37" i="166"/>
  <c r="G37" i="166"/>
  <c r="E37" i="139"/>
  <c r="F33" i="166"/>
  <c r="G33" i="166"/>
  <c r="E33" i="139"/>
  <c r="F29" i="166"/>
  <c r="G29" i="166"/>
  <c r="E29" i="139"/>
  <c r="F25" i="166"/>
  <c r="G25" i="166"/>
  <c r="E25" i="139"/>
  <c r="F21" i="166"/>
  <c r="G21" i="166"/>
  <c r="E21" i="139"/>
  <c r="F17" i="166"/>
  <c r="G17" i="166"/>
  <c r="E17" i="139"/>
  <c r="F706" i="166"/>
  <c r="G706" i="166"/>
  <c r="E705" i="139"/>
  <c r="F690" i="166"/>
  <c r="G690" i="166"/>
  <c r="E689" i="139"/>
  <c r="F665" i="166"/>
  <c r="G665" i="166"/>
  <c r="E665" i="139"/>
  <c r="F648" i="166"/>
  <c r="G648" i="166"/>
  <c r="E648" i="139"/>
  <c r="F627" i="166"/>
  <c r="G627" i="166"/>
  <c r="E627" i="139"/>
  <c r="F612" i="166"/>
  <c r="G612" i="166"/>
  <c r="E612" i="139"/>
  <c r="F604" i="166"/>
  <c r="G604" i="166"/>
  <c r="E604" i="139"/>
  <c r="F582" i="166"/>
  <c r="G582" i="166"/>
  <c r="E582" i="139"/>
  <c r="F574" i="166"/>
  <c r="G574" i="166"/>
  <c r="E574" i="139"/>
  <c r="F560" i="166"/>
  <c r="G560" i="166"/>
  <c r="E560" i="139"/>
  <c r="F548" i="166"/>
  <c r="G548" i="166"/>
  <c r="E548" i="139"/>
  <c r="F540" i="166"/>
  <c r="G540" i="166"/>
  <c r="E540" i="139"/>
  <c r="F532" i="166"/>
  <c r="G532" i="166"/>
  <c r="E532" i="139"/>
  <c r="F524" i="166"/>
  <c r="G524" i="166"/>
  <c r="E524" i="139"/>
  <c r="F515" i="166"/>
  <c r="G515" i="166"/>
  <c r="E515" i="139"/>
  <c r="F507" i="166"/>
  <c r="G507" i="166"/>
  <c r="E507" i="139"/>
  <c r="F496" i="166"/>
  <c r="G496" i="166"/>
  <c r="E496" i="139"/>
  <c r="F488" i="166"/>
  <c r="G488" i="166"/>
  <c r="E488" i="139"/>
  <c r="F479" i="166"/>
  <c r="G479" i="166"/>
  <c r="E479" i="139"/>
  <c r="F471" i="166"/>
  <c r="G471" i="166"/>
  <c r="E471" i="139"/>
  <c r="F462" i="166"/>
  <c r="G462" i="166"/>
  <c r="E462" i="139"/>
  <c r="F447" i="166"/>
  <c r="G447" i="166"/>
  <c r="E447" i="139"/>
  <c r="F439" i="166"/>
  <c r="G439" i="166"/>
  <c r="E439" i="139"/>
  <c r="F435" i="166"/>
  <c r="G435" i="166"/>
  <c r="E435" i="139"/>
  <c r="F431" i="166"/>
  <c r="G431" i="166"/>
  <c r="E431" i="139"/>
  <c r="F427" i="166"/>
  <c r="G427" i="166"/>
  <c r="E427" i="139"/>
  <c r="F423" i="166"/>
  <c r="G423" i="166"/>
  <c r="E423" i="139"/>
  <c r="F419" i="166"/>
  <c r="G419" i="166"/>
  <c r="E419" i="139"/>
  <c r="F411" i="166"/>
  <c r="G411" i="166"/>
  <c r="E411" i="139"/>
  <c r="F407" i="166"/>
  <c r="G407" i="166"/>
  <c r="E407" i="139"/>
  <c r="F403" i="166"/>
  <c r="G403" i="166"/>
  <c r="E403" i="139"/>
  <c r="F399" i="166"/>
  <c r="G399" i="166"/>
  <c r="E399" i="139"/>
  <c r="F395" i="166"/>
  <c r="G395" i="166"/>
  <c r="E395" i="139"/>
  <c r="F391" i="166"/>
  <c r="G391" i="166"/>
  <c r="E391" i="139"/>
  <c r="F386" i="166"/>
  <c r="G386" i="166"/>
  <c r="E386" i="139"/>
  <c r="F377" i="166"/>
  <c r="G377" i="166"/>
  <c r="E377" i="139"/>
  <c r="F373" i="166"/>
  <c r="G373" i="166"/>
  <c r="E373" i="139"/>
  <c r="F369" i="166"/>
  <c r="G369" i="166"/>
  <c r="E369" i="139"/>
  <c r="F365" i="166"/>
  <c r="G365" i="166"/>
  <c r="E365" i="139"/>
  <c r="F361" i="166"/>
  <c r="G361" i="166"/>
  <c r="E361" i="139"/>
  <c r="F357" i="166"/>
  <c r="G357" i="166"/>
  <c r="E357" i="139"/>
  <c r="F352" i="166"/>
  <c r="G352" i="166"/>
  <c r="E352" i="139"/>
  <c r="F348" i="166"/>
  <c r="G348" i="166"/>
  <c r="E348" i="139"/>
  <c r="F344" i="166"/>
  <c r="G344" i="166"/>
  <c r="E344" i="139"/>
  <c r="F340" i="166"/>
  <c r="G340" i="166"/>
  <c r="E340" i="139"/>
  <c r="F336" i="166"/>
  <c r="G336" i="166"/>
  <c r="E336" i="139"/>
  <c r="F328" i="166"/>
  <c r="G328" i="166"/>
  <c r="E328" i="139"/>
  <c r="F324" i="166"/>
  <c r="G324" i="166"/>
  <c r="E324" i="139"/>
  <c r="F319" i="166"/>
  <c r="G319" i="166"/>
  <c r="E319" i="139"/>
  <c r="F313" i="166"/>
  <c r="G313" i="166"/>
  <c r="E313" i="139"/>
  <c r="F309" i="166"/>
  <c r="G309" i="166"/>
  <c r="E309" i="139"/>
  <c r="F305" i="166"/>
  <c r="G305" i="166"/>
  <c r="E305" i="139"/>
  <c r="F301" i="166"/>
  <c r="G301" i="166"/>
  <c r="E301" i="139"/>
  <c r="F297" i="166"/>
  <c r="G297" i="166"/>
  <c r="E297" i="139"/>
  <c r="F293" i="166"/>
  <c r="G293" i="166"/>
  <c r="E293" i="139"/>
  <c r="F289" i="166"/>
  <c r="G289" i="166"/>
  <c r="E289" i="139"/>
  <c r="F285" i="166"/>
  <c r="G285" i="166"/>
  <c r="E285" i="139"/>
  <c r="F276" i="166"/>
  <c r="G276" i="166"/>
  <c r="E276" i="139"/>
  <c r="F272" i="166"/>
  <c r="G272" i="166"/>
  <c r="E272" i="139"/>
  <c r="F267" i="166"/>
  <c r="G267" i="166"/>
  <c r="E267" i="139"/>
  <c r="F263" i="166"/>
  <c r="G263" i="166"/>
  <c r="E263" i="139"/>
  <c r="F258" i="166"/>
  <c r="G258" i="166"/>
  <c r="E258" i="139"/>
  <c r="F254" i="166"/>
  <c r="G254" i="166"/>
  <c r="E254" i="139"/>
  <c r="F250" i="166"/>
  <c r="G250" i="166"/>
  <c r="E250" i="139"/>
  <c r="F245" i="166"/>
  <c r="G245" i="166"/>
  <c r="E245" i="139"/>
  <c r="F241" i="166"/>
  <c r="G241" i="166"/>
  <c r="E241" i="139"/>
  <c r="F237" i="166"/>
  <c r="G237" i="166"/>
  <c r="E237" i="139"/>
  <c r="F233" i="166"/>
  <c r="G233" i="166"/>
  <c r="E233" i="139"/>
  <c r="F229" i="166"/>
  <c r="G229" i="166"/>
  <c r="E229" i="139"/>
  <c r="F225" i="166"/>
  <c r="G225" i="166"/>
  <c r="E225" i="139"/>
  <c r="F221" i="166"/>
  <c r="G221" i="166"/>
  <c r="E221" i="139"/>
  <c r="F217" i="166"/>
  <c r="G217" i="166"/>
  <c r="E217" i="139"/>
  <c r="F213" i="166"/>
  <c r="G213" i="166"/>
  <c r="E213" i="139"/>
  <c r="F209" i="166"/>
  <c r="G209" i="166"/>
  <c r="E209" i="139"/>
  <c r="F204" i="166"/>
  <c r="G204" i="166"/>
  <c r="E204" i="139"/>
  <c r="F200" i="166"/>
  <c r="G200" i="166"/>
  <c r="E200" i="139"/>
  <c r="F194" i="166"/>
  <c r="G194" i="166"/>
  <c r="E194" i="139"/>
  <c r="F190" i="166"/>
  <c r="G190" i="166"/>
  <c r="E190" i="139"/>
  <c r="F186" i="166"/>
  <c r="G186" i="166"/>
  <c r="E186" i="139"/>
  <c r="F182" i="166"/>
  <c r="G182" i="166"/>
  <c r="E182" i="139"/>
  <c r="F178" i="166"/>
  <c r="G178" i="166"/>
  <c r="E178" i="139"/>
  <c r="F174" i="166"/>
  <c r="G174" i="166"/>
  <c r="E174" i="139"/>
  <c r="F168" i="166"/>
  <c r="G168" i="166"/>
  <c r="E168" i="139"/>
  <c r="F164" i="166"/>
  <c r="G164" i="166"/>
  <c r="E164" i="139"/>
  <c r="F160" i="166"/>
  <c r="G160" i="166"/>
  <c r="E160" i="139"/>
  <c r="F156" i="166"/>
  <c r="G156" i="166"/>
  <c r="E156" i="139"/>
  <c r="F152" i="166"/>
  <c r="G152" i="166"/>
  <c r="E152" i="139"/>
  <c r="F147" i="166"/>
  <c r="G147" i="166"/>
  <c r="E147" i="139"/>
  <c r="F143" i="166"/>
  <c r="G143" i="166"/>
  <c r="E143" i="139"/>
  <c r="F139" i="166"/>
  <c r="G139" i="166"/>
  <c r="E139" i="139"/>
  <c r="F135" i="166"/>
  <c r="G135" i="166"/>
  <c r="E135" i="139"/>
  <c r="F131" i="166"/>
  <c r="G131" i="166"/>
  <c r="E131" i="139"/>
  <c r="F127" i="166"/>
  <c r="G127" i="166"/>
  <c r="E127" i="139"/>
  <c r="F122" i="166"/>
  <c r="G122" i="166"/>
  <c r="E122" i="139"/>
  <c r="F118" i="166"/>
  <c r="G118" i="166"/>
  <c r="E118" i="139"/>
  <c r="F113" i="166"/>
  <c r="G113" i="166"/>
  <c r="E113" i="139"/>
  <c r="F109" i="166"/>
  <c r="G109" i="166"/>
  <c r="E109" i="139"/>
  <c r="F105" i="166"/>
  <c r="G105" i="166"/>
  <c r="E105" i="139"/>
  <c r="F101" i="166"/>
  <c r="G101" i="166"/>
  <c r="E101" i="139"/>
  <c r="F96" i="166"/>
  <c r="G96" i="166"/>
  <c r="E96" i="139"/>
  <c r="F92" i="166"/>
  <c r="G92" i="166"/>
  <c r="E92" i="139"/>
  <c r="F88" i="166"/>
  <c r="G88" i="166"/>
  <c r="E88" i="139"/>
  <c r="F84" i="166"/>
  <c r="G84" i="166"/>
  <c r="E84" i="139"/>
  <c r="F80" i="166"/>
  <c r="G80" i="166"/>
  <c r="E80" i="139"/>
  <c r="F76" i="166"/>
  <c r="G76" i="166"/>
  <c r="E76" i="139"/>
  <c r="F68" i="166"/>
  <c r="G68" i="166"/>
  <c r="E68" i="139"/>
  <c r="F64" i="166"/>
  <c r="G64" i="166"/>
  <c r="E64" i="139"/>
  <c r="F60" i="166"/>
  <c r="G60" i="166"/>
  <c r="E60" i="139"/>
  <c r="F56" i="166"/>
  <c r="G56" i="166"/>
  <c r="E56" i="139"/>
  <c r="F52" i="166"/>
  <c r="G52" i="166"/>
  <c r="E52" i="139"/>
  <c r="F48" i="166"/>
  <c r="G48" i="166"/>
  <c r="E48" i="139"/>
  <c r="F44" i="166"/>
  <c r="G44" i="166"/>
  <c r="E44" i="139"/>
  <c r="F40" i="166"/>
  <c r="G40" i="166"/>
  <c r="E40" i="139"/>
  <c r="F36" i="166"/>
  <c r="G36" i="166"/>
  <c r="E36" i="139"/>
  <c r="F32" i="166"/>
  <c r="G32" i="166"/>
  <c r="E32" i="139"/>
  <c r="F28" i="166"/>
  <c r="G28" i="166"/>
  <c r="E28" i="139"/>
  <c r="F24" i="166"/>
  <c r="G24" i="166"/>
  <c r="E24" i="139"/>
  <c r="F20" i="166"/>
  <c r="G20" i="166"/>
  <c r="E20" i="139"/>
  <c r="C12" i="64"/>
  <c r="J13" i="165"/>
  <c r="F280" i="166"/>
  <c r="G280" i="166"/>
  <c r="E280" i="139"/>
  <c r="F414" i="166"/>
  <c r="G414" i="166"/>
  <c r="E414" i="139"/>
  <c r="G6" i="3"/>
  <c r="F16" i="166"/>
  <c r="G16" i="166"/>
  <c r="E16" i="139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62" i="3"/>
  <c r="E63" i="3"/>
  <c r="E64" i="3"/>
  <c r="E65" i="3"/>
  <c r="E66" i="3"/>
  <c r="E67" i="3"/>
  <c r="E68" i="3"/>
  <c r="E69" i="3"/>
  <c r="E70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8" i="3"/>
  <c r="E109" i="3"/>
  <c r="E110" i="3"/>
  <c r="E111" i="3"/>
  <c r="E112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D170" i="138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90" i="3"/>
  <c r="E191" i="3"/>
  <c r="E192" i="3"/>
  <c r="E193" i="3"/>
  <c r="E194" i="3"/>
  <c r="E195" i="3"/>
  <c r="E196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2" i="3"/>
  <c r="E253" i="3"/>
  <c r="E254" i="3"/>
  <c r="E255" i="3"/>
  <c r="E256" i="3"/>
  <c r="E257" i="3"/>
  <c r="E258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8" i="3"/>
  <c r="E309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D332" i="138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74" i="3"/>
  <c r="E375" i="3"/>
  <c r="E376" i="3"/>
  <c r="E377" i="3"/>
  <c r="E378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5" i="3"/>
  <c r="E446" i="3"/>
  <c r="E447" i="3"/>
  <c r="E448" i="3"/>
  <c r="E450" i="3"/>
  <c r="E451" i="3"/>
  <c r="E452" i="3"/>
  <c r="E453" i="3"/>
  <c r="E454" i="3"/>
  <c r="E455" i="3"/>
  <c r="E456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7" i="3"/>
  <c r="E478" i="3"/>
  <c r="E479" i="3"/>
  <c r="E480" i="3"/>
  <c r="E481" i="3"/>
  <c r="E482" i="3"/>
  <c r="E483" i="3"/>
  <c r="E484" i="3"/>
  <c r="E485" i="3"/>
  <c r="E486" i="3"/>
  <c r="E487" i="3"/>
  <c r="E490" i="3"/>
  <c r="E491" i="3"/>
  <c r="E492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D518" i="138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5" i="3"/>
  <c r="E556" i="3"/>
  <c r="E557" i="3"/>
  <c r="E558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D584" i="138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3" i="3"/>
  <c r="E614" i="3"/>
  <c r="E615" i="3"/>
  <c r="E616" i="3"/>
  <c r="E617" i="3"/>
  <c r="E618" i="3"/>
  <c r="E619" i="3"/>
  <c r="E620" i="3"/>
  <c r="E621" i="3"/>
  <c r="E622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7" i="3"/>
  <c r="E668" i="3"/>
  <c r="E669" i="3"/>
  <c r="E670" i="3"/>
  <c r="E671" i="3"/>
  <c r="E672" i="3"/>
  <c r="E674" i="3"/>
  <c r="E675" i="3"/>
  <c r="D685" i="138"/>
  <c r="E676" i="3"/>
  <c r="D686" i="138"/>
  <c r="E677" i="3"/>
  <c r="D687" i="138"/>
  <c r="E678" i="3"/>
  <c r="D688" i="138"/>
  <c r="E679" i="3"/>
  <c r="D689" i="138"/>
  <c r="E680" i="3"/>
  <c r="D690" i="138"/>
  <c r="E681" i="3"/>
  <c r="D691" i="138"/>
  <c r="E682" i="3"/>
  <c r="D692" i="138"/>
  <c r="E683" i="3"/>
  <c r="D693" i="138"/>
  <c r="E684" i="3"/>
  <c r="D694" i="138"/>
  <c r="E685" i="3"/>
  <c r="D695" i="138"/>
  <c r="E686" i="3"/>
  <c r="D696" i="138"/>
  <c r="E687" i="3"/>
  <c r="D697" i="138"/>
  <c r="E688" i="3"/>
  <c r="D698" i="138"/>
  <c r="E689" i="3"/>
  <c r="D699" i="138"/>
  <c r="E690" i="3"/>
  <c r="D700" i="138"/>
  <c r="E691" i="3"/>
  <c r="D701" i="138"/>
  <c r="E692" i="3"/>
  <c r="D702" i="138"/>
  <c r="E693" i="3"/>
  <c r="D703" i="138"/>
  <c r="E694" i="3"/>
  <c r="D704" i="138"/>
  <c r="E695" i="3"/>
  <c r="D705" i="138"/>
  <c r="E696" i="3"/>
  <c r="D706" i="138"/>
  <c r="E697" i="3"/>
  <c r="D707" i="138"/>
  <c r="E698" i="3"/>
  <c r="D708" i="138"/>
  <c r="E699" i="3"/>
  <c r="D709" i="138"/>
  <c r="E700" i="3"/>
  <c r="D710" i="138"/>
  <c r="F666" i="157"/>
  <c r="G666" i="157"/>
  <c r="F666" i="154"/>
  <c r="G666" i="154"/>
  <c r="F666" i="155"/>
  <c r="G666" i="155"/>
  <c r="F666" i="153"/>
  <c r="G666" i="153"/>
  <c r="F666" i="152"/>
  <c r="G666" i="152"/>
  <c r="F666" i="151"/>
  <c r="G666" i="151"/>
  <c r="F666" i="150"/>
  <c r="G666" i="150"/>
  <c r="D666" i="138"/>
  <c r="F613" i="157"/>
  <c r="G613" i="157"/>
  <c r="F613" i="155"/>
  <c r="G613" i="155"/>
  <c r="F613" i="154"/>
  <c r="G613" i="154"/>
  <c r="F613" i="153"/>
  <c r="G613" i="153"/>
  <c r="F613" i="151"/>
  <c r="G613" i="151"/>
  <c r="F613" i="152"/>
  <c r="G613" i="152"/>
  <c r="F613" i="150"/>
  <c r="G613" i="150"/>
  <c r="D613" i="138"/>
  <c r="F588" i="157"/>
  <c r="G588" i="157"/>
  <c r="F588" i="155"/>
  <c r="G588" i="155"/>
  <c r="F588" i="154"/>
  <c r="G588" i="154"/>
  <c r="F588" i="153"/>
  <c r="G588" i="153"/>
  <c r="F588" i="151"/>
  <c r="G588" i="151"/>
  <c r="F588" i="150"/>
  <c r="G588" i="150"/>
  <c r="F588" i="152"/>
  <c r="G588" i="152"/>
  <c r="D588" i="138"/>
  <c r="F545" i="157"/>
  <c r="G545" i="157"/>
  <c r="F545" i="155"/>
  <c r="G545" i="155"/>
  <c r="F545" i="154"/>
  <c r="G545" i="154"/>
  <c r="F545" i="153"/>
  <c r="G545" i="153"/>
  <c r="F545" i="152"/>
  <c r="G545" i="152"/>
  <c r="F545" i="151"/>
  <c r="G545" i="151"/>
  <c r="F545" i="150"/>
  <c r="G545" i="150"/>
  <c r="D545" i="138"/>
  <c r="F493" i="157"/>
  <c r="G493" i="157"/>
  <c r="F493" i="154"/>
  <c r="G493" i="154"/>
  <c r="F493" i="155"/>
  <c r="G493" i="155"/>
  <c r="F493" i="153"/>
  <c r="G493" i="153"/>
  <c r="F493" i="151"/>
  <c r="G493" i="151"/>
  <c r="F493" i="152"/>
  <c r="G493" i="152"/>
  <c r="F493" i="150"/>
  <c r="G493" i="150"/>
  <c r="D493" i="138"/>
  <c r="F448" i="157"/>
  <c r="G448" i="157"/>
  <c r="F448" i="155"/>
  <c r="G448" i="155"/>
  <c r="F448" i="154"/>
  <c r="G448" i="154"/>
  <c r="F448" i="153"/>
  <c r="G448" i="153"/>
  <c r="F448" i="152"/>
  <c r="G448" i="152"/>
  <c r="F448" i="151"/>
  <c r="G448" i="151"/>
  <c r="F448" i="150"/>
  <c r="G448" i="150"/>
  <c r="D448" i="138"/>
  <c r="F400" i="157"/>
  <c r="G400" i="157"/>
  <c r="F400" i="155"/>
  <c r="G400" i="155"/>
  <c r="F400" i="154"/>
  <c r="G400" i="154"/>
  <c r="F400" i="152"/>
  <c r="G400" i="152"/>
  <c r="F400" i="153"/>
  <c r="G400" i="153"/>
  <c r="F400" i="150"/>
  <c r="G400" i="150"/>
  <c r="F400" i="151"/>
  <c r="G400" i="151"/>
  <c r="D400" i="138"/>
  <c r="F378" i="157"/>
  <c r="G378" i="157"/>
  <c r="F378" i="155"/>
  <c r="G378" i="155"/>
  <c r="F378" i="154"/>
  <c r="G378" i="154"/>
  <c r="F378" i="153"/>
  <c r="G378" i="153"/>
  <c r="F378" i="152"/>
  <c r="G378" i="152"/>
  <c r="F378" i="150"/>
  <c r="G378" i="150"/>
  <c r="F378" i="151"/>
  <c r="G378" i="151"/>
  <c r="D378" i="138"/>
  <c r="F345" i="157"/>
  <c r="G345" i="157"/>
  <c r="F345" i="155"/>
  <c r="G345" i="155"/>
  <c r="F345" i="154"/>
  <c r="G345" i="154"/>
  <c r="F345" i="153"/>
  <c r="G345" i="153"/>
  <c r="F345" i="150"/>
  <c r="G345" i="150"/>
  <c r="F345" i="151"/>
  <c r="G345" i="151"/>
  <c r="F345" i="152"/>
  <c r="G345" i="152"/>
  <c r="D345" i="138"/>
  <c r="F308" i="157"/>
  <c r="G308" i="157"/>
  <c r="F308" i="155"/>
  <c r="G308" i="155"/>
  <c r="F308" i="154"/>
  <c r="G308" i="154"/>
  <c r="F308" i="153"/>
  <c r="G308" i="153"/>
  <c r="F308" i="152"/>
  <c r="G308" i="152"/>
  <c r="F308" i="151"/>
  <c r="G308" i="151"/>
  <c r="F308" i="150"/>
  <c r="G308" i="150"/>
  <c r="D308" i="138"/>
  <c r="F275" i="157"/>
  <c r="G275" i="157"/>
  <c r="F275" i="155"/>
  <c r="G275" i="155"/>
  <c r="F275" i="154"/>
  <c r="G275" i="154"/>
  <c r="F275" i="153"/>
  <c r="G275" i="153"/>
  <c r="F275" i="152"/>
  <c r="G275" i="152"/>
  <c r="F275" i="150"/>
  <c r="G275" i="150"/>
  <c r="F275" i="151"/>
  <c r="G275" i="151"/>
  <c r="D275" i="138"/>
  <c r="F240" i="157"/>
  <c r="G240" i="157"/>
  <c r="F240" i="155"/>
  <c r="G240" i="155"/>
  <c r="F240" i="153"/>
  <c r="G240" i="153"/>
  <c r="F240" i="154"/>
  <c r="G240" i="154"/>
  <c r="F240" i="150"/>
  <c r="G240" i="150"/>
  <c r="F240" i="152"/>
  <c r="G240" i="152"/>
  <c r="F240" i="151"/>
  <c r="G240" i="151"/>
  <c r="D240" i="138"/>
  <c r="F197" i="157"/>
  <c r="G197" i="157"/>
  <c r="F197" i="155"/>
  <c r="G197" i="155"/>
  <c r="F197" i="154"/>
  <c r="G197" i="154"/>
  <c r="F197" i="153"/>
  <c r="G197" i="153"/>
  <c r="F197" i="152"/>
  <c r="G197" i="152"/>
  <c r="F197" i="150"/>
  <c r="G197" i="150"/>
  <c r="F197" i="151"/>
  <c r="G197" i="151"/>
  <c r="D197" i="138"/>
  <c r="F173" i="157"/>
  <c r="G173" i="157"/>
  <c r="F173" i="155"/>
  <c r="G173" i="155"/>
  <c r="F173" i="154"/>
  <c r="G173" i="154"/>
  <c r="F173" i="153"/>
  <c r="G173" i="153"/>
  <c r="F173" i="152"/>
  <c r="G173" i="152"/>
  <c r="F173" i="151"/>
  <c r="G173" i="151"/>
  <c r="F173" i="150"/>
  <c r="G173" i="150"/>
  <c r="D173" i="138"/>
  <c r="F155" i="157"/>
  <c r="G155" i="157"/>
  <c r="F155" i="155"/>
  <c r="G155" i="155"/>
  <c r="F155" i="153"/>
  <c r="G155" i="153"/>
  <c r="F155" i="152"/>
  <c r="G155" i="152"/>
  <c r="F155" i="154"/>
  <c r="G155" i="154"/>
  <c r="F155" i="150"/>
  <c r="G155" i="150"/>
  <c r="F155" i="151"/>
  <c r="G155" i="151"/>
  <c r="D155" i="138"/>
  <c r="F130" i="157"/>
  <c r="G130" i="157"/>
  <c r="F130" i="155"/>
  <c r="G130" i="155"/>
  <c r="F130" i="154"/>
  <c r="G130" i="154"/>
  <c r="F130" i="153"/>
  <c r="G130" i="153"/>
  <c r="F130" i="152"/>
  <c r="G130" i="152"/>
  <c r="F130" i="151"/>
  <c r="G130" i="151"/>
  <c r="F130" i="150"/>
  <c r="G130" i="150"/>
  <c r="D130" i="138"/>
  <c r="F104" i="157"/>
  <c r="G104" i="157"/>
  <c r="F104" i="155"/>
  <c r="G104" i="155"/>
  <c r="F104" i="154"/>
  <c r="G104" i="154"/>
  <c r="F104" i="153"/>
  <c r="G104" i="153"/>
  <c r="F104" i="152"/>
  <c r="G104" i="152"/>
  <c r="F104" i="150"/>
  <c r="G104" i="150"/>
  <c r="F104" i="151"/>
  <c r="G104" i="151"/>
  <c r="D104" i="138"/>
  <c r="F31" i="157"/>
  <c r="G31" i="157"/>
  <c r="F31" i="155"/>
  <c r="G31" i="155"/>
  <c r="F31" i="154"/>
  <c r="G31" i="154"/>
  <c r="F31" i="152"/>
  <c r="G31" i="152"/>
  <c r="F31" i="153"/>
  <c r="G31" i="153"/>
  <c r="F31" i="151"/>
  <c r="G31" i="151"/>
  <c r="F31" i="150"/>
  <c r="G31" i="150"/>
  <c r="D31" i="138"/>
  <c r="F680" i="154"/>
  <c r="G680" i="154"/>
  <c r="F680" i="157"/>
  <c r="G680" i="157"/>
  <c r="F680" i="153"/>
  <c r="G680" i="153"/>
  <c r="F680" i="155"/>
  <c r="G680" i="155"/>
  <c r="F680" i="152"/>
  <c r="G680" i="152"/>
  <c r="F680" i="151"/>
  <c r="G680" i="151"/>
  <c r="F680" i="150"/>
  <c r="G680" i="150"/>
  <c r="D680" i="138"/>
  <c r="F665" i="157"/>
  <c r="G665" i="157"/>
  <c r="F665" i="155"/>
  <c r="G665" i="155"/>
  <c r="F665" i="154"/>
  <c r="G665" i="154"/>
  <c r="F665" i="153"/>
  <c r="G665" i="153"/>
  <c r="F665" i="152"/>
  <c r="G665" i="152"/>
  <c r="F665" i="151"/>
  <c r="G665" i="151"/>
  <c r="F665" i="150"/>
  <c r="G665" i="150"/>
  <c r="D665" i="138"/>
  <c r="F657" i="157"/>
  <c r="G657" i="157"/>
  <c r="F657" i="155"/>
  <c r="G657" i="155"/>
  <c r="F657" i="154"/>
  <c r="G657" i="154"/>
  <c r="F657" i="153"/>
  <c r="G657" i="153"/>
  <c r="F657" i="152"/>
  <c r="G657" i="152"/>
  <c r="F657" i="151"/>
  <c r="G657" i="151"/>
  <c r="F657" i="150"/>
  <c r="G657" i="150"/>
  <c r="D657" i="138"/>
  <c r="F648" i="157"/>
  <c r="G648" i="157"/>
  <c r="F648" i="155"/>
  <c r="G648" i="155"/>
  <c r="F648" i="154"/>
  <c r="G648" i="154"/>
  <c r="F648" i="153"/>
  <c r="G648" i="153"/>
  <c r="F648" i="151"/>
  <c r="G648" i="151"/>
  <c r="F648" i="152"/>
  <c r="G648" i="152"/>
  <c r="F648" i="150"/>
  <c r="G648" i="150"/>
  <c r="D648" i="138"/>
  <c r="F640" i="157"/>
  <c r="G640" i="157"/>
  <c r="F640" i="155"/>
  <c r="G640" i="155"/>
  <c r="F640" i="154"/>
  <c r="G640" i="154"/>
  <c r="F640" i="153"/>
  <c r="G640" i="153"/>
  <c r="F640" i="151"/>
  <c r="G640" i="151"/>
  <c r="F640" i="150"/>
  <c r="G640" i="150"/>
  <c r="F640" i="152"/>
  <c r="G640" i="152"/>
  <c r="D640" i="138"/>
  <c r="F631" i="157"/>
  <c r="G631" i="157"/>
  <c r="F631" i="155"/>
  <c r="G631" i="155"/>
  <c r="F631" i="154"/>
  <c r="G631" i="154"/>
  <c r="F631" i="153"/>
  <c r="G631" i="153"/>
  <c r="F631" i="152"/>
  <c r="G631" i="152"/>
  <c r="F631" i="150"/>
  <c r="G631" i="150"/>
  <c r="F631" i="151"/>
  <c r="G631" i="151"/>
  <c r="D631" i="138"/>
  <c r="F623" i="157"/>
  <c r="G623" i="157"/>
  <c r="F623" i="155"/>
  <c r="G623" i="155"/>
  <c r="F623" i="154"/>
  <c r="G623" i="154"/>
  <c r="F623" i="153"/>
  <c r="G623" i="153"/>
  <c r="F623" i="152"/>
  <c r="G623" i="152"/>
  <c r="F623" i="151"/>
  <c r="G623" i="151"/>
  <c r="F623" i="150"/>
  <c r="G623" i="150"/>
  <c r="D623" i="138"/>
  <c r="F612" i="157"/>
  <c r="G612" i="157"/>
  <c r="F612" i="155"/>
  <c r="G612" i="155"/>
  <c r="F612" i="154"/>
  <c r="G612" i="154"/>
  <c r="F612" i="153"/>
  <c r="G612" i="153"/>
  <c r="F612" i="150"/>
  <c r="G612" i="150"/>
  <c r="F612" i="151"/>
  <c r="G612" i="151"/>
  <c r="F612" i="152"/>
  <c r="G612" i="152"/>
  <c r="D612" i="138"/>
  <c r="F604" i="157"/>
  <c r="G604" i="157"/>
  <c r="F604" i="155"/>
  <c r="G604" i="155"/>
  <c r="F604" i="154"/>
  <c r="G604" i="154"/>
  <c r="F604" i="153"/>
  <c r="G604" i="153"/>
  <c r="F604" i="152"/>
  <c r="G604" i="152"/>
  <c r="F604" i="150"/>
  <c r="G604" i="150"/>
  <c r="F604" i="151"/>
  <c r="G604" i="151"/>
  <c r="D604" i="138"/>
  <c r="F595" i="157"/>
  <c r="G595" i="157"/>
  <c r="F595" i="154"/>
  <c r="G595" i="154"/>
  <c r="F595" i="155"/>
  <c r="G595" i="155"/>
  <c r="F595" i="153"/>
  <c r="G595" i="153"/>
  <c r="F595" i="152"/>
  <c r="G595" i="152"/>
  <c r="F595" i="150"/>
  <c r="G595" i="150"/>
  <c r="F595" i="151"/>
  <c r="G595" i="151"/>
  <c r="D595" i="138"/>
  <c r="F587" i="157"/>
  <c r="G587" i="157"/>
  <c r="F587" i="155"/>
  <c r="G587" i="155"/>
  <c r="F587" i="154"/>
  <c r="G587" i="154"/>
  <c r="F587" i="153"/>
  <c r="G587" i="153"/>
  <c r="F587" i="151"/>
  <c r="G587" i="151"/>
  <c r="F587" i="152"/>
  <c r="G587" i="152"/>
  <c r="F587" i="150"/>
  <c r="G587" i="150"/>
  <c r="D587" i="138"/>
  <c r="F578" i="157"/>
  <c r="F578" i="155"/>
  <c r="G578" i="155"/>
  <c r="F578" i="154"/>
  <c r="G578" i="154"/>
  <c r="F578" i="153"/>
  <c r="G578" i="153"/>
  <c r="F578" i="152"/>
  <c r="G578" i="152"/>
  <c r="F578" i="151"/>
  <c r="G578" i="151"/>
  <c r="F578" i="150"/>
  <c r="G578" i="150"/>
  <c r="D578" i="138"/>
  <c r="F570" i="157"/>
  <c r="G570" i="157"/>
  <c r="F570" i="155"/>
  <c r="G570" i="155"/>
  <c r="F570" i="154"/>
  <c r="G570" i="154"/>
  <c r="F570" i="152"/>
  <c r="G570" i="152"/>
  <c r="F570" i="153"/>
  <c r="G570" i="153"/>
  <c r="F570" i="151"/>
  <c r="G570" i="151"/>
  <c r="F570" i="150"/>
  <c r="G570" i="150"/>
  <c r="D570" i="138"/>
  <c r="F560" i="157"/>
  <c r="F560" i="155"/>
  <c r="G560" i="155"/>
  <c r="F560" i="154"/>
  <c r="G560" i="154"/>
  <c r="F560" i="153"/>
  <c r="G560" i="153"/>
  <c r="F560" i="152"/>
  <c r="G560" i="152"/>
  <c r="F560" i="151"/>
  <c r="G560" i="151"/>
  <c r="F560" i="150"/>
  <c r="G560" i="150"/>
  <c r="D560" i="138"/>
  <c r="F552" i="155"/>
  <c r="G552" i="155"/>
  <c r="F552" i="154"/>
  <c r="G552" i="154"/>
  <c r="F552" i="153"/>
  <c r="G552" i="153"/>
  <c r="F552" i="157"/>
  <c r="G552" i="157"/>
  <c r="F552" i="151"/>
  <c r="G552" i="151"/>
  <c r="F552" i="150"/>
  <c r="G552" i="150"/>
  <c r="F552" i="152"/>
  <c r="G552" i="152"/>
  <c r="D552" i="138"/>
  <c r="F544" i="157"/>
  <c r="F544" i="154"/>
  <c r="G544" i="154"/>
  <c r="F544" i="155"/>
  <c r="G544" i="155"/>
  <c r="F544" i="153"/>
  <c r="G544" i="153"/>
  <c r="F544" i="152"/>
  <c r="G544" i="152"/>
  <c r="F544" i="150"/>
  <c r="G544" i="150"/>
  <c r="F544" i="151"/>
  <c r="G544" i="151"/>
  <c r="D544" i="138"/>
  <c r="F536" i="157"/>
  <c r="G536" i="157"/>
  <c r="F536" i="155"/>
  <c r="G536" i="155"/>
  <c r="F536" i="154"/>
  <c r="G536" i="154"/>
  <c r="F536" i="153"/>
  <c r="G536" i="153"/>
  <c r="F536" i="151"/>
  <c r="G536" i="151"/>
  <c r="F536" i="152"/>
  <c r="G536" i="152"/>
  <c r="F536" i="150"/>
  <c r="G536" i="150"/>
  <c r="D536" i="138"/>
  <c r="F528" i="157"/>
  <c r="F528" i="154"/>
  <c r="G528" i="154"/>
  <c r="F528" i="155"/>
  <c r="G528" i="155"/>
  <c r="F528" i="153"/>
  <c r="G528" i="153"/>
  <c r="F528" i="152"/>
  <c r="G528" i="152"/>
  <c r="F528" i="150"/>
  <c r="G528" i="150"/>
  <c r="F528" i="151"/>
  <c r="G528" i="151"/>
  <c r="D528" i="138"/>
  <c r="F520" i="157"/>
  <c r="F520" i="154"/>
  <c r="G520" i="154"/>
  <c r="F520" i="155"/>
  <c r="G520" i="155"/>
  <c r="F520" i="153"/>
  <c r="G520" i="153"/>
  <c r="F520" i="151"/>
  <c r="G520" i="151"/>
  <c r="F520" i="150"/>
  <c r="G520" i="150"/>
  <c r="F520" i="152"/>
  <c r="G520" i="152"/>
  <c r="D520" i="138"/>
  <c r="F511" i="157"/>
  <c r="G511" i="157"/>
  <c r="F511" i="154"/>
  <c r="G511" i="154"/>
  <c r="F511" i="155"/>
  <c r="G511" i="155"/>
  <c r="F511" i="153"/>
  <c r="G511" i="153"/>
  <c r="F511" i="152"/>
  <c r="G511" i="152"/>
  <c r="F511" i="150"/>
  <c r="G511" i="150"/>
  <c r="F511" i="151"/>
  <c r="G511" i="151"/>
  <c r="D511" i="138"/>
  <c r="F502" i="157"/>
  <c r="G502" i="157"/>
  <c r="F502" i="155"/>
  <c r="G502" i="155"/>
  <c r="F502" i="154"/>
  <c r="G502" i="154"/>
  <c r="F502" i="153"/>
  <c r="G502" i="153"/>
  <c r="F502" i="152"/>
  <c r="G502" i="152"/>
  <c r="F502" i="151"/>
  <c r="G502" i="151"/>
  <c r="F502" i="150"/>
  <c r="G502" i="150"/>
  <c r="D502" i="138"/>
  <c r="F492" i="157"/>
  <c r="G492" i="157"/>
  <c r="F492" i="155"/>
  <c r="G492" i="155"/>
  <c r="F492" i="154"/>
  <c r="G492" i="154"/>
  <c r="F492" i="153"/>
  <c r="G492" i="153"/>
  <c r="F492" i="152"/>
  <c r="G492" i="152"/>
  <c r="F492" i="150"/>
  <c r="G492" i="150"/>
  <c r="F492" i="151"/>
  <c r="G492" i="151"/>
  <c r="D492" i="138"/>
  <c r="F483" i="157"/>
  <c r="G483" i="157"/>
  <c r="F483" i="155"/>
  <c r="G483" i="155"/>
  <c r="F483" i="154"/>
  <c r="G483" i="154"/>
  <c r="F483" i="153"/>
  <c r="G483" i="153"/>
  <c r="F483" i="152"/>
  <c r="G483" i="152"/>
  <c r="F483" i="151"/>
  <c r="G483" i="151"/>
  <c r="F483" i="150"/>
  <c r="G483" i="150"/>
  <c r="D483" i="138"/>
  <c r="F475" i="157"/>
  <c r="G475" i="157"/>
  <c r="F475" i="155"/>
  <c r="G475" i="155"/>
  <c r="F475" i="154"/>
  <c r="G475" i="154"/>
  <c r="F475" i="152"/>
  <c r="G475" i="152"/>
  <c r="F475" i="153"/>
  <c r="G475" i="153"/>
  <c r="F475" i="151"/>
  <c r="G475" i="151"/>
  <c r="F475" i="150"/>
  <c r="G475" i="150"/>
  <c r="D475" i="138"/>
  <c r="F466" i="157"/>
  <c r="G466" i="157"/>
  <c r="F466" i="155"/>
  <c r="G466" i="155"/>
  <c r="F466" i="154"/>
  <c r="G466" i="154"/>
  <c r="F466" i="153"/>
  <c r="G466" i="153"/>
  <c r="F466" i="152"/>
  <c r="G466" i="152"/>
  <c r="F466" i="150"/>
  <c r="G466" i="150"/>
  <c r="F466" i="151"/>
  <c r="G466" i="151"/>
  <c r="D466" i="138"/>
  <c r="F457" i="157"/>
  <c r="G457" i="157"/>
  <c r="F457" i="154"/>
  <c r="G457" i="154"/>
  <c r="F457" i="155"/>
  <c r="G457" i="155"/>
  <c r="F457" i="153"/>
  <c r="G457" i="153"/>
  <c r="F457" i="151"/>
  <c r="G457" i="151"/>
  <c r="F457" i="152"/>
  <c r="G457" i="152"/>
  <c r="F457" i="150"/>
  <c r="G457" i="150"/>
  <c r="D457" i="138"/>
  <c r="F447" i="157"/>
  <c r="G447" i="157"/>
  <c r="F447" i="155"/>
  <c r="G447" i="155"/>
  <c r="F447" i="154"/>
  <c r="G447" i="154"/>
  <c r="F447" i="153"/>
  <c r="G447" i="153"/>
  <c r="F447" i="152"/>
  <c r="G447" i="152"/>
  <c r="F447" i="151"/>
  <c r="G447" i="151"/>
  <c r="F447" i="150"/>
  <c r="G447" i="150"/>
  <c r="D447" i="138"/>
  <c r="F439" i="157"/>
  <c r="G439" i="157"/>
  <c r="F439" i="155"/>
  <c r="G439" i="155"/>
  <c r="F439" i="154"/>
  <c r="G439" i="154"/>
  <c r="F439" i="153"/>
  <c r="G439" i="153"/>
  <c r="F439" i="152"/>
  <c r="G439" i="152"/>
  <c r="F439" i="150"/>
  <c r="G439" i="150"/>
  <c r="F439" i="151"/>
  <c r="G439" i="151"/>
  <c r="D439" i="138"/>
  <c r="F431" i="157"/>
  <c r="G431" i="157"/>
  <c r="F431" i="155"/>
  <c r="G431" i="155"/>
  <c r="F431" i="154"/>
  <c r="G431" i="154"/>
  <c r="F431" i="153"/>
  <c r="G431" i="153"/>
  <c r="F431" i="152"/>
  <c r="G431" i="152"/>
  <c r="F431" i="150"/>
  <c r="G431" i="150"/>
  <c r="F431" i="151"/>
  <c r="G431" i="151"/>
  <c r="D431" i="138"/>
  <c r="F423" i="157"/>
  <c r="G423" i="157"/>
  <c r="F423" i="154"/>
  <c r="G423" i="154"/>
  <c r="F423" i="155"/>
  <c r="G423" i="155"/>
  <c r="F423" i="153"/>
  <c r="G423" i="153"/>
  <c r="F423" i="152"/>
  <c r="G423" i="152"/>
  <c r="F423" i="151"/>
  <c r="G423" i="151"/>
  <c r="F423" i="150"/>
  <c r="G423" i="150"/>
  <c r="D423" i="138"/>
  <c r="F415" i="157"/>
  <c r="G415" i="157"/>
  <c r="F415" i="154"/>
  <c r="G415" i="154"/>
  <c r="F415" i="155"/>
  <c r="G415" i="155"/>
  <c r="F415" i="153"/>
  <c r="G415" i="153"/>
  <c r="F415" i="152"/>
  <c r="G415" i="152"/>
  <c r="F415" i="151"/>
  <c r="G415" i="151"/>
  <c r="F415" i="150"/>
  <c r="G415" i="150"/>
  <c r="D415" i="138"/>
  <c r="F407" i="157"/>
  <c r="G407" i="157"/>
  <c r="F407" i="154"/>
  <c r="G407" i="154"/>
  <c r="F407" i="155"/>
  <c r="G407" i="155"/>
  <c r="F407" i="153"/>
  <c r="G407" i="153"/>
  <c r="F407" i="152"/>
  <c r="G407" i="152"/>
  <c r="F407" i="151"/>
  <c r="G407" i="151"/>
  <c r="F407" i="150"/>
  <c r="G407" i="150"/>
  <c r="D407" i="138"/>
  <c r="F399" i="157"/>
  <c r="G399" i="157"/>
  <c r="F399" i="154"/>
  <c r="G399" i="154"/>
  <c r="F399" i="155"/>
  <c r="G399" i="155"/>
  <c r="F399" i="153"/>
  <c r="G399" i="153"/>
  <c r="F399" i="152"/>
  <c r="G399" i="152"/>
  <c r="F399" i="151"/>
  <c r="G399" i="151"/>
  <c r="F399" i="150"/>
  <c r="G399" i="150"/>
  <c r="D399" i="138"/>
  <c r="F391" i="157"/>
  <c r="G391" i="157"/>
  <c r="F391" i="154"/>
  <c r="G391" i="154"/>
  <c r="F391" i="155"/>
  <c r="G391" i="155"/>
  <c r="F391" i="153"/>
  <c r="G391" i="153"/>
  <c r="F391" i="152"/>
  <c r="G391" i="152"/>
  <c r="F391" i="151"/>
  <c r="G391" i="151"/>
  <c r="F391" i="150"/>
  <c r="G391" i="150"/>
  <c r="D391" i="138"/>
  <c r="F377" i="157"/>
  <c r="G377" i="157"/>
  <c r="F377" i="155"/>
  <c r="G377" i="155"/>
  <c r="F377" i="154"/>
  <c r="G377" i="154"/>
  <c r="F377" i="153"/>
  <c r="G377" i="153"/>
  <c r="F377" i="152"/>
  <c r="G377" i="152"/>
  <c r="F377" i="151"/>
  <c r="G377" i="151"/>
  <c r="F377" i="150"/>
  <c r="G377" i="150"/>
  <c r="D377" i="138"/>
  <c r="F369" i="157"/>
  <c r="G369" i="157"/>
  <c r="F369" i="155"/>
  <c r="G369" i="155"/>
  <c r="F369" i="154"/>
  <c r="G369" i="154"/>
  <c r="F369" i="153"/>
  <c r="G369" i="153"/>
  <c r="F369" i="152"/>
  <c r="G369" i="152"/>
  <c r="F369" i="151"/>
  <c r="G369" i="151"/>
  <c r="F369" i="150"/>
  <c r="G369" i="150"/>
  <c r="D369" i="138"/>
  <c r="F361" i="157"/>
  <c r="F361" i="155"/>
  <c r="G361" i="155"/>
  <c r="F361" i="154"/>
  <c r="G361" i="154"/>
  <c r="F361" i="153"/>
  <c r="G361" i="153"/>
  <c r="F361" i="152"/>
  <c r="G361" i="152"/>
  <c r="F361" i="151"/>
  <c r="G361" i="151"/>
  <c r="F361" i="150"/>
  <c r="G361" i="150"/>
  <c r="D361" i="138"/>
  <c r="F353" i="157"/>
  <c r="G353" i="157"/>
  <c r="F353" i="155"/>
  <c r="G353" i="155"/>
  <c r="F353" i="154"/>
  <c r="G353" i="154"/>
  <c r="F353" i="153"/>
  <c r="G353" i="153"/>
  <c r="F353" i="152"/>
  <c r="G353" i="152"/>
  <c r="F353" i="151"/>
  <c r="G353" i="151"/>
  <c r="F353" i="150"/>
  <c r="G353" i="150"/>
  <c r="D352" i="138"/>
  <c r="F344" i="157"/>
  <c r="G344" i="157"/>
  <c r="F344" i="155"/>
  <c r="G344" i="155"/>
  <c r="F344" i="154"/>
  <c r="G344" i="154"/>
  <c r="F344" i="153"/>
  <c r="G344" i="153"/>
  <c r="F344" i="152"/>
  <c r="G344" i="152"/>
  <c r="F344" i="150"/>
  <c r="G344" i="150"/>
  <c r="F344" i="151"/>
  <c r="G344" i="151"/>
  <c r="D344" i="138"/>
  <c r="F336" i="157"/>
  <c r="G336" i="157"/>
  <c r="F336" i="155"/>
  <c r="G336" i="155"/>
  <c r="F336" i="153"/>
  <c r="G336" i="153"/>
  <c r="F336" i="154"/>
  <c r="G336" i="154"/>
  <c r="F336" i="152"/>
  <c r="G336" i="152"/>
  <c r="F336" i="150"/>
  <c r="G336" i="150"/>
  <c r="F336" i="151"/>
  <c r="G336" i="151"/>
  <c r="D336" i="138"/>
  <c r="F326" i="157"/>
  <c r="G326" i="157"/>
  <c r="F326" i="153"/>
  <c r="G326" i="153"/>
  <c r="F326" i="155"/>
  <c r="G326" i="155"/>
  <c r="F326" i="154"/>
  <c r="G326" i="154"/>
  <c r="F326" i="152"/>
  <c r="G326" i="152"/>
  <c r="F326" i="150"/>
  <c r="G326" i="150"/>
  <c r="F326" i="151"/>
  <c r="G326" i="151"/>
  <c r="D326" i="138"/>
  <c r="F315" i="157"/>
  <c r="G315" i="157"/>
  <c r="F315" i="155"/>
  <c r="G315" i="155"/>
  <c r="F315" i="154"/>
  <c r="G315" i="154"/>
  <c r="F315" i="153"/>
  <c r="G315" i="153"/>
  <c r="F315" i="152"/>
  <c r="G315" i="152"/>
  <c r="F315" i="150"/>
  <c r="G315" i="150"/>
  <c r="F315" i="151"/>
  <c r="G315" i="151"/>
  <c r="D315" i="138"/>
  <c r="F307" i="157"/>
  <c r="G307" i="157"/>
  <c r="F307" i="155"/>
  <c r="G307" i="155"/>
  <c r="F307" i="154"/>
  <c r="G307" i="154"/>
  <c r="F307" i="153"/>
  <c r="G307" i="153"/>
  <c r="F307" i="152"/>
  <c r="G307" i="152"/>
  <c r="F307" i="150"/>
  <c r="G307" i="150"/>
  <c r="F307" i="151"/>
  <c r="G307" i="151"/>
  <c r="D307" i="138"/>
  <c r="F299" i="157"/>
  <c r="G299" i="157"/>
  <c r="F299" i="155"/>
  <c r="G299" i="155"/>
  <c r="F299" i="154"/>
  <c r="G299" i="154"/>
  <c r="F299" i="153"/>
  <c r="G299" i="153"/>
  <c r="F299" i="152"/>
  <c r="G299" i="152"/>
  <c r="F299" i="150"/>
  <c r="G299" i="150"/>
  <c r="F299" i="151"/>
  <c r="G299" i="151"/>
  <c r="D299" i="138"/>
  <c r="F291" i="154"/>
  <c r="G291" i="154"/>
  <c r="F291" i="155"/>
  <c r="G291" i="155"/>
  <c r="F291" i="157"/>
  <c r="G291" i="157"/>
  <c r="F291" i="153"/>
  <c r="G291" i="153"/>
  <c r="F291" i="152"/>
  <c r="G291" i="152"/>
  <c r="F291" i="150"/>
  <c r="G291" i="150"/>
  <c r="F291" i="151"/>
  <c r="G291" i="151"/>
  <c r="D291" i="138"/>
  <c r="F283" i="157"/>
  <c r="G283" i="157"/>
  <c r="F283" i="154"/>
  <c r="G283" i="154"/>
  <c r="F283" i="155"/>
  <c r="G283" i="155"/>
  <c r="F283" i="153"/>
  <c r="G283" i="153"/>
  <c r="F283" i="152"/>
  <c r="G283" i="152"/>
  <c r="F283" i="150"/>
  <c r="G283" i="150"/>
  <c r="F283" i="151"/>
  <c r="G283" i="151"/>
  <c r="D283" i="138"/>
  <c r="F274" i="157"/>
  <c r="G274" i="157"/>
  <c r="F274" i="154"/>
  <c r="G274" i="154"/>
  <c r="F274" i="155"/>
  <c r="G274" i="155"/>
  <c r="F274" i="153"/>
  <c r="G274" i="153"/>
  <c r="F274" i="151"/>
  <c r="G274" i="151"/>
  <c r="F274" i="152"/>
  <c r="G274" i="152"/>
  <c r="F274" i="150"/>
  <c r="G274" i="150"/>
  <c r="D274" i="138"/>
  <c r="F265" i="157"/>
  <c r="G265" i="157"/>
  <c r="F265" i="155"/>
  <c r="G265" i="155"/>
  <c r="F265" i="153"/>
  <c r="G265" i="153"/>
  <c r="F265" i="154"/>
  <c r="G265" i="154"/>
  <c r="F265" i="152"/>
  <c r="G265" i="152"/>
  <c r="F265" i="151"/>
  <c r="G265" i="151"/>
  <c r="F265" i="150"/>
  <c r="G265" i="150"/>
  <c r="D265" i="138"/>
  <c r="F256" i="157"/>
  <c r="G256" i="157"/>
  <c r="F256" i="155"/>
  <c r="G256" i="155"/>
  <c r="F256" i="153"/>
  <c r="G256" i="153"/>
  <c r="F256" i="154"/>
  <c r="G256" i="154"/>
  <c r="F256" i="152"/>
  <c r="G256" i="152"/>
  <c r="F256" i="150"/>
  <c r="G256" i="150"/>
  <c r="F256" i="151"/>
  <c r="G256" i="151"/>
  <c r="D256" i="138"/>
  <c r="F247" i="157"/>
  <c r="G247" i="157"/>
  <c r="F247" i="155"/>
  <c r="G247" i="155"/>
  <c r="F247" i="153"/>
  <c r="G247" i="153"/>
  <c r="F247" i="154"/>
  <c r="G247" i="154"/>
  <c r="F247" i="152"/>
  <c r="G247" i="152"/>
  <c r="F247" i="151"/>
  <c r="G247" i="151"/>
  <c r="F247" i="150"/>
  <c r="G247" i="150"/>
  <c r="D247" i="138"/>
  <c r="F239" i="157"/>
  <c r="G239" i="157"/>
  <c r="F239" i="155"/>
  <c r="G239" i="155"/>
  <c r="F239" i="153"/>
  <c r="G239" i="153"/>
  <c r="F239" i="154"/>
  <c r="G239" i="154"/>
  <c r="F239" i="152"/>
  <c r="G239" i="152"/>
  <c r="F239" i="151"/>
  <c r="G239" i="151"/>
  <c r="F239" i="150"/>
  <c r="G239" i="150"/>
  <c r="D239" i="138"/>
  <c r="F231" i="157"/>
  <c r="G231" i="157"/>
  <c r="F231" i="155"/>
  <c r="G231" i="155"/>
  <c r="F231" i="154"/>
  <c r="G231" i="154"/>
  <c r="F231" i="153"/>
  <c r="G231" i="153"/>
  <c r="F231" i="152"/>
  <c r="G231" i="152"/>
  <c r="F231" i="150"/>
  <c r="G231" i="150"/>
  <c r="F231" i="151"/>
  <c r="G231" i="151"/>
  <c r="D231" i="138"/>
  <c r="F223" i="157"/>
  <c r="G223" i="157"/>
  <c r="F223" i="155"/>
  <c r="G223" i="155"/>
  <c r="F223" i="154"/>
  <c r="G223" i="154"/>
  <c r="F223" i="153"/>
  <c r="G223" i="153"/>
  <c r="F223" i="152"/>
  <c r="G223" i="152"/>
  <c r="F223" i="150"/>
  <c r="G223" i="150"/>
  <c r="F223" i="151"/>
  <c r="G223" i="151"/>
  <c r="D223" i="138"/>
  <c r="F215" i="157"/>
  <c r="G215" i="157"/>
  <c r="F215" i="154"/>
  <c r="G215" i="154"/>
  <c r="F215" i="155"/>
  <c r="G215" i="155"/>
  <c r="F215" i="153"/>
  <c r="G215" i="153"/>
  <c r="F215" i="152"/>
  <c r="G215" i="152"/>
  <c r="F215" i="151"/>
  <c r="G215" i="151"/>
  <c r="F215" i="150"/>
  <c r="G215" i="150"/>
  <c r="D215" i="138"/>
  <c r="F206" i="157"/>
  <c r="G206" i="157"/>
  <c r="F206" i="155"/>
  <c r="G206" i="155"/>
  <c r="F206" i="154"/>
  <c r="G206" i="154"/>
  <c r="F206" i="153"/>
  <c r="G206" i="153"/>
  <c r="F206" i="151"/>
  <c r="G206" i="151"/>
  <c r="F206" i="152"/>
  <c r="G206" i="152"/>
  <c r="F206" i="150"/>
  <c r="G206" i="150"/>
  <c r="D206" i="138"/>
  <c r="F196" i="157"/>
  <c r="G196" i="157"/>
  <c r="F196" i="155"/>
  <c r="G196" i="155"/>
  <c r="F196" i="154"/>
  <c r="G196" i="154"/>
  <c r="F196" i="153"/>
  <c r="G196" i="153"/>
  <c r="F196" i="152"/>
  <c r="G196" i="152"/>
  <c r="F196" i="151"/>
  <c r="G196" i="151"/>
  <c r="F196" i="150"/>
  <c r="G196" i="150"/>
  <c r="D196" i="138"/>
  <c r="F188" i="157"/>
  <c r="G188" i="157"/>
  <c r="F188" i="155"/>
  <c r="G188" i="155"/>
  <c r="F188" i="154"/>
  <c r="G188" i="154"/>
  <c r="F188" i="153"/>
  <c r="G188" i="153"/>
  <c r="F188" i="152"/>
  <c r="G188" i="152"/>
  <c r="F188" i="151"/>
  <c r="G188" i="151"/>
  <c r="F188" i="150"/>
  <c r="G188" i="150"/>
  <c r="D188" i="138"/>
  <c r="F180" i="157"/>
  <c r="G180" i="157"/>
  <c r="F180" i="155"/>
  <c r="G180" i="155"/>
  <c r="F180" i="154"/>
  <c r="G180" i="154"/>
  <c r="F180" i="153"/>
  <c r="G180" i="153"/>
  <c r="F180" i="152"/>
  <c r="G180" i="152"/>
  <c r="F180" i="151"/>
  <c r="G180" i="151"/>
  <c r="F180" i="150"/>
  <c r="G180" i="150"/>
  <c r="D180" i="138"/>
  <c r="F162" i="157"/>
  <c r="G162" i="157"/>
  <c r="F162" i="155"/>
  <c r="G162" i="155"/>
  <c r="F162" i="153"/>
  <c r="G162" i="153"/>
  <c r="F162" i="152"/>
  <c r="G162" i="152"/>
  <c r="F162" i="151"/>
  <c r="G162" i="151"/>
  <c r="F162" i="154"/>
  <c r="G162" i="154"/>
  <c r="F162" i="150"/>
  <c r="G162" i="150"/>
  <c r="D162" i="138"/>
  <c r="F154" i="157"/>
  <c r="G154" i="157"/>
  <c r="F154" i="155"/>
  <c r="G154" i="155"/>
  <c r="F154" i="154"/>
  <c r="G154" i="154"/>
  <c r="F154" i="153"/>
  <c r="G154" i="153"/>
  <c r="F154" i="152"/>
  <c r="G154" i="152"/>
  <c r="F154" i="151"/>
  <c r="G154" i="151"/>
  <c r="F154" i="150"/>
  <c r="G154" i="150"/>
  <c r="D154" i="138"/>
  <c r="F145" i="157"/>
  <c r="G145" i="157"/>
  <c r="F145" i="155"/>
  <c r="G145" i="155"/>
  <c r="F145" i="154"/>
  <c r="G145" i="154"/>
  <c r="F145" i="153"/>
  <c r="G145" i="153"/>
  <c r="F145" i="152"/>
  <c r="G145" i="152"/>
  <c r="F145" i="150"/>
  <c r="G145" i="150"/>
  <c r="F145" i="151"/>
  <c r="G145" i="151"/>
  <c r="D145" i="138"/>
  <c r="F137" i="157"/>
  <c r="G137" i="157"/>
  <c r="F137" i="155"/>
  <c r="G137" i="155"/>
  <c r="F137" i="154"/>
  <c r="G137" i="154"/>
  <c r="F137" i="153"/>
  <c r="G137" i="153"/>
  <c r="F137" i="151"/>
  <c r="G137" i="151"/>
  <c r="F137" i="152"/>
  <c r="G137" i="152"/>
  <c r="F137" i="150"/>
  <c r="G137" i="150"/>
  <c r="D137" i="138"/>
  <c r="F129" i="157"/>
  <c r="G129" i="157"/>
  <c r="F129" i="155"/>
  <c r="G129" i="155"/>
  <c r="F129" i="154"/>
  <c r="G129" i="154"/>
  <c r="F129" i="153"/>
  <c r="G129" i="153"/>
  <c r="F129" i="152"/>
  <c r="G129" i="152"/>
  <c r="F129" i="151"/>
  <c r="G129" i="151"/>
  <c r="F129" i="150"/>
  <c r="G129" i="150"/>
  <c r="D129" i="138"/>
  <c r="F120" i="157"/>
  <c r="G120" i="157"/>
  <c r="F120" i="155"/>
  <c r="G120" i="155"/>
  <c r="F120" i="153"/>
  <c r="G120" i="153"/>
  <c r="F120" i="152"/>
  <c r="G120" i="152"/>
  <c r="F120" i="151"/>
  <c r="G120" i="151"/>
  <c r="F120" i="154"/>
  <c r="G120" i="154"/>
  <c r="F120" i="150"/>
  <c r="G120" i="150"/>
  <c r="D120" i="138"/>
  <c r="F111" i="155"/>
  <c r="G111" i="155"/>
  <c r="F111" i="157"/>
  <c r="G111" i="157"/>
  <c r="F111" i="154"/>
  <c r="G111" i="154"/>
  <c r="F111" i="153"/>
  <c r="G111" i="153"/>
  <c r="F111" i="152"/>
  <c r="G111" i="152"/>
  <c r="F111" i="151"/>
  <c r="G111" i="151"/>
  <c r="F111" i="150"/>
  <c r="G111" i="150"/>
  <c r="D111" i="138"/>
  <c r="F103" i="157"/>
  <c r="G103" i="157"/>
  <c r="F103" i="155"/>
  <c r="G103" i="155"/>
  <c r="F103" i="153"/>
  <c r="G103" i="153"/>
  <c r="F103" i="154"/>
  <c r="G103" i="154"/>
  <c r="F103" i="152"/>
  <c r="G103" i="152"/>
  <c r="F103" i="151"/>
  <c r="G103" i="151"/>
  <c r="F103" i="150"/>
  <c r="G103" i="150"/>
  <c r="D103" i="138"/>
  <c r="F94" i="157"/>
  <c r="G94" i="157"/>
  <c r="F94" i="155"/>
  <c r="G94" i="155"/>
  <c r="F94" i="154"/>
  <c r="G94" i="154"/>
  <c r="F94" i="153"/>
  <c r="G94" i="153"/>
  <c r="F94" i="152"/>
  <c r="G94" i="152"/>
  <c r="F94" i="151"/>
  <c r="G94" i="151"/>
  <c r="F94" i="150"/>
  <c r="G94" i="150"/>
  <c r="D94" i="138"/>
  <c r="F86" i="157"/>
  <c r="G86" i="157"/>
  <c r="F86" i="155"/>
  <c r="G86" i="155"/>
  <c r="F86" i="154"/>
  <c r="G86" i="154"/>
  <c r="F86" i="152"/>
  <c r="G86" i="152"/>
  <c r="F86" i="153"/>
  <c r="G86" i="153"/>
  <c r="F86" i="151"/>
  <c r="G86" i="151"/>
  <c r="F86" i="150"/>
  <c r="G86" i="150"/>
  <c r="D86" i="138"/>
  <c r="F77" i="157"/>
  <c r="G77" i="157"/>
  <c r="F77" i="155"/>
  <c r="G77" i="155"/>
  <c r="F77" i="154"/>
  <c r="G77" i="154"/>
  <c r="F77" i="152"/>
  <c r="G77" i="152"/>
  <c r="F77" i="153"/>
  <c r="G77" i="153"/>
  <c r="F77" i="151"/>
  <c r="G77" i="151"/>
  <c r="F77" i="150"/>
  <c r="G77" i="150"/>
  <c r="D77" i="138"/>
  <c r="F38" i="157"/>
  <c r="G38" i="157"/>
  <c r="F38" i="155"/>
  <c r="G38" i="155"/>
  <c r="F38" i="154"/>
  <c r="G38" i="154"/>
  <c r="F38" i="153"/>
  <c r="G38" i="153"/>
  <c r="F38" i="152"/>
  <c r="G38" i="152"/>
  <c r="F38" i="151"/>
  <c r="G38" i="151"/>
  <c r="F38" i="150"/>
  <c r="G38" i="150"/>
  <c r="D38" i="138"/>
  <c r="F30" i="157"/>
  <c r="G30" i="157"/>
  <c r="F30" i="155"/>
  <c r="G30" i="155"/>
  <c r="F30" i="154"/>
  <c r="G30" i="154"/>
  <c r="F30" i="152"/>
  <c r="G30" i="152"/>
  <c r="F30" i="153"/>
  <c r="G30" i="153"/>
  <c r="F30" i="151"/>
  <c r="G30" i="151"/>
  <c r="F30" i="150"/>
  <c r="G30" i="150"/>
  <c r="D30" i="138"/>
  <c r="F22" i="157"/>
  <c r="G22" i="157"/>
  <c r="F22" i="155"/>
  <c r="G22" i="155"/>
  <c r="F22" i="154"/>
  <c r="G22" i="154"/>
  <c r="F22" i="152"/>
  <c r="G22" i="152"/>
  <c r="F22" i="153"/>
  <c r="G22" i="153"/>
  <c r="F22" i="151"/>
  <c r="G22" i="151"/>
  <c r="F22" i="150"/>
  <c r="G22" i="150"/>
  <c r="D22" i="138"/>
  <c r="F681" i="157"/>
  <c r="G681" i="157"/>
  <c r="F681" i="155"/>
  <c r="G681" i="155"/>
  <c r="F681" i="154"/>
  <c r="G681" i="154"/>
  <c r="F681" i="153"/>
  <c r="G681" i="153"/>
  <c r="F681" i="151"/>
  <c r="G681" i="151"/>
  <c r="F681" i="152"/>
  <c r="G681" i="152"/>
  <c r="F681" i="150"/>
  <c r="G681" i="150"/>
  <c r="D681" i="138"/>
  <c r="F624" i="157"/>
  <c r="G624" i="157"/>
  <c r="F624" i="155"/>
  <c r="G624" i="155"/>
  <c r="F624" i="154"/>
  <c r="G624" i="154"/>
  <c r="F624" i="153"/>
  <c r="G624" i="153"/>
  <c r="F624" i="151"/>
  <c r="G624" i="151"/>
  <c r="F624" i="152"/>
  <c r="G624" i="152"/>
  <c r="F624" i="150"/>
  <c r="G624" i="150"/>
  <c r="D624" i="138"/>
  <c r="F605" i="157"/>
  <c r="G605" i="157"/>
  <c r="F605" i="155"/>
  <c r="G605" i="155"/>
  <c r="F605" i="154"/>
  <c r="G605" i="154"/>
  <c r="F605" i="153"/>
  <c r="G605" i="153"/>
  <c r="F605" i="151"/>
  <c r="G605" i="151"/>
  <c r="F605" i="152"/>
  <c r="G605" i="152"/>
  <c r="F605" i="150"/>
  <c r="G605" i="150"/>
  <c r="D605" i="138"/>
  <c r="F553" i="157"/>
  <c r="F553" i="155"/>
  <c r="G553" i="155"/>
  <c r="F553" i="153"/>
  <c r="G553" i="153"/>
  <c r="F553" i="154"/>
  <c r="G553" i="154"/>
  <c r="F553" i="152"/>
  <c r="G553" i="152"/>
  <c r="F553" i="150"/>
  <c r="G553" i="150"/>
  <c r="F553" i="151"/>
  <c r="G553" i="151"/>
  <c r="D553" i="138"/>
  <c r="F512" i="157"/>
  <c r="G512" i="157"/>
  <c r="F512" i="155"/>
  <c r="G512" i="155"/>
  <c r="F512" i="154"/>
  <c r="G512" i="154"/>
  <c r="F512" i="152"/>
  <c r="G512" i="152"/>
  <c r="F512" i="151"/>
  <c r="G512" i="151"/>
  <c r="F512" i="153"/>
  <c r="G512" i="153"/>
  <c r="F512" i="150"/>
  <c r="G512" i="150"/>
  <c r="D512" i="138"/>
  <c r="F468" i="157"/>
  <c r="G468" i="157"/>
  <c r="F468" i="155"/>
  <c r="G468" i="155"/>
  <c r="F468" i="154"/>
  <c r="G468" i="154"/>
  <c r="F468" i="153"/>
  <c r="G468" i="153"/>
  <c r="F468" i="151"/>
  <c r="G468" i="151"/>
  <c r="F468" i="150"/>
  <c r="G468" i="150"/>
  <c r="F468" i="152"/>
  <c r="G468" i="152"/>
  <c r="D468" i="138"/>
  <c r="F416" i="157"/>
  <c r="F416" i="155"/>
  <c r="G416" i="155"/>
  <c r="F416" i="154"/>
  <c r="G416" i="154"/>
  <c r="F416" i="153"/>
  <c r="G416" i="153"/>
  <c r="F416" i="152"/>
  <c r="G416" i="152"/>
  <c r="F416" i="151"/>
  <c r="G416" i="151"/>
  <c r="F416" i="150"/>
  <c r="G416" i="150"/>
  <c r="D416" i="138"/>
  <c r="F392" i="157"/>
  <c r="G392" i="157"/>
  <c r="F392" i="155"/>
  <c r="G392" i="155"/>
  <c r="F392" i="154"/>
  <c r="G392" i="154"/>
  <c r="F392" i="153"/>
  <c r="G392" i="153"/>
  <c r="F392" i="152"/>
  <c r="G392" i="152"/>
  <c r="F392" i="150"/>
  <c r="G392" i="150"/>
  <c r="F392" i="151"/>
  <c r="G392" i="151"/>
  <c r="D392" i="138"/>
  <c r="F354" i="157"/>
  <c r="G354" i="157"/>
  <c r="F354" i="154"/>
  <c r="G354" i="154"/>
  <c r="F354" i="155"/>
  <c r="G354" i="155"/>
  <c r="F354" i="153"/>
  <c r="G354" i="153"/>
  <c r="F354" i="152"/>
  <c r="G354" i="152"/>
  <c r="F354" i="150"/>
  <c r="G354" i="150"/>
  <c r="F354" i="151"/>
  <c r="G354" i="151"/>
  <c r="D354" i="138"/>
  <c r="F327" i="157"/>
  <c r="G327" i="157"/>
  <c r="F327" i="154"/>
  <c r="G327" i="154"/>
  <c r="F327" i="155"/>
  <c r="G327" i="155"/>
  <c r="F327" i="152"/>
  <c r="G327" i="152"/>
  <c r="F327" i="153"/>
  <c r="G327" i="153"/>
  <c r="F327" i="150"/>
  <c r="G327" i="150"/>
  <c r="F327" i="151"/>
  <c r="G327" i="151"/>
  <c r="D327" i="138"/>
  <c r="F292" i="157"/>
  <c r="G292" i="157"/>
  <c r="F292" i="153"/>
  <c r="G292" i="153"/>
  <c r="F292" i="155"/>
  <c r="G292" i="155"/>
  <c r="F292" i="154"/>
  <c r="G292" i="154"/>
  <c r="F292" i="152"/>
  <c r="G292" i="152"/>
  <c r="F292" i="151"/>
  <c r="G292" i="151"/>
  <c r="F292" i="150"/>
  <c r="G292" i="150"/>
  <c r="D292" i="138"/>
  <c r="F257" i="157"/>
  <c r="G257" i="157"/>
  <c r="F257" i="155"/>
  <c r="G257" i="155"/>
  <c r="F257" i="153"/>
  <c r="G257" i="153"/>
  <c r="F257" i="154"/>
  <c r="G257" i="154"/>
  <c r="F257" i="152"/>
  <c r="G257" i="152"/>
  <c r="F257" i="151"/>
  <c r="G257" i="151"/>
  <c r="F257" i="150"/>
  <c r="G257" i="150"/>
  <c r="D257" i="138"/>
  <c r="F232" i="157"/>
  <c r="G232" i="157"/>
  <c r="F232" i="155"/>
  <c r="G232" i="155"/>
  <c r="F232" i="153"/>
  <c r="G232" i="153"/>
  <c r="F232" i="152"/>
  <c r="G232" i="152"/>
  <c r="F232" i="150"/>
  <c r="G232" i="150"/>
  <c r="F232" i="151"/>
  <c r="G232" i="151"/>
  <c r="F232" i="154"/>
  <c r="G232" i="154"/>
  <c r="D232" i="138"/>
  <c r="F208" i="157"/>
  <c r="G208" i="157"/>
  <c r="F208" i="155"/>
  <c r="G208" i="155"/>
  <c r="F208" i="154"/>
  <c r="G208" i="154"/>
  <c r="F208" i="153"/>
  <c r="G208" i="153"/>
  <c r="F208" i="152"/>
  <c r="G208" i="152"/>
  <c r="F208" i="150"/>
  <c r="G208" i="150"/>
  <c r="F208" i="151"/>
  <c r="G208" i="151"/>
  <c r="D208" i="138"/>
  <c r="F189" i="157"/>
  <c r="G189" i="157"/>
  <c r="F189" i="155"/>
  <c r="G189" i="155"/>
  <c r="F189" i="153"/>
  <c r="G189" i="153"/>
  <c r="F189" i="154"/>
  <c r="G189" i="154"/>
  <c r="F189" i="152"/>
  <c r="G189" i="152"/>
  <c r="F189" i="150"/>
  <c r="G189" i="150"/>
  <c r="F189" i="151"/>
  <c r="G189" i="151"/>
  <c r="D189" i="138"/>
  <c r="F163" i="157"/>
  <c r="G163" i="157"/>
  <c r="F163" i="155"/>
  <c r="G163" i="155"/>
  <c r="F163" i="153"/>
  <c r="G163" i="153"/>
  <c r="F163" i="154"/>
  <c r="G163" i="154"/>
  <c r="F163" i="152"/>
  <c r="G163" i="152"/>
  <c r="F163" i="151"/>
  <c r="G163" i="151"/>
  <c r="F163" i="150"/>
  <c r="G163" i="150"/>
  <c r="D163" i="138"/>
  <c r="F138" i="157"/>
  <c r="G138" i="157"/>
  <c r="F138" i="155"/>
  <c r="G138" i="155"/>
  <c r="F138" i="154"/>
  <c r="G138" i="154"/>
  <c r="F138" i="153"/>
  <c r="G138" i="153"/>
  <c r="F138" i="152"/>
  <c r="G138" i="152"/>
  <c r="F138" i="150"/>
  <c r="G138" i="150"/>
  <c r="F138" i="151"/>
  <c r="G138" i="151"/>
  <c r="D138" i="138"/>
  <c r="F112" i="157"/>
  <c r="G112" i="157"/>
  <c r="F112" i="155"/>
  <c r="G112" i="155"/>
  <c r="F112" i="154"/>
  <c r="G112" i="154"/>
  <c r="F112" i="153"/>
  <c r="G112" i="153"/>
  <c r="F112" i="152"/>
  <c r="G112" i="152"/>
  <c r="F112" i="151"/>
  <c r="G112" i="151"/>
  <c r="F112" i="150"/>
  <c r="G112" i="150"/>
  <c r="D112" i="138"/>
  <c r="F23" i="157"/>
  <c r="G23" i="157"/>
  <c r="F23" i="155"/>
  <c r="G23" i="155"/>
  <c r="F23" i="154"/>
  <c r="G23" i="154"/>
  <c r="F23" i="153"/>
  <c r="G23" i="153"/>
  <c r="F23" i="152"/>
  <c r="G23" i="152"/>
  <c r="F23" i="151"/>
  <c r="G23" i="151"/>
  <c r="F23" i="150"/>
  <c r="G23" i="150"/>
  <c r="D23" i="138"/>
  <c r="F679" i="157"/>
  <c r="G679" i="157"/>
  <c r="F679" i="155"/>
  <c r="G679" i="155"/>
  <c r="F679" i="154"/>
  <c r="G679" i="154"/>
  <c r="F679" i="153"/>
  <c r="G679" i="153"/>
  <c r="F679" i="151"/>
  <c r="G679" i="151"/>
  <c r="F679" i="152"/>
  <c r="G679" i="152"/>
  <c r="F679" i="150"/>
  <c r="G679" i="150"/>
  <c r="D679" i="138"/>
  <c r="F664" i="157"/>
  <c r="G664" i="157"/>
  <c r="F664" i="155"/>
  <c r="G664" i="155"/>
  <c r="F664" i="154"/>
  <c r="G664" i="154"/>
  <c r="F664" i="153"/>
  <c r="G664" i="153"/>
  <c r="F664" i="152"/>
  <c r="G664" i="152"/>
  <c r="F664" i="151"/>
  <c r="G664" i="151"/>
  <c r="F664" i="150"/>
  <c r="G664" i="150"/>
  <c r="D664" i="138"/>
  <c r="F655" i="157"/>
  <c r="G655" i="157"/>
  <c r="F655" i="155"/>
  <c r="G655" i="155"/>
  <c r="F655" i="154"/>
  <c r="G655" i="154"/>
  <c r="F655" i="152"/>
  <c r="G655" i="152"/>
  <c r="F655" i="153"/>
  <c r="G655" i="153"/>
  <c r="F655" i="151"/>
  <c r="G655" i="151"/>
  <c r="F655" i="150"/>
  <c r="G655" i="150"/>
  <c r="D655" i="138"/>
  <c r="F647" i="157"/>
  <c r="G647" i="157"/>
  <c r="F647" i="155"/>
  <c r="G647" i="155"/>
  <c r="F647" i="153"/>
  <c r="G647" i="153"/>
  <c r="F647" i="154"/>
  <c r="G647" i="154"/>
  <c r="F647" i="151"/>
  <c r="G647" i="151"/>
  <c r="F647" i="152"/>
  <c r="G647" i="152"/>
  <c r="F647" i="150"/>
  <c r="G647" i="150"/>
  <c r="D647" i="138"/>
  <c r="F639" i="157"/>
  <c r="G639" i="157"/>
  <c r="F639" i="155"/>
  <c r="G639" i="155"/>
  <c r="F639" i="154"/>
  <c r="G639" i="154"/>
  <c r="F639" i="153"/>
  <c r="G639" i="153"/>
  <c r="F639" i="152"/>
  <c r="G639" i="152"/>
  <c r="F639" i="151"/>
  <c r="G639" i="151"/>
  <c r="F639" i="150"/>
  <c r="G639" i="150"/>
  <c r="D639" i="138"/>
  <c r="F630" i="157"/>
  <c r="G630" i="157"/>
  <c r="F630" i="155"/>
  <c r="G630" i="155"/>
  <c r="F630" i="154"/>
  <c r="G630" i="154"/>
  <c r="F630" i="153"/>
  <c r="G630" i="153"/>
  <c r="F630" i="152"/>
  <c r="G630" i="152"/>
  <c r="F630" i="151"/>
  <c r="G630" i="151"/>
  <c r="F630" i="150"/>
  <c r="G630" i="150"/>
  <c r="D630" i="138"/>
  <c r="F619" i="157"/>
  <c r="G619" i="157"/>
  <c r="F619" i="154"/>
  <c r="G619" i="154"/>
  <c r="F619" i="155"/>
  <c r="G619" i="155"/>
  <c r="F619" i="153"/>
  <c r="G619" i="153"/>
  <c r="F619" i="152"/>
  <c r="G619" i="152"/>
  <c r="F619" i="151"/>
  <c r="G619" i="151"/>
  <c r="F619" i="150"/>
  <c r="G619" i="150"/>
  <c r="D619" i="138"/>
  <c r="F611" i="157"/>
  <c r="G611" i="157"/>
  <c r="F611" i="155"/>
  <c r="G611" i="155"/>
  <c r="F611" i="154"/>
  <c r="G611" i="154"/>
  <c r="F611" i="153"/>
  <c r="G611" i="153"/>
  <c r="F611" i="151"/>
  <c r="G611" i="151"/>
  <c r="F611" i="152"/>
  <c r="G611" i="152"/>
  <c r="F611" i="150"/>
  <c r="G611" i="150"/>
  <c r="D611" i="138"/>
  <c r="F603" i="157"/>
  <c r="G603" i="157"/>
  <c r="F603" i="154"/>
  <c r="G603" i="154"/>
  <c r="F603" i="155"/>
  <c r="G603" i="155"/>
  <c r="F603" i="153"/>
  <c r="G603" i="153"/>
  <c r="F603" i="151"/>
  <c r="G603" i="151"/>
  <c r="F603" i="152"/>
  <c r="G603" i="152"/>
  <c r="F603" i="150"/>
  <c r="G603" i="150"/>
  <c r="D603" i="138"/>
  <c r="F594" i="157"/>
  <c r="G594" i="157"/>
  <c r="F594" i="155"/>
  <c r="G594" i="155"/>
  <c r="F594" i="154"/>
  <c r="G594" i="154"/>
  <c r="F594" i="153"/>
  <c r="G594" i="153"/>
  <c r="F594" i="152"/>
  <c r="G594" i="152"/>
  <c r="F594" i="151"/>
  <c r="G594" i="151"/>
  <c r="F594" i="150"/>
  <c r="G594" i="150"/>
  <c r="D594" i="138"/>
  <c r="F586" i="157"/>
  <c r="G586" i="157"/>
  <c r="F586" i="155"/>
  <c r="G586" i="155"/>
  <c r="F586" i="154"/>
  <c r="G586" i="154"/>
  <c r="F586" i="153"/>
  <c r="G586" i="153"/>
  <c r="F586" i="151"/>
  <c r="G586" i="151"/>
  <c r="F586" i="150"/>
  <c r="G586" i="150"/>
  <c r="F586" i="152"/>
  <c r="G586" i="152"/>
  <c r="D586" i="138"/>
  <c r="F577" i="157"/>
  <c r="F577" i="155"/>
  <c r="G577" i="155"/>
  <c r="F577" i="154"/>
  <c r="G577" i="154"/>
  <c r="F577" i="153"/>
  <c r="G577" i="153"/>
  <c r="F577" i="152"/>
  <c r="G577" i="152"/>
  <c r="F577" i="151"/>
  <c r="G577" i="151"/>
  <c r="F577" i="150"/>
  <c r="G577" i="150"/>
  <c r="D577" i="138"/>
  <c r="F568" i="157"/>
  <c r="F568" i="155"/>
  <c r="G568" i="155"/>
  <c r="F568" i="154"/>
  <c r="G568" i="154"/>
  <c r="F568" i="153"/>
  <c r="G568" i="153"/>
  <c r="F568" i="151"/>
  <c r="G568" i="151"/>
  <c r="F568" i="152"/>
  <c r="G568" i="152"/>
  <c r="F568" i="150"/>
  <c r="G568" i="150"/>
  <c r="D568" i="138"/>
  <c r="F559" i="157"/>
  <c r="G559" i="157"/>
  <c r="F559" i="155"/>
  <c r="G559" i="155"/>
  <c r="F559" i="154"/>
  <c r="G559" i="154"/>
  <c r="F559" i="153"/>
  <c r="G559" i="153"/>
  <c r="F559" i="152"/>
  <c r="G559" i="152"/>
  <c r="F559" i="151"/>
  <c r="G559" i="151"/>
  <c r="F559" i="150"/>
  <c r="G559" i="150"/>
  <c r="D559" i="138"/>
  <c r="F551" i="157"/>
  <c r="G551" i="157"/>
  <c r="F551" i="155"/>
  <c r="G551" i="155"/>
  <c r="F551" i="154"/>
  <c r="G551" i="154"/>
  <c r="F551" i="153"/>
  <c r="G551" i="153"/>
  <c r="F551" i="151"/>
  <c r="G551" i="151"/>
  <c r="F551" i="152"/>
  <c r="G551" i="152"/>
  <c r="F551" i="150"/>
  <c r="G551" i="150"/>
  <c r="D551" i="138"/>
  <c r="F543" i="157"/>
  <c r="G543" i="157"/>
  <c r="F543" i="155"/>
  <c r="G543" i="155"/>
  <c r="F543" i="154"/>
  <c r="G543" i="154"/>
  <c r="F543" i="153"/>
  <c r="G543" i="153"/>
  <c r="F543" i="152"/>
  <c r="G543" i="152"/>
  <c r="F543" i="151"/>
  <c r="G543" i="151"/>
  <c r="F543" i="150"/>
  <c r="G543" i="150"/>
  <c r="D543" i="138"/>
  <c r="F535" i="157"/>
  <c r="G535" i="157"/>
  <c r="F535" i="155"/>
  <c r="G535" i="155"/>
  <c r="F535" i="154"/>
  <c r="G535" i="154"/>
  <c r="F535" i="153"/>
  <c r="G535" i="153"/>
  <c r="F535" i="151"/>
  <c r="G535" i="151"/>
  <c r="F535" i="152"/>
  <c r="G535" i="152"/>
  <c r="F535" i="150"/>
  <c r="G535" i="150"/>
  <c r="D535" i="138"/>
  <c r="F527" i="157"/>
  <c r="F527" i="155"/>
  <c r="G527" i="155"/>
  <c r="F527" i="154"/>
  <c r="G527" i="154"/>
  <c r="F527" i="153"/>
  <c r="G527" i="153"/>
  <c r="F527" i="151"/>
  <c r="G527" i="151"/>
  <c r="F527" i="152"/>
  <c r="G527" i="152"/>
  <c r="F527" i="150"/>
  <c r="G527" i="150"/>
  <c r="D527" i="138"/>
  <c r="F510" i="157"/>
  <c r="G510" i="157"/>
  <c r="F510" i="155"/>
  <c r="G510" i="155"/>
  <c r="F510" i="154"/>
  <c r="G510" i="154"/>
  <c r="F510" i="153"/>
  <c r="G510" i="153"/>
  <c r="F510" i="152"/>
  <c r="G510" i="152"/>
  <c r="F510" i="151"/>
  <c r="G510" i="151"/>
  <c r="F510" i="150"/>
  <c r="G510" i="150"/>
  <c r="D510" i="138"/>
  <c r="F501" i="157"/>
  <c r="G501" i="157"/>
  <c r="F501" i="155"/>
  <c r="G501" i="155"/>
  <c r="F501" i="154"/>
  <c r="G501" i="154"/>
  <c r="F501" i="153"/>
  <c r="G501" i="153"/>
  <c r="F501" i="152"/>
  <c r="G501" i="152"/>
  <c r="F501" i="151"/>
  <c r="G501" i="151"/>
  <c r="F501" i="150"/>
  <c r="G501" i="150"/>
  <c r="D501" i="138"/>
  <c r="F491" i="157"/>
  <c r="G491" i="157"/>
  <c r="F491" i="155"/>
  <c r="G491" i="155"/>
  <c r="F491" i="154"/>
  <c r="G491" i="154"/>
  <c r="F491" i="153"/>
  <c r="G491" i="153"/>
  <c r="F491" i="152"/>
  <c r="G491" i="152"/>
  <c r="F491" i="151"/>
  <c r="G491" i="151"/>
  <c r="F491" i="150"/>
  <c r="G491" i="150"/>
  <c r="D491" i="138"/>
  <c r="F482" i="157"/>
  <c r="G482" i="157"/>
  <c r="F482" i="154"/>
  <c r="G482" i="154"/>
  <c r="F482" i="153"/>
  <c r="G482" i="153"/>
  <c r="F482" i="155"/>
  <c r="G482" i="155"/>
  <c r="F482" i="151"/>
  <c r="G482" i="151"/>
  <c r="F482" i="152"/>
  <c r="G482" i="152"/>
  <c r="F482" i="150"/>
  <c r="G482" i="150"/>
  <c r="D482" i="138"/>
  <c r="F474" i="157"/>
  <c r="G474" i="157"/>
  <c r="F474" i="155"/>
  <c r="G474" i="155"/>
  <c r="F474" i="154"/>
  <c r="G474" i="154"/>
  <c r="F474" i="153"/>
  <c r="G474" i="153"/>
  <c r="F474" i="151"/>
  <c r="G474" i="151"/>
  <c r="F474" i="152"/>
  <c r="G474" i="152"/>
  <c r="F474" i="150"/>
  <c r="G474" i="150"/>
  <c r="D474" i="138"/>
  <c r="F465" i="157"/>
  <c r="G465" i="157"/>
  <c r="F465" i="155"/>
  <c r="G465" i="155"/>
  <c r="F465" i="154"/>
  <c r="G465" i="154"/>
  <c r="F465" i="153"/>
  <c r="G465" i="153"/>
  <c r="F465" i="152"/>
  <c r="G465" i="152"/>
  <c r="F465" i="151"/>
  <c r="G465" i="151"/>
  <c r="F465" i="150"/>
  <c r="G465" i="150"/>
  <c r="D465" i="138"/>
  <c r="F456" i="157"/>
  <c r="G456" i="157"/>
  <c r="F456" i="155"/>
  <c r="G456" i="155"/>
  <c r="F456" i="154"/>
  <c r="G456" i="154"/>
  <c r="F456" i="153"/>
  <c r="G456" i="153"/>
  <c r="F456" i="152"/>
  <c r="G456" i="152"/>
  <c r="F456" i="151"/>
  <c r="G456" i="151"/>
  <c r="F456" i="150"/>
  <c r="G456" i="150"/>
  <c r="D456" i="138"/>
  <c r="F446" i="157"/>
  <c r="G446" i="157"/>
  <c r="F446" i="154"/>
  <c r="G446" i="154"/>
  <c r="F446" i="155"/>
  <c r="G446" i="155"/>
  <c r="F446" i="153"/>
  <c r="G446" i="153"/>
  <c r="F446" i="151"/>
  <c r="G446" i="151"/>
  <c r="F446" i="150"/>
  <c r="G446" i="150"/>
  <c r="F446" i="152"/>
  <c r="G446" i="152"/>
  <c r="D446" i="138"/>
  <c r="F438" i="157"/>
  <c r="G438" i="157"/>
  <c r="F438" i="154"/>
  <c r="G438" i="154"/>
  <c r="F438" i="155"/>
  <c r="G438" i="155"/>
  <c r="F438" i="153"/>
  <c r="G438" i="153"/>
  <c r="F438" i="152"/>
  <c r="G438" i="152"/>
  <c r="F438" i="151"/>
  <c r="G438" i="151"/>
  <c r="F438" i="150"/>
  <c r="G438" i="150"/>
  <c r="D438" i="138"/>
  <c r="F430" i="157"/>
  <c r="G430" i="157"/>
  <c r="F430" i="154"/>
  <c r="G430" i="154"/>
  <c r="F430" i="155"/>
  <c r="G430" i="155"/>
  <c r="F430" i="153"/>
  <c r="G430" i="153"/>
  <c r="F430" i="151"/>
  <c r="G430" i="151"/>
  <c r="F430" i="152"/>
  <c r="G430" i="152"/>
  <c r="F430" i="150"/>
  <c r="G430" i="150"/>
  <c r="D430" i="138"/>
  <c r="F422" i="157"/>
  <c r="G422" i="157"/>
  <c r="F422" i="155"/>
  <c r="G422" i="155"/>
  <c r="F422" i="154"/>
  <c r="G422" i="154"/>
  <c r="F422" i="153"/>
  <c r="G422" i="153"/>
  <c r="F422" i="152"/>
  <c r="G422" i="152"/>
  <c r="F422" i="151"/>
  <c r="G422" i="151"/>
  <c r="F422" i="150"/>
  <c r="G422" i="150"/>
  <c r="D422" i="138"/>
  <c r="F414" i="157"/>
  <c r="G414" i="157"/>
  <c r="F414" i="155"/>
  <c r="G414" i="155"/>
  <c r="F414" i="153"/>
  <c r="G414" i="153"/>
  <c r="F414" i="152"/>
  <c r="G414" i="152"/>
  <c r="F414" i="154"/>
  <c r="G414" i="154"/>
  <c r="F414" i="151"/>
  <c r="G414" i="151"/>
  <c r="F414" i="150"/>
  <c r="G414" i="150"/>
  <c r="D414" i="138"/>
  <c r="F406" i="157"/>
  <c r="G406" i="157"/>
  <c r="F406" i="155"/>
  <c r="G406" i="155"/>
  <c r="F406" i="154"/>
  <c r="G406" i="154"/>
  <c r="F406" i="153"/>
  <c r="G406" i="153"/>
  <c r="F406" i="152"/>
  <c r="G406" i="152"/>
  <c r="F406" i="150"/>
  <c r="G406" i="150"/>
  <c r="F406" i="151"/>
  <c r="G406" i="151"/>
  <c r="D406" i="138"/>
  <c r="F398" i="157"/>
  <c r="G398" i="157"/>
  <c r="F398" i="155"/>
  <c r="G398" i="155"/>
  <c r="F398" i="154"/>
  <c r="G398" i="154"/>
  <c r="F398" i="153"/>
  <c r="G398" i="153"/>
  <c r="F398" i="152"/>
  <c r="G398" i="152"/>
  <c r="F398" i="150"/>
  <c r="G398" i="150"/>
  <c r="F398" i="151"/>
  <c r="G398" i="151"/>
  <c r="D398" i="138"/>
  <c r="F390" i="157"/>
  <c r="G390" i="157"/>
  <c r="F390" i="155"/>
  <c r="G390" i="155"/>
  <c r="F390" i="154"/>
  <c r="G390" i="154"/>
  <c r="F390" i="153"/>
  <c r="G390" i="153"/>
  <c r="F390" i="152"/>
  <c r="G390" i="152"/>
  <c r="F390" i="150"/>
  <c r="G390" i="150"/>
  <c r="F390" i="151"/>
  <c r="G390" i="151"/>
  <c r="D390" i="138"/>
  <c r="F376" i="157"/>
  <c r="G376" i="157"/>
  <c r="F376" i="155"/>
  <c r="G376" i="155"/>
  <c r="F376" i="154"/>
  <c r="G376" i="154"/>
  <c r="F376" i="153"/>
  <c r="G376" i="153"/>
  <c r="F376" i="152"/>
  <c r="G376" i="152"/>
  <c r="F376" i="150"/>
  <c r="G376" i="150"/>
  <c r="F376" i="151"/>
  <c r="G376" i="151"/>
  <c r="D376" i="138"/>
  <c r="F368" i="157"/>
  <c r="G368" i="157"/>
  <c r="F368" i="155"/>
  <c r="G368" i="155"/>
  <c r="F368" i="154"/>
  <c r="G368" i="154"/>
  <c r="F368" i="153"/>
  <c r="G368" i="153"/>
  <c r="F368" i="152"/>
  <c r="G368" i="152"/>
  <c r="F368" i="150"/>
  <c r="G368" i="150"/>
  <c r="F368" i="151"/>
  <c r="G368" i="151"/>
  <c r="D368" i="138"/>
  <c r="F360" i="157"/>
  <c r="G360" i="157"/>
  <c r="F360" i="155"/>
  <c r="G360" i="155"/>
  <c r="F360" i="154"/>
  <c r="G360" i="154"/>
  <c r="F360" i="152"/>
  <c r="G360" i="152"/>
  <c r="F360" i="153"/>
  <c r="G360" i="153"/>
  <c r="F360" i="150"/>
  <c r="G360" i="150"/>
  <c r="F360" i="151"/>
  <c r="G360" i="151"/>
  <c r="D360" i="138"/>
  <c r="F352" i="157"/>
  <c r="F352" i="155"/>
  <c r="G352" i="155"/>
  <c r="F352" i="153"/>
  <c r="G352" i="153"/>
  <c r="F352" i="154"/>
  <c r="G352" i="154"/>
  <c r="F352" i="152"/>
  <c r="G352" i="152"/>
  <c r="F352" i="150"/>
  <c r="G352" i="150"/>
  <c r="F352" i="151"/>
  <c r="G352" i="151"/>
  <c r="D351" i="138"/>
  <c r="F343" i="157"/>
  <c r="G343" i="157"/>
  <c r="F343" i="155"/>
  <c r="G343" i="155"/>
  <c r="F343" i="154"/>
  <c r="G343" i="154"/>
  <c r="F343" i="153"/>
  <c r="G343" i="153"/>
  <c r="F343" i="151"/>
  <c r="G343" i="151"/>
  <c r="F343" i="152"/>
  <c r="G343" i="152"/>
  <c r="F343" i="150"/>
  <c r="G343" i="150"/>
  <c r="D343" i="138"/>
  <c r="F335" i="155"/>
  <c r="G335" i="155"/>
  <c r="F335" i="154"/>
  <c r="G335" i="154"/>
  <c r="F335" i="157"/>
  <c r="G335" i="157"/>
  <c r="F335" i="153"/>
  <c r="G335" i="153"/>
  <c r="F335" i="151"/>
  <c r="G335" i="151"/>
  <c r="F335" i="150"/>
  <c r="G335" i="150"/>
  <c r="F335" i="152"/>
  <c r="G335" i="152"/>
  <c r="D335" i="138"/>
  <c r="F325" i="157"/>
  <c r="G325" i="157"/>
  <c r="F325" i="154"/>
  <c r="G325" i="154"/>
  <c r="F325" i="155"/>
  <c r="G325" i="155"/>
  <c r="F325" i="153"/>
  <c r="G325" i="153"/>
  <c r="F325" i="152"/>
  <c r="G325" i="152"/>
  <c r="F325" i="151"/>
  <c r="G325" i="151"/>
  <c r="F325" i="150"/>
  <c r="G325" i="150"/>
  <c r="D325" i="138"/>
  <c r="F314" i="157"/>
  <c r="G314" i="157"/>
  <c r="F314" i="155"/>
  <c r="G314" i="155"/>
  <c r="F314" i="154"/>
  <c r="G314" i="154"/>
  <c r="F314" i="153"/>
  <c r="G314" i="153"/>
  <c r="F314" i="152"/>
  <c r="G314" i="152"/>
  <c r="F314" i="151"/>
  <c r="G314" i="151"/>
  <c r="F314" i="150"/>
  <c r="G314" i="150"/>
  <c r="D314" i="138"/>
  <c r="F306" i="157"/>
  <c r="G306" i="157"/>
  <c r="F306" i="155"/>
  <c r="G306" i="155"/>
  <c r="F306" i="154"/>
  <c r="G306" i="154"/>
  <c r="F306" i="153"/>
  <c r="G306" i="153"/>
  <c r="F306" i="152"/>
  <c r="G306" i="152"/>
  <c r="F306" i="151"/>
  <c r="G306" i="151"/>
  <c r="F306" i="150"/>
  <c r="G306" i="150"/>
  <c r="D306" i="138"/>
  <c r="F298" i="157"/>
  <c r="G298" i="157"/>
  <c r="F298" i="154"/>
  <c r="G298" i="154"/>
  <c r="F298" i="155"/>
  <c r="G298" i="155"/>
  <c r="F298" i="153"/>
  <c r="G298" i="153"/>
  <c r="F298" i="152"/>
  <c r="G298" i="152"/>
  <c r="F298" i="151"/>
  <c r="G298" i="151"/>
  <c r="F298" i="150"/>
  <c r="G298" i="150"/>
  <c r="D298" i="138"/>
  <c r="F290" i="157"/>
  <c r="G290" i="157"/>
  <c r="F290" i="155"/>
  <c r="G290" i="155"/>
  <c r="F290" i="153"/>
  <c r="G290" i="153"/>
  <c r="F290" i="154"/>
  <c r="G290" i="154"/>
  <c r="F290" i="152"/>
  <c r="G290" i="152"/>
  <c r="F290" i="151"/>
  <c r="G290" i="151"/>
  <c r="F290" i="150"/>
  <c r="G290" i="150"/>
  <c r="D290" i="138"/>
  <c r="F281" i="157"/>
  <c r="G281" i="157"/>
  <c r="F281" i="154"/>
  <c r="G281" i="154"/>
  <c r="F281" i="153"/>
  <c r="G281" i="153"/>
  <c r="F281" i="155"/>
  <c r="G281" i="155"/>
  <c r="F281" i="152"/>
  <c r="G281" i="152"/>
  <c r="F281" i="151"/>
  <c r="G281" i="151"/>
  <c r="F281" i="150"/>
  <c r="G281" i="150"/>
  <c r="D281" i="138"/>
  <c r="F273" i="157"/>
  <c r="G273" i="157"/>
  <c r="F273" i="153"/>
  <c r="G273" i="153"/>
  <c r="F273" i="155"/>
  <c r="G273" i="155"/>
  <c r="F273" i="154"/>
  <c r="G273" i="154"/>
  <c r="F273" i="152"/>
  <c r="G273" i="152"/>
  <c r="F273" i="151"/>
  <c r="G273" i="151"/>
  <c r="F273" i="150"/>
  <c r="G273" i="150"/>
  <c r="D273" i="138"/>
  <c r="F264" i="157"/>
  <c r="G264" i="157"/>
  <c r="F264" i="155"/>
  <c r="G264" i="155"/>
  <c r="F264" i="153"/>
  <c r="G264" i="153"/>
  <c r="F264" i="154"/>
  <c r="G264" i="154"/>
  <c r="F264" i="152"/>
  <c r="G264" i="152"/>
  <c r="F264" i="150"/>
  <c r="G264" i="150"/>
  <c r="F264" i="151"/>
  <c r="G264" i="151"/>
  <c r="D264" i="138"/>
  <c r="F255" i="155"/>
  <c r="G255" i="155"/>
  <c r="F255" i="157"/>
  <c r="G255" i="157"/>
  <c r="F255" i="153"/>
  <c r="G255" i="153"/>
  <c r="F255" i="154"/>
  <c r="G255" i="154"/>
  <c r="F255" i="151"/>
  <c r="G255" i="151"/>
  <c r="F255" i="150"/>
  <c r="G255" i="150"/>
  <c r="F255" i="152"/>
  <c r="G255" i="152"/>
  <c r="D255" i="138"/>
  <c r="F246" i="157"/>
  <c r="G246" i="157"/>
  <c r="F246" i="153"/>
  <c r="G246" i="153"/>
  <c r="F246" i="154"/>
  <c r="G246" i="154"/>
  <c r="F246" i="155"/>
  <c r="G246" i="155"/>
  <c r="F246" i="152"/>
  <c r="G246" i="152"/>
  <c r="F246" i="151"/>
  <c r="G246" i="151"/>
  <c r="F246" i="150"/>
  <c r="G246" i="150"/>
  <c r="D246" i="138"/>
  <c r="F238" i="157"/>
  <c r="G238" i="157"/>
  <c r="F238" i="155"/>
  <c r="G238" i="155"/>
  <c r="F238" i="154"/>
  <c r="G238" i="154"/>
  <c r="F238" i="153"/>
  <c r="G238" i="153"/>
  <c r="F238" i="152"/>
  <c r="G238" i="152"/>
  <c r="F238" i="151"/>
  <c r="G238" i="151"/>
  <c r="F238" i="150"/>
  <c r="G238" i="150"/>
  <c r="D238" i="138"/>
  <c r="F230" i="157"/>
  <c r="G230" i="157"/>
  <c r="F230" i="155"/>
  <c r="G230" i="155"/>
  <c r="F230" i="153"/>
  <c r="G230" i="153"/>
  <c r="F230" i="154"/>
  <c r="G230" i="154"/>
  <c r="F230" i="152"/>
  <c r="G230" i="152"/>
  <c r="F230" i="150"/>
  <c r="G230" i="150"/>
  <c r="F230" i="151"/>
  <c r="G230" i="151"/>
  <c r="D230" i="138"/>
  <c r="F222" i="157"/>
  <c r="G222" i="157"/>
  <c r="F222" i="153"/>
  <c r="G222" i="153"/>
  <c r="F222" i="155"/>
  <c r="G222" i="155"/>
  <c r="F222" i="154"/>
  <c r="G222" i="154"/>
  <c r="F222" i="152"/>
  <c r="G222" i="152"/>
  <c r="F222" i="150"/>
  <c r="G222" i="150"/>
  <c r="F222" i="151"/>
  <c r="G222" i="151"/>
  <c r="D222" i="138"/>
  <c r="F214" i="157"/>
  <c r="G214" i="157"/>
  <c r="F214" i="155"/>
  <c r="G214" i="155"/>
  <c r="F214" i="154"/>
  <c r="G214" i="154"/>
  <c r="F214" i="153"/>
  <c r="G214" i="153"/>
  <c r="F214" i="150"/>
  <c r="G214" i="150"/>
  <c r="F214" i="152"/>
  <c r="G214" i="152"/>
  <c r="F214" i="151"/>
  <c r="G214" i="151"/>
  <c r="D214" i="138"/>
  <c r="F205" i="157"/>
  <c r="G205" i="157"/>
  <c r="F205" i="155"/>
  <c r="G205" i="155"/>
  <c r="F205" i="154"/>
  <c r="G205" i="154"/>
  <c r="F205" i="153"/>
  <c r="G205" i="153"/>
  <c r="F205" i="152"/>
  <c r="G205" i="152"/>
  <c r="F205" i="150"/>
  <c r="G205" i="150"/>
  <c r="F205" i="151"/>
  <c r="G205" i="151"/>
  <c r="D205" i="138"/>
  <c r="F195" i="157"/>
  <c r="G195" i="157"/>
  <c r="F195" i="155"/>
  <c r="G195" i="155"/>
  <c r="F195" i="154"/>
  <c r="G195" i="154"/>
  <c r="F195" i="153"/>
  <c r="G195" i="153"/>
  <c r="F195" i="150"/>
  <c r="G195" i="150"/>
  <c r="F195" i="151"/>
  <c r="G195" i="151"/>
  <c r="F195" i="152"/>
  <c r="G195" i="152"/>
  <c r="D195" i="138"/>
  <c r="F187" i="157"/>
  <c r="G187" i="157"/>
  <c r="F187" i="155"/>
  <c r="G187" i="155"/>
  <c r="F187" i="154"/>
  <c r="G187" i="154"/>
  <c r="F187" i="153"/>
  <c r="G187" i="153"/>
  <c r="F187" i="152"/>
  <c r="G187" i="152"/>
  <c r="F187" i="150"/>
  <c r="G187" i="150"/>
  <c r="F187" i="151"/>
  <c r="G187" i="151"/>
  <c r="D187" i="138"/>
  <c r="F179" i="157"/>
  <c r="G179" i="157"/>
  <c r="F179" i="155"/>
  <c r="G179" i="155"/>
  <c r="F179" i="154"/>
  <c r="G179" i="154"/>
  <c r="F179" i="153"/>
  <c r="G179" i="153"/>
  <c r="F179" i="152"/>
  <c r="G179" i="152"/>
  <c r="F179" i="150"/>
  <c r="G179" i="150"/>
  <c r="F179" i="151"/>
  <c r="G179" i="151"/>
  <c r="D179" i="138"/>
  <c r="F169" i="157"/>
  <c r="G169" i="157"/>
  <c r="F169" i="155"/>
  <c r="G169" i="155"/>
  <c r="F169" i="153"/>
  <c r="G169" i="153"/>
  <c r="F169" i="154"/>
  <c r="G169" i="154"/>
  <c r="F169" i="152"/>
  <c r="G169" i="152"/>
  <c r="F169" i="150"/>
  <c r="G169" i="150"/>
  <c r="F169" i="151"/>
  <c r="G169" i="151"/>
  <c r="D169" i="138"/>
  <c r="F161" i="157"/>
  <c r="G161" i="157"/>
  <c r="F161" i="155"/>
  <c r="G161" i="155"/>
  <c r="F161" i="153"/>
  <c r="G161" i="153"/>
  <c r="F161" i="154"/>
  <c r="G161" i="154"/>
  <c r="F161" i="152"/>
  <c r="G161" i="152"/>
  <c r="F161" i="151"/>
  <c r="G161" i="151"/>
  <c r="F161" i="150"/>
  <c r="G161" i="150"/>
  <c r="D161" i="138"/>
  <c r="F153" i="157"/>
  <c r="G153" i="157"/>
  <c r="F153" i="155"/>
  <c r="G153" i="155"/>
  <c r="F153" i="153"/>
  <c r="G153" i="153"/>
  <c r="F153" i="154"/>
  <c r="G153" i="154"/>
  <c r="F153" i="152"/>
  <c r="G153" i="152"/>
  <c r="F153" i="150"/>
  <c r="G153" i="150"/>
  <c r="F153" i="151"/>
  <c r="G153" i="151"/>
  <c r="D153" i="138"/>
  <c r="F144" i="157"/>
  <c r="G144" i="157"/>
  <c r="F144" i="155"/>
  <c r="G144" i="155"/>
  <c r="F144" i="154"/>
  <c r="G144" i="154"/>
  <c r="F144" i="153"/>
  <c r="G144" i="153"/>
  <c r="F144" i="152"/>
  <c r="G144" i="152"/>
  <c r="F144" i="151"/>
  <c r="G144" i="151"/>
  <c r="F144" i="150"/>
  <c r="G144" i="150"/>
  <c r="D144" i="138"/>
  <c r="F136" i="157"/>
  <c r="G136" i="157"/>
  <c r="F136" i="155"/>
  <c r="G136" i="155"/>
  <c r="F136" i="154"/>
  <c r="G136" i="154"/>
  <c r="F136" i="153"/>
  <c r="G136" i="153"/>
  <c r="F136" i="152"/>
  <c r="G136" i="152"/>
  <c r="F136" i="150"/>
  <c r="G136" i="150"/>
  <c r="F136" i="151"/>
  <c r="G136" i="151"/>
  <c r="D136" i="138"/>
  <c r="F128" i="157"/>
  <c r="G128" i="157"/>
  <c r="F128" i="155"/>
  <c r="G128" i="155"/>
  <c r="F128" i="153"/>
  <c r="G128" i="153"/>
  <c r="F128" i="152"/>
  <c r="G128" i="152"/>
  <c r="F128" i="151"/>
  <c r="G128" i="151"/>
  <c r="F128" i="154"/>
  <c r="G128" i="154"/>
  <c r="F128" i="150"/>
  <c r="G128" i="150"/>
  <c r="D128" i="138"/>
  <c r="F119" i="157"/>
  <c r="G119" i="157"/>
  <c r="F119" i="155"/>
  <c r="G119" i="155"/>
  <c r="F119" i="154"/>
  <c r="G119" i="154"/>
  <c r="F119" i="153"/>
  <c r="G119" i="153"/>
  <c r="F119" i="152"/>
  <c r="G119" i="152"/>
  <c r="F119" i="151"/>
  <c r="G119" i="151"/>
  <c r="F119" i="150"/>
  <c r="G119" i="150"/>
  <c r="D119" i="138"/>
  <c r="F110" i="157"/>
  <c r="G110" i="157"/>
  <c r="F110" i="155"/>
  <c r="G110" i="155"/>
  <c r="F110" i="154"/>
  <c r="G110" i="154"/>
  <c r="F110" i="151"/>
  <c r="G110" i="151"/>
  <c r="F110" i="152"/>
  <c r="G110" i="152"/>
  <c r="F110" i="153"/>
  <c r="G110" i="153"/>
  <c r="F110" i="150"/>
  <c r="G110" i="150"/>
  <c r="D110" i="138"/>
  <c r="F102" i="157"/>
  <c r="G102" i="157"/>
  <c r="F102" i="155"/>
  <c r="G102" i="155"/>
  <c r="F102" i="153"/>
  <c r="G102" i="153"/>
  <c r="F102" i="152"/>
  <c r="G102" i="152"/>
  <c r="F102" i="154"/>
  <c r="G102" i="154"/>
  <c r="F102" i="150"/>
  <c r="G102" i="150"/>
  <c r="F102" i="151"/>
  <c r="G102" i="151"/>
  <c r="D102" i="138"/>
  <c r="F93" i="157"/>
  <c r="G93" i="157"/>
  <c r="F93" i="155"/>
  <c r="G93" i="155"/>
  <c r="F93" i="154"/>
  <c r="G93" i="154"/>
  <c r="F93" i="152"/>
  <c r="G93" i="152"/>
  <c r="F93" i="153"/>
  <c r="G93" i="153"/>
  <c r="F93" i="151"/>
  <c r="G93" i="151"/>
  <c r="F93" i="150"/>
  <c r="G93" i="150"/>
  <c r="D93" i="138"/>
  <c r="F85" i="157"/>
  <c r="G85" i="157"/>
  <c r="F85" i="155"/>
  <c r="G85" i="155"/>
  <c r="F85" i="154"/>
  <c r="G85" i="154"/>
  <c r="F85" i="153"/>
  <c r="G85" i="153"/>
  <c r="F85" i="152"/>
  <c r="G85" i="152"/>
  <c r="F85" i="151"/>
  <c r="G85" i="151"/>
  <c r="F85" i="150"/>
  <c r="G85" i="150"/>
  <c r="D85" i="138"/>
  <c r="F76" i="157"/>
  <c r="G76" i="157"/>
  <c r="F76" i="155"/>
  <c r="G76" i="155"/>
  <c r="F76" i="154"/>
  <c r="G76" i="154"/>
  <c r="F76" i="153"/>
  <c r="G76" i="153"/>
  <c r="F76" i="151"/>
  <c r="G76" i="151"/>
  <c r="F76" i="152"/>
  <c r="G76" i="152"/>
  <c r="F76" i="150"/>
  <c r="G76" i="150"/>
  <c r="D76" i="138"/>
  <c r="F37" i="157"/>
  <c r="G37" i="157"/>
  <c r="F37" i="155"/>
  <c r="G37" i="155"/>
  <c r="F37" i="152"/>
  <c r="G37" i="152"/>
  <c r="F37" i="153"/>
  <c r="G37" i="153"/>
  <c r="F37" i="151"/>
  <c r="G37" i="151"/>
  <c r="F37" i="154"/>
  <c r="G37" i="154"/>
  <c r="F37" i="150"/>
  <c r="G37" i="150"/>
  <c r="D37" i="138"/>
  <c r="F29" i="157"/>
  <c r="G29" i="157"/>
  <c r="F29" i="155"/>
  <c r="G29" i="155"/>
  <c r="F29" i="154"/>
  <c r="G29" i="154"/>
  <c r="F29" i="153"/>
  <c r="G29" i="153"/>
  <c r="F29" i="152"/>
  <c r="G29" i="152"/>
  <c r="F29" i="151"/>
  <c r="G29" i="151"/>
  <c r="F29" i="150"/>
  <c r="G29" i="150"/>
  <c r="D29" i="138"/>
  <c r="F21" i="157"/>
  <c r="G21" i="157"/>
  <c r="F21" i="155"/>
  <c r="G21" i="155"/>
  <c r="F21" i="154"/>
  <c r="G21" i="154"/>
  <c r="F21" i="152"/>
  <c r="G21" i="152"/>
  <c r="F21" i="153"/>
  <c r="G21" i="153"/>
  <c r="F21" i="151"/>
  <c r="G21" i="151"/>
  <c r="F21" i="150"/>
  <c r="G21" i="150"/>
  <c r="D21" i="138"/>
  <c r="F658" i="157"/>
  <c r="G658" i="157"/>
  <c r="F658" i="155"/>
  <c r="G658" i="155"/>
  <c r="F658" i="154"/>
  <c r="G658" i="154"/>
  <c r="F658" i="153"/>
  <c r="G658" i="153"/>
  <c r="F658" i="152"/>
  <c r="G658" i="152"/>
  <c r="F658" i="151"/>
  <c r="G658" i="151"/>
  <c r="F658" i="150"/>
  <c r="G658" i="150"/>
  <c r="D658" i="138"/>
  <c r="F579" i="157"/>
  <c r="G579" i="157"/>
  <c r="F579" i="154"/>
  <c r="G579" i="154"/>
  <c r="F579" i="155"/>
  <c r="G579" i="155"/>
  <c r="F579" i="153"/>
  <c r="G579" i="153"/>
  <c r="F579" i="152"/>
  <c r="G579" i="152"/>
  <c r="F579" i="151"/>
  <c r="G579" i="151"/>
  <c r="F579" i="150"/>
  <c r="G579" i="150"/>
  <c r="D579" i="138"/>
  <c r="F521" i="157"/>
  <c r="G521" i="157"/>
  <c r="F521" i="155"/>
  <c r="G521" i="155"/>
  <c r="F521" i="154"/>
  <c r="G521" i="154"/>
  <c r="F521" i="153"/>
  <c r="G521" i="153"/>
  <c r="F521" i="151"/>
  <c r="G521" i="151"/>
  <c r="F521" i="152"/>
  <c r="G521" i="152"/>
  <c r="F521" i="150"/>
  <c r="G521" i="150"/>
  <c r="D521" i="138"/>
  <c r="F440" i="157"/>
  <c r="G440" i="157"/>
  <c r="F440" i="155"/>
  <c r="G440" i="155"/>
  <c r="F440" i="154"/>
  <c r="G440" i="154"/>
  <c r="F440" i="153"/>
  <c r="G440" i="153"/>
  <c r="F440" i="152"/>
  <c r="G440" i="152"/>
  <c r="F440" i="151"/>
  <c r="G440" i="151"/>
  <c r="F440" i="150"/>
  <c r="G440" i="150"/>
  <c r="D440" i="138"/>
  <c r="F249" i="157"/>
  <c r="G249" i="157"/>
  <c r="F249" i="155"/>
  <c r="G249" i="155"/>
  <c r="F249" i="153"/>
  <c r="G249" i="153"/>
  <c r="F249" i="154"/>
  <c r="G249" i="154"/>
  <c r="F249" i="152"/>
  <c r="G249" i="152"/>
  <c r="F249" i="151"/>
  <c r="G249" i="151"/>
  <c r="F249" i="150"/>
  <c r="G249" i="150"/>
  <c r="D249" i="138"/>
  <c r="F216" i="157"/>
  <c r="G216" i="157"/>
  <c r="F216" i="155"/>
  <c r="G216" i="155"/>
  <c r="F216" i="154"/>
  <c r="G216" i="154"/>
  <c r="F216" i="153"/>
  <c r="G216" i="153"/>
  <c r="F216" i="152"/>
  <c r="G216" i="152"/>
  <c r="F216" i="150"/>
  <c r="G216" i="150"/>
  <c r="F216" i="151"/>
  <c r="G216" i="151"/>
  <c r="D216" i="138"/>
  <c r="F181" i="157"/>
  <c r="G181" i="157"/>
  <c r="F181" i="155"/>
  <c r="G181" i="155"/>
  <c r="F181" i="154"/>
  <c r="G181" i="154"/>
  <c r="F181" i="153"/>
  <c r="G181" i="153"/>
  <c r="F181" i="152"/>
  <c r="G181" i="152"/>
  <c r="F181" i="150"/>
  <c r="G181" i="150"/>
  <c r="F181" i="151"/>
  <c r="G181" i="151"/>
  <c r="D181" i="138"/>
  <c r="F146" i="157"/>
  <c r="G146" i="157"/>
  <c r="F146" i="155"/>
  <c r="G146" i="155"/>
  <c r="F146" i="154"/>
  <c r="G146" i="154"/>
  <c r="F146" i="153"/>
  <c r="G146" i="153"/>
  <c r="F146" i="151"/>
  <c r="G146" i="151"/>
  <c r="F146" i="152"/>
  <c r="G146" i="152"/>
  <c r="F146" i="150"/>
  <c r="G146" i="150"/>
  <c r="D146" i="138"/>
  <c r="F121" i="157"/>
  <c r="G121" i="157"/>
  <c r="F121" i="155"/>
  <c r="G121" i="155"/>
  <c r="F121" i="154"/>
  <c r="G121" i="154"/>
  <c r="F121" i="153"/>
  <c r="G121" i="153"/>
  <c r="F121" i="152"/>
  <c r="G121" i="152"/>
  <c r="F121" i="150"/>
  <c r="G121" i="150"/>
  <c r="F121" i="151"/>
  <c r="G121" i="151"/>
  <c r="D121" i="138"/>
  <c r="F87" i="157"/>
  <c r="G87" i="157"/>
  <c r="F87" i="155"/>
  <c r="G87" i="155"/>
  <c r="F87" i="154"/>
  <c r="G87" i="154"/>
  <c r="F87" i="153"/>
  <c r="G87" i="153"/>
  <c r="F87" i="151"/>
  <c r="G87" i="151"/>
  <c r="F87" i="152"/>
  <c r="G87" i="152"/>
  <c r="F87" i="150"/>
  <c r="G87" i="150"/>
  <c r="D87" i="138"/>
  <c r="F39" i="157"/>
  <c r="G39" i="157"/>
  <c r="F39" i="155"/>
  <c r="G39" i="155"/>
  <c r="F39" i="154"/>
  <c r="G39" i="154"/>
  <c r="F39" i="153"/>
  <c r="G39" i="153"/>
  <c r="F39" i="152"/>
  <c r="G39" i="152"/>
  <c r="F39" i="151"/>
  <c r="G39" i="151"/>
  <c r="F39" i="150"/>
  <c r="G39" i="150"/>
  <c r="D39" i="138"/>
  <c r="F16" i="155"/>
  <c r="G16" i="155" s="1"/>
  <c r="F16" i="157"/>
  <c r="G16" i="157" s="1"/>
  <c r="F16" i="154"/>
  <c r="G16" i="154"/>
  <c r="F16" i="152"/>
  <c r="G16" i="152" s="1"/>
  <c r="F16" i="151"/>
  <c r="G16" i="151" s="1"/>
  <c r="F16" i="150"/>
  <c r="G16" i="150"/>
  <c r="F16" i="153"/>
  <c r="G16" i="153" s="1"/>
  <c r="D16" i="138"/>
  <c r="F678" i="157"/>
  <c r="G678" i="157"/>
  <c r="F678" i="155"/>
  <c r="G678" i="155"/>
  <c r="F678" i="154"/>
  <c r="G678" i="154"/>
  <c r="F678" i="153"/>
  <c r="G678" i="153"/>
  <c r="F678" i="152"/>
  <c r="G678" i="152"/>
  <c r="F678" i="151"/>
  <c r="G678" i="151"/>
  <c r="F678" i="150"/>
  <c r="G678" i="150"/>
  <c r="D678" i="138"/>
  <c r="F663" i="157"/>
  <c r="G663" i="157"/>
  <c r="F663" i="155"/>
  <c r="G663" i="155"/>
  <c r="F663" i="154"/>
  <c r="G663" i="154"/>
  <c r="F663" i="153"/>
  <c r="G663" i="153"/>
  <c r="F663" i="152"/>
  <c r="G663" i="152"/>
  <c r="F663" i="151"/>
  <c r="G663" i="151"/>
  <c r="F663" i="150"/>
  <c r="G663" i="150"/>
  <c r="D663" i="138"/>
  <c r="F654" i="157"/>
  <c r="G654" i="157"/>
  <c r="F654" i="155"/>
  <c r="G654" i="155"/>
  <c r="F654" i="154"/>
  <c r="G654" i="154"/>
  <c r="F654" i="153"/>
  <c r="G654" i="153"/>
  <c r="F654" i="152"/>
  <c r="G654" i="152"/>
  <c r="F654" i="150"/>
  <c r="G654" i="150"/>
  <c r="F654" i="151"/>
  <c r="G654" i="151"/>
  <c r="D654" i="138"/>
  <c r="F646" i="157"/>
  <c r="G646" i="157"/>
  <c r="F646" i="155"/>
  <c r="G646" i="155"/>
  <c r="F646" i="154"/>
  <c r="G646" i="154"/>
  <c r="F646" i="153"/>
  <c r="G646" i="153"/>
  <c r="F646" i="152"/>
  <c r="G646" i="152"/>
  <c r="F646" i="151"/>
  <c r="G646" i="151"/>
  <c r="F646" i="150"/>
  <c r="G646" i="150"/>
  <c r="D646" i="138"/>
  <c r="F638" i="157"/>
  <c r="G638" i="157"/>
  <c r="F638" i="155"/>
  <c r="G638" i="155"/>
  <c r="F638" i="154"/>
  <c r="G638" i="154"/>
  <c r="F638" i="153"/>
  <c r="G638" i="153"/>
  <c r="F638" i="152"/>
  <c r="G638" i="152"/>
  <c r="F638" i="150"/>
  <c r="G638" i="150"/>
  <c r="F638" i="151"/>
  <c r="G638" i="151"/>
  <c r="D638" i="138"/>
  <c r="F629" i="157"/>
  <c r="G629" i="157"/>
  <c r="F629" i="155"/>
  <c r="G629" i="155"/>
  <c r="F629" i="154"/>
  <c r="G629" i="154"/>
  <c r="F629" i="153"/>
  <c r="G629" i="153"/>
  <c r="F629" i="152"/>
  <c r="G629" i="152"/>
  <c r="F629" i="151"/>
  <c r="G629" i="151"/>
  <c r="F629" i="150"/>
  <c r="G629" i="150"/>
  <c r="D629" i="138"/>
  <c r="F618" i="157"/>
  <c r="G618" i="157"/>
  <c r="F618" i="155"/>
  <c r="G618" i="155"/>
  <c r="F618" i="154"/>
  <c r="G618" i="154"/>
  <c r="F618" i="153"/>
  <c r="G618" i="153"/>
  <c r="F618" i="152"/>
  <c r="G618" i="152"/>
  <c r="F618" i="151"/>
  <c r="G618" i="151"/>
  <c r="F618" i="150"/>
  <c r="G618" i="150"/>
  <c r="D618" i="138"/>
  <c r="F610" i="157"/>
  <c r="G610" i="157"/>
  <c r="F610" i="154"/>
  <c r="G610" i="154"/>
  <c r="F610" i="155"/>
  <c r="G610" i="155"/>
  <c r="F610" i="153"/>
  <c r="G610" i="153"/>
  <c r="F610" i="151"/>
  <c r="G610" i="151"/>
  <c r="F610" i="152"/>
  <c r="G610" i="152"/>
  <c r="F610" i="150"/>
  <c r="G610" i="150"/>
  <c r="D610" i="138"/>
  <c r="F602" i="157"/>
  <c r="G602" i="157"/>
  <c r="F602" i="154"/>
  <c r="G602" i="154"/>
  <c r="F602" i="155"/>
  <c r="G602" i="155"/>
  <c r="F602" i="153"/>
  <c r="G602" i="153"/>
  <c r="F602" i="152"/>
  <c r="G602" i="152"/>
  <c r="F602" i="151"/>
  <c r="G602" i="151"/>
  <c r="F602" i="150"/>
  <c r="G602" i="150"/>
  <c r="D602" i="138"/>
  <c r="F593" i="157"/>
  <c r="G593" i="157"/>
  <c r="F593" i="155"/>
  <c r="G593" i="155"/>
  <c r="F593" i="154"/>
  <c r="G593" i="154"/>
  <c r="F593" i="153"/>
  <c r="G593" i="153"/>
  <c r="F593" i="152"/>
  <c r="G593" i="152"/>
  <c r="F593" i="151"/>
  <c r="G593" i="151"/>
  <c r="F593" i="150"/>
  <c r="G593" i="150"/>
  <c r="D593" i="138"/>
  <c r="F576" i="157"/>
  <c r="G576" i="157"/>
  <c r="F576" i="155"/>
  <c r="G576" i="155"/>
  <c r="F576" i="154"/>
  <c r="G576" i="154"/>
  <c r="F576" i="153"/>
  <c r="G576" i="153"/>
  <c r="F576" i="152"/>
  <c r="G576" i="152"/>
  <c r="F576" i="151"/>
  <c r="G576" i="151"/>
  <c r="F576" i="150"/>
  <c r="G576" i="150"/>
  <c r="D576" i="138"/>
  <c r="F567" i="157"/>
  <c r="G567" i="157"/>
  <c r="F567" i="155"/>
  <c r="G567" i="155"/>
  <c r="F567" i="154"/>
  <c r="G567" i="154"/>
  <c r="F567" i="153"/>
  <c r="G567" i="153"/>
  <c r="F567" i="151"/>
  <c r="G567" i="151"/>
  <c r="F567" i="152"/>
  <c r="G567" i="152"/>
  <c r="F567" i="150"/>
  <c r="G567" i="150"/>
  <c r="D567" i="138"/>
  <c r="F558" i="157"/>
  <c r="G558" i="157"/>
  <c r="F558" i="155"/>
  <c r="G558" i="155"/>
  <c r="F558" i="154"/>
  <c r="G558" i="154"/>
  <c r="F558" i="153"/>
  <c r="G558" i="153"/>
  <c r="F558" i="151"/>
  <c r="G558" i="151"/>
  <c r="F558" i="152"/>
  <c r="G558" i="152"/>
  <c r="F558" i="150"/>
  <c r="G558" i="150"/>
  <c r="D558" i="138"/>
  <c r="F550" i="157"/>
  <c r="G550" i="157"/>
  <c r="F550" i="155"/>
  <c r="G550" i="155"/>
  <c r="F550" i="154"/>
  <c r="G550" i="154"/>
  <c r="F550" i="153"/>
  <c r="G550" i="153"/>
  <c r="F550" i="151"/>
  <c r="G550" i="151"/>
  <c r="F550" i="152"/>
  <c r="G550" i="152"/>
  <c r="F550" i="150"/>
  <c r="G550" i="150"/>
  <c r="D550" i="138"/>
  <c r="F542" i="157"/>
  <c r="G542" i="157"/>
  <c r="F542" i="155"/>
  <c r="G542" i="155"/>
  <c r="F542" i="154"/>
  <c r="G542" i="154"/>
  <c r="F542" i="153"/>
  <c r="G542" i="153"/>
  <c r="F542" i="151"/>
  <c r="G542" i="151"/>
  <c r="F542" i="150"/>
  <c r="G542" i="150"/>
  <c r="F542" i="152"/>
  <c r="G542" i="152"/>
  <c r="D542" i="138"/>
  <c r="F534" i="157"/>
  <c r="G534" i="157"/>
  <c r="F534" i="155"/>
  <c r="G534" i="155"/>
  <c r="F534" i="154"/>
  <c r="G534" i="154"/>
  <c r="F534" i="153"/>
  <c r="G534" i="153"/>
  <c r="F534" i="151"/>
  <c r="G534" i="151"/>
  <c r="F534" i="150"/>
  <c r="G534" i="150"/>
  <c r="F534" i="152"/>
  <c r="G534" i="152"/>
  <c r="D534" i="138"/>
  <c r="F526" i="157"/>
  <c r="G526" i="157"/>
  <c r="F526" i="155"/>
  <c r="G526" i="155"/>
  <c r="F526" i="154"/>
  <c r="G526" i="154"/>
  <c r="F526" i="153"/>
  <c r="G526" i="153"/>
  <c r="F526" i="152"/>
  <c r="G526" i="152"/>
  <c r="F526" i="150"/>
  <c r="G526" i="150"/>
  <c r="F526" i="151"/>
  <c r="G526" i="151"/>
  <c r="D526" i="138"/>
  <c r="F517" i="157"/>
  <c r="G517" i="157"/>
  <c r="F517" i="155"/>
  <c r="G517" i="155"/>
  <c r="F517" i="153"/>
  <c r="G517" i="153"/>
  <c r="F517" i="154"/>
  <c r="G517" i="154"/>
  <c r="F517" i="152"/>
  <c r="G517" i="152"/>
  <c r="F517" i="150"/>
  <c r="G517" i="150"/>
  <c r="F517" i="151"/>
  <c r="G517" i="151"/>
  <c r="D517" i="138"/>
  <c r="F509" i="154"/>
  <c r="G509" i="154"/>
  <c r="F509" i="157"/>
  <c r="G509" i="157"/>
  <c r="F509" i="155"/>
  <c r="G509" i="155"/>
  <c r="F509" i="153"/>
  <c r="G509" i="153"/>
  <c r="F509" i="152"/>
  <c r="G509" i="152"/>
  <c r="F509" i="150"/>
  <c r="G509" i="150"/>
  <c r="F509" i="151"/>
  <c r="G509" i="151"/>
  <c r="D509" i="138"/>
  <c r="F500" i="157"/>
  <c r="G500" i="157"/>
  <c r="F500" i="154"/>
  <c r="G500" i="154"/>
  <c r="F500" i="155"/>
  <c r="G500" i="155"/>
  <c r="F500" i="153"/>
  <c r="G500" i="153"/>
  <c r="F500" i="151"/>
  <c r="G500" i="151"/>
  <c r="F500" i="152"/>
  <c r="G500" i="152"/>
  <c r="F500" i="150"/>
  <c r="G500" i="150"/>
  <c r="D500" i="138"/>
  <c r="F490" i="157"/>
  <c r="G490" i="157"/>
  <c r="F490" i="155"/>
  <c r="G490" i="155"/>
  <c r="F490" i="154"/>
  <c r="G490" i="154"/>
  <c r="F490" i="153"/>
  <c r="G490" i="153"/>
  <c r="F490" i="152"/>
  <c r="G490" i="152"/>
  <c r="F490" i="151"/>
  <c r="G490" i="151"/>
  <c r="F490" i="150"/>
  <c r="G490" i="150"/>
  <c r="D490" i="138"/>
  <c r="F481" i="157"/>
  <c r="G481" i="157"/>
  <c r="F481" i="155"/>
  <c r="G481" i="155"/>
  <c r="F481" i="154"/>
  <c r="G481" i="154"/>
  <c r="F481" i="153"/>
  <c r="G481" i="153"/>
  <c r="F481" i="152"/>
  <c r="G481" i="152"/>
  <c r="F481" i="151"/>
  <c r="G481" i="151"/>
  <c r="F481" i="150"/>
  <c r="G481" i="150"/>
  <c r="D481" i="138"/>
  <c r="F473" i="157"/>
  <c r="G473" i="157"/>
  <c r="F473" i="155"/>
  <c r="G473" i="155"/>
  <c r="F473" i="153"/>
  <c r="G473" i="153"/>
  <c r="F473" i="154"/>
  <c r="G473" i="154"/>
  <c r="F473" i="152"/>
  <c r="G473" i="152"/>
  <c r="F473" i="150"/>
  <c r="G473" i="150"/>
  <c r="F473" i="151"/>
  <c r="G473" i="151"/>
  <c r="D473" i="138"/>
  <c r="F464" i="157"/>
  <c r="F464" i="155"/>
  <c r="G464" i="155"/>
  <c r="F464" i="154"/>
  <c r="G464" i="154"/>
  <c r="F464" i="153"/>
  <c r="G464" i="153"/>
  <c r="F464" i="152"/>
  <c r="G464" i="152"/>
  <c r="F464" i="151"/>
  <c r="G464" i="151"/>
  <c r="F464" i="150"/>
  <c r="G464" i="150"/>
  <c r="D464" i="138"/>
  <c r="F455" i="157"/>
  <c r="G455" i="157"/>
  <c r="F455" i="155"/>
  <c r="G455" i="155"/>
  <c r="F455" i="154"/>
  <c r="G455" i="154"/>
  <c r="F455" i="153"/>
  <c r="G455" i="153"/>
  <c r="F455" i="152"/>
  <c r="G455" i="152"/>
  <c r="F455" i="150"/>
  <c r="G455" i="150"/>
  <c r="F455" i="151"/>
  <c r="G455" i="151"/>
  <c r="D455" i="138"/>
  <c r="F445" i="157"/>
  <c r="G445" i="157"/>
  <c r="F445" i="155"/>
  <c r="G445" i="155"/>
  <c r="F445" i="154"/>
  <c r="G445" i="154"/>
  <c r="F445" i="153"/>
  <c r="G445" i="153"/>
  <c r="F445" i="152"/>
  <c r="G445" i="152"/>
  <c r="F445" i="151"/>
  <c r="G445" i="151"/>
  <c r="F445" i="150"/>
  <c r="G445" i="150"/>
  <c r="D445" i="138"/>
  <c r="F437" i="157"/>
  <c r="G437" i="157"/>
  <c r="F437" i="155"/>
  <c r="G437" i="155"/>
  <c r="F437" i="154"/>
  <c r="G437" i="154"/>
  <c r="F437" i="153"/>
  <c r="G437" i="153"/>
  <c r="F437" i="152"/>
  <c r="G437" i="152"/>
  <c r="F437" i="150"/>
  <c r="G437" i="150"/>
  <c r="F437" i="151"/>
  <c r="G437" i="151"/>
  <c r="D437" i="138"/>
  <c r="F429" i="157"/>
  <c r="G429" i="157"/>
  <c r="F429" i="155"/>
  <c r="G429" i="155"/>
  <c r="F429" i="154"/>
  <c r="G429" i="154"/>
  <c r="F429" i="153"/>
  <c r="G429" i="153"/>
  <c r="F429" i="152"/>
  <c r="G429" i="152"/>
  <c r="F429" i="150"/>
  <c r="G429" i="150"/>
  <c r="F429" i="151"/>
  <c r="G429" i="151"/>
  <c r="D429" i="138"/>
  <c r="F421" i="157"/>
  <c r="G421" i="157"/>
  <c r="F421" i="155"/>
  <c r="G421" i="155"/>
  <c r="F421" i="154"/>
  <c r="G421" i="154"/>
  <c r="F421" i="153"/>
  <c r="G421" i="153"/>
  <c r="F421" i="152"/>
  <c r="G421" i="152"/>
  <c r="F421" i="151"/>
  <c r="G421" i="151"/>
  <c r="F421" i="150"/>
  <c r="G421" i="150"/>
  <c r="D421" i="138"/>
  <c r="F413" i="157"/>
  <c r="F413" i="155"/>
  <c r="G413" i="155"/>
  <c r="F413" i="153"/>
  <c r="G413" i="153"/>
  <c r="F413" i="154"/>
  <c r="G413" i="154"/>
  <c r="F413" i="152"/>
  <c r="G413" i="152"/>
  <c r="F413" i="151"/>
  <c r="G413" i="151"/>
  <c r="F413" i="150"/>
  <c r="G413" i="150"/>
  <c r="D413" i="138"/>
  <c r="F405" i="157"/>
  <c r="G405" i="157"/>
  <c r="F405" i="155"/>
  <c r="G405" i="155"/>
  <c r="F405" i="153"/>
  <c r="G405" i="153"/>
  <c r="F405" i="154"/>
  <c r="G405" i="154"/>
  <c r="F405" i="152"/>
  <c r="G405" i="152"/>
  <c r="F405" i="151"/>
  <c r="G405" i="151"/>
  <c r="F405" i="150"/>
  <c r="G405" i="150"/>
  <c r="D405" i="138"/>
  <c r="F397" i="157"/>
  <c r="G397" i="157"/>
  <c r="F397" i="155"/>
  <c r="G397" i="155"/>
  <c r="F397" i="154"/>
  <c r="G397" i="154"/>
  <c r="F397" i="153"/>
  <c r="G397" i="153"/>
  <c r="F397" i="152"/>
  <c r="G397" i="152"/>
  <c r="F397" i="151"/>
  <c r="G397" i="151"/>
  <c r="F397" i="150"/>
  <c r="G397" i="150"/>
  <c r="D397" i="138"/>
  <c r="F388" i="157"/>
  <c r="G388" i="157"/>
  <c r="F388" i="154"/>
  <c r="G388" i="154"/>
  <c r="F388" i="155"/>
  <c r="G388" i="155"/>
  <c r="F388" i="153"/>
  <c r="G388" i="153"/>
  <c r="F388" i="150"/>
  <c r="G388" i="150"/>
  <c r="F388" i="152"/>
  <c r="G388" i="152"/>
  <c r="F388" i="151"/>
  <c r="G388" i="151"/>
  <c r="D388" i="138"/>
  <c r="F375" i="157"/>
  <c r="G375" i="157"/>
  <c r="F375" i="154"/>
  <c r="G375" i="154"/>
  <c r="F375" i="153"/>
  <c r="G375" i="153"/>
  <c r="F375" i="155"/>
  <c r="G375" i="155"/>
  <c r="F375" i="152"/>
  <c r="G375" i="152"/>
  <c r="F375" i="150"/>
  <c r="G375" i="150"/>
  <c r="F375" i="151"/>
  <c r="G375" i="151"/>
  <c r="D375" i="138"/>
  <c r="F367" i="157"/>
  <c r="G367" i="157"/>
  <c r="F367" i="154"/>
  <c r="G367" i="154"/>
  <c r="F367" i="153"/>
  <c r="G367" i="153"/>
  <c r="F367" i="155"/>
  <c r="G367" i="155"/>
  <c r="F367" i="152"/>
  <c r="G367" i="152"/>
  <c r="F367" i="150"/>
  <c r="G367" i="150"/>
  <c r="F367" i="151"/>
  <c r="G367" i="151"/>
  <c r="D367" i="138"/>
  <c r="F359" i="157"/>
  <c r="G359" i="157"/>
  <c r="F359" i="154"/>
  <c r="G359" i="154"/>
  <c r="F359" i="155"/>
  <c r="G359" i="155"/>
  <c r="F359" i="153"/>
  <c r="G359" i="153"/>
  <c r="F359" i="152"/>
  <c r="G359" i="152"/>
  <c r="F359" i="150"/>
  <c r="G359" i="150"/>
  <c r="F359" i="151"/>
  <c r="G359" i="151"/>
  <c r="D359" i="138"/>
  <c r="F351" i="157"/>
  <c r="G351" i="157"/>
  <c r="F351" i="155"/>
  <c r="G351" i="155"/>
  <c r="F351" i="154"/>
  <c r="G351" i="154"/>
  <c r="F351" i="153"/>
  <c r="G351" i="153"/>
  <c r="F351" i="152"/>
  <c r="G351" i="152"/>
  <c r="F351" i="151"/>
  <c r="G351" i="151"/>
  <c r="F351" i="150"/>
  <c r="G351" i="150"/>
  <c r="D350" i="138"/>
  <c r="F342" i="157"/>
  <c r="G342" i="157"/>
  <c r="F342" i="155"/>
  <c r="G342" i="155"/>
  <c r="F342" i="154"/>
  <c r="G342" i="154"/>
  <c r="F342" i="152"/>
  <c r="G342" i="152"/>
  <c r="F342" i="153"/>
  <c r="G342" i="153"/>
  <c r="F342" i="150"/>
  <c r="G342" i="150"/>
  <c r="F342" i="151"/>
  <c r="G342" i="151"/>
  <c r="D342" i="138"/>
  <c r="F324" i="157"/>
  <c r="G324" i="157"/>
  <c r="F324" i="155"/>
  <c r="G324" i="155"/>
  <c r="F324" i="154"/>
  <c r="G324" i="154"/>
  <c r="F324" i="153"/>
  <c r="G324" i="153"/>
  <c r="F324" i="152"/>
  <c r="G324" i="152"/>
  <c r="F324" i="150"/>
  <c r="G324" i="150"/>
  <c r="F324" i="151"/>
  <c r="G324" i="151"/>
  <c r="D324" i="138"/>
  <c r="F313" i="157"/>
  <c r="G313" i="157"/>
  <c r="F313" i="155"/>
  <c r="G313" i="155"/>
  <c r="F313" i="153"/>
  <c r="G313" i="153"/>
  <c r="F313" i="154"/>
  <c r="G313" i="154"/>
  <c r="F313" i="152"/>
  <c r="G313" i="152"/>
  <c r="F313" i="151"/>
  <c r="G313" i="151"/>
  <c r="F313" i="150"/>
  <c r="G313" i="150"/>
  <c r="D313" i="138"/>
  <c r="F305" i="157"/>
  <c r="G305" i="157"/>
  <c r="F305" i="155"/>
  <c r="G305" i="155"/>
  <c r="F305" i="153"/>
  <c r="G305" i="153"/>
  <c r="F305" i="154"/>
  <c r="G305" i="154"/>
  <c r="F305" i="152"/>
  <c r="G305" i="152"/>
  <c r="F305" i="151"/>
  <c r="G305" i="151"/>
  <c r="F305" i="150"/>
  <c r="G305" i="150"/>
  <c r="D305" i="138"/>
  <c r="F297" i="157"/>
  <c r="G297" i="157"/>
  <c r="F297" i="155"/>
  <c r="G297" i="155"/>
  <c r="F297" i="154"/>
  <c r="G297" i="154"/>
  <c r="F297" i="153"/>
  <c r="G297" i="153"/>
  <c r="F297" i="152"/>
  <c r="G297" i="152"/>
  <c r="F297" i="151"/>
  <c r="G297" i="151"/>
  <c r="F297" i="150"/>
  <c r="G297" i="150"/>
  <c r="D297" i="138"/>
  <c r="F289" i="157"/>
  <c r="G289" i="157"/>
  <c r="F289" i="155"/>
  <c r="G289" i="155"/>
  <c r="F289" i="153"/>
  <c r="G289" i="153"/>
  <c r="F289" i="154"/>
  <c r="G289" i="154"/>
  <c r="F289" i="152"/>
  <c r="G289" i="152"/>
  <c r="F289" i="151"/>
  <c r="G289" i="151"/>
  <c r="F289" i="150"/>
  <c r="G289" i="150"/>
  <c r="D289" i="138"/>
  <c r="F280" i="157"/>
  <c r="G280" i="157"/>
  <c r="F280" i="155"/>
  <c r="G280" i="155"/>
  <c r="F280" i="154"/>
  <c r="G280" i="154"/>
  <c r="F280" i="153"/>
  <c r="G280" i="153"/>
  <c r="F280" i="150"/>
  <c r="G280" i="150"/>
  <c r="F280" i="152"/>
  <c r="G280" i="152"/>
  <c r="F280" i="151"/>
  <c r="G280" i="151"/>
  <c r="D280" i="138"/>
  <c r="F272" i="157"/>
  <c r="G272" i="157"/>
  <c r="F272" i="155"/>
  <c r="G272" i="155"/>
  <c r="F272" i="154"/>
  <c r="G272" i="154"/>
  <c r="F272" i="153"/>
  <c r="G272" i="153"/>
  <c r="F272" i="152"/>
  <c r="G272" i="152"/>
  <c r="F272" i="150"/>
  <c r="G272" i="150"/>
  <c r="F272" i="151"/>
  <c r="G272" i="151"/>
  <c r="D272" i="138"/>
  <c r="F263" i="157"/>
  <c r="G263" i="157"/>
  <c r="F263" i="155"/>
  <c r="G263" i="155"/>
  <c r="F263" i="153"/>
  <c r="G263" i="153"/>
  <c r="F263" i="154"/>
  <c r="G263" i="154"/>
  <c r="F263" i="152"/>
  <c r="G263" i="152"/>
  <c r="F263" i="151"/>
  <c r="G263" i="151"/>
  <c r="F263" i="150"/>
  <c r="G263" i="150"/>
  <c r="D263" i="138"/>
  <c r="F254" i="157"/>
  <c r="G254" i="157"/>
  <c r="F254" i="153"/>
  <c r="G254" i="153"/>
  <c r="F254" i="154"/>
  <c r="G254" i="154"/>
  <c r="F254" i="155"/>
  <c r="G254" i="155"/>
  <c r="F254" i="152"/>
  <c r="G254" i="152"/>
  <c r="F254" i="151"/>
  <c r="G254" i="151"/>
  <c r="F254" i="150"/>
  <c r="G254" i="150"/>
  <c r="D254" i="138"/>
  <c r="F245" i="157"/>
  <c r="G245" i="157"/>
  <c r="F245" i="155"/>
  <c r="G245" i="155"/>
  <c r="F245" i="154"/>
  <c r="G245" i="154"/>
  <c r="F245" i="153"/>
  <c r="G245" i="153"/>
  <c r="F245" i="152"/>
  <c r="G245" i="152"/>
  <c r="F245" i="150"/>
  <c r="G245" i="150"/>
  <c r="F245" i="151"/>
  <c r="G245" i="151"/>
  <c r="D245" i="138"/>
  <c r="F237" i="157"/>
  <c r="G237" i="157"/>
  <c r="F237" i="155"/>
  <c r="G237" i="155"/>
  <c r="F237" i="154"/>
  <c r="G237" i="154"/>
  <c r="F237" i="153"/>
  <c r="G237" i="153"/>
  <c r="F237" i="152"/>
  <c r="G237" i="152"/>
  <c r="F237" i="151"/>
  <c r="G237" i="151"/>
  <c r="F237" i="150"/>
  <c r="G237" i="150"/>
  <c r="D237" i="138"/>
  <c r="F229" i="157"/>
  <c r="G229" i="157"/>
  <c r="F229" i="155"/>
  <c r="G229" i="155"/>
  <c r="F229" i="154"/>
  <c r="G229" i="154"/>
  <c r="F229" i="153"/>
  <c r="G229" i="153"/>
  <c r="F229" i="152"/>
  <c r="G229" i="152"/>
  <c r="F229" i="150"/>
  <c r="G229" i="150"/>
  <c r="F229" i="151"/>
  <c r="G229" i="151"/>
  <c r="D229" i="138"/>
  <c r="F221" i="157"/>
  <c r="G221" i="157"/>
  <c r="F221" i="155"/>
  <c r="G221" i="155"/>
  <c r="F221" i="154"/>
  <c r="G221" i="154"/>
  <c r="F221" i="153"/>
  <c r="G221" i="153"/>
  <c r="F221" i="152"/>
  <c r="G221" i="152"/>
  <c r="F221" i="150"/>
  <c r="G221" i="150"/>
  <c r="F221" i="151"/>
  <c r="G221" i="151"/>
  <c r="D221" i="138"/>
  <c r="F213" i="157"/>
  <c r="G213" i="157"/>
  <c r="F213" i="155"/>
  <c r="G213" i="155"/>
  <c r="F213" i="154"/>
  <c r="G213" i="154"/>
  <c r="F213" i="152"/>
  <c r="G213" i="152"/>
  <c r="F213" i="153"/>
  <c r="G213" i="153"/>
  <c r="F213" i="150"/>
  <c r="G213" i="150"/>
  <c r="F213" i="151"/>
  <c r="G213" i="151"/>
  <c r="D213" i="138"/>
  <c r="F204" i="157"/>
  <c r="G204" i="157"/>
  <c r="F204" i="155"/>
  <c r="G204" i="155"/>
  <c r="F204" i="153"/>
  <c r="G204" i="153"/>
  <c r="F204" i="152"/>
  <c r="G204" i="152"/>
  <c r="F204" i="154"/>
  <c r="G204" i="154"/>
  <c r="F204" i="151"/>
  <c r="G204" i="151"/>
  <c r="F204" i="150"/>
  <c r="G204" i="150"/>
  <c r="D204" i="138"/>
  <c r="F194" i="157"/>
  <c r="G194" i="157"/>
  <c r="F194" i="155"/>
  <c r="G194" i="155"/>
  <c r="F194" i="153"/>
  <c r="G194" i="153"/>
  <c r="F194" i="152"/>
  <c r="G194" i="152"/>
  <c r="F194" i="154"/>
  <c r="G194" i="154"/>
  <c r="F194" i="151"/>
  <c r="G194" i="151"/>
  <c r="F194" i="150"/>
  <c r="G194" i="150"/>
  <c r="D194" i="138"/>
  <c r="F186" i="157"/>
  <c r="G186" i="157"/>
  <c r="F186" i="155"/>
  <c r="G186" i="155"/>
  <c r="F186" i="154"/>
  <c r="G186" i="154"/>
  <c r="F186" i="153"/>
  <c r="G186" i="153"/>
  <c r="F186" i="152"/>
  <c r="G186" i="152"/>
  <c r="F186" i="151"/>
  <c r="G186" i="151"/>
  <c r="F186" i="150"/>
  <c r="G186" i="150"/>
  <c r="D186" i="138"/>
  <c r="F178" i="157"/>
  <c r="G178" i="157"/>
  <c r="F178" i="155"/>
  <c r="G178" i="155"/>
  <c r="F178" i="154"/>
  <c r="G178" i="154"/>
  <c r="F178" i="153"/>
  <c r="G178" i="153"/>
  <c r="F178" i="152"/>
  <c r="G178" i="152"/>
  <c r="F178" i="151"/>
  <c r="G178" i="151"/>
  <c r="F178" i="150"/>
  <c r="G178" i="150"/>
  <c r="D178" i="138"/>
  <c r="F168" i="157"/>
  <c r="G168" i="157"/>
  <c r="F168" i="155"/>
  <c r="G168" i="155"/>
  <c r="F168" i="154"/>
  <c r="G168" i="154"/>
  <c r="F168" i="153"/>
  <c r="G168" i="153"/>
  <c r="F168" i="152"/>
  <c r="G168" i="152"/>
  <c r="F168" i="151"/>
  <c r="G168" i="151"/>
  <c r="F168" i="150"/>
  <c r="G168" i="150"/>
  <c r="D168" i="138"/>
  <c r="F160" i="157"/>
  <c r="G160" i="157"/>
  <c r="F160" i="155"/>
  <c r="G160" i="155"/>
  <c r="F160" i="153"/>
  <c r="G160" i="153"/>
  <c r="F160" i="154"/>
  <c r="G160" i="154"/>
  <c r="F160" i="152"/>
  <c r="G160" i="152"/>
  <c r="F160" i="151"/>
  <c r="G160" i="151"/>
  <c r="F160" i="150"/>
  <c r="G160" i="150"/>
  <c r="D160" i="138"/>
  <c r="F152" i="157"/>
  <c r="G152" i="157"/>
  <c r="F152" i="155"/>
  <c r="G152" i="155"/>
  <c r="F152" i="154"/>
  <c r="G152" i="154"/>
  <c r="F152" i="153"/>
  <c r="G152" i="153"/>
  <c r="F152" i="151"/>
  <c r="G152" i="151"/>
  <c r="F152" i="152"/>
  <c r="G152" i="152"/>
  <c r="F152" i="150"/>
  <c r="G152" i="150"/>
  <c r="D152" i="138"/>
  <c r="F143" i="157"/>
  <c r="G143" i="157"/>
  <c r="G113" i="157"/>
  <c r="G157" i="157"/>
  <c r="G156" i="157"/>
  <c r="G158" i="157"/>
  <c r="G159" i="157"/>
  <c r="G170" i="157"/>
  <c r="F143" i="155"/>
  <c r="G143" i="155"/>
  <c r="F143" i="154"/>
  <c r="G143" i="154"/>
  <c r="F143" i="153"/>
  <c r="G143" i="153"/>
  <c r="F143" i="152"/>
  <c r="G143" i="152"/>
  <c r="F143" i="150"/>
  <c r="G143" i="150"/>
  <c r="F143" i="151"/>
  <c r="G143" i="151"/>
  <c r="D143" i="138"/>
  <c r="F135" i="157"/>
  <c r="G135" i="157"/>
  <c r="F135" i="155"/>
  <c r="G135" i="155"/>
  <c r="F135" i="154"/>
  <c r="G135" i="154"/>
  <c r="F135" i="153"/>
  <c r="G135" i="153"/>
  <c r="F135" i="152"/>
  <c r="G135" i="152"/>
  <c r="F135" i="150"/>
  <c r="G135" i="150"/>
  <c r="F135" i="151"/>
  <c r="G135" i="151"/>
  <c r="D135" i="138"/>
  <c r="F127" i="157"/>
  <c r="G127" i="157"/>
  <c r="F127" i="155"/>
  <c r="G127" i="155"/>
  <c r="F127" i="154"/>
  <c r="G127" i="154"/>
  <c r="F127" i="153"/>
  <c r="G127" i="153"/>
  <c r="F127" i="152"/>
  <c r="G127" i="152"/>
  <c r="F127" i="150"/>
  <c r="G127" i="150"/>
  <c r="F127" i="151"/>
  <c r="G127" i="151"/>
  <c r="D127" i="138"/>
  <c r="F118" i="157"/>
  <c r="G118" i="157"/>
  <c r="F118" i="153"/>
  <c r="G118" i="153"/>
  <c r="F118" i="154"/>
  <c r="G118" i="154"/>
  <c r="F118" i="152"/>
  <c r="G118" i="152"/>
  <c r="F118" i="155"/>
  <c r="G118" i="155"/>
  <c r="F118" i="151"/>
  <c r="G118" i="151"/>
  <c r="F118" i="150"/>
  <c r="G118" i="150"/>
  <c r="D118" i="138"/>
  <c r="F109" i="157"/>
  <c r="G109" i="157"/>
  <c r="F109" i="155"/>
  <c r="G109" i="155"/>
  <c r="F109" i="154"/>
  <c r="G109" i="154"/>
  <c r="F109" i="153"/>
  <c r="G109" i="153"/>
  <c r="F109" i="152"/>
  <c r="G109" i="152"/>
  <c r="F109" i="151"/>
  <c r="G109" i="151"/>
  <c r="F109" i="150"/>
  <c r="G109" i="150"/>
  <c r="D109" i="138"/>
  <c r="F101" i="157"/>
  <c r="G101" i="157"/>
  <c r="F101" i="155"/>
  <c r="G101" i="155"/>
  <c r="F101" i="154"/>
  <c r="G101" i="154"/>
  <c r="F101" i="153"/>
  <c r="G101" i="153"/>
  <c r="F101" i="152"/>
  <c r="G101" i="152"/>
  <c r="F101" i="151"/>
  <c r="G101" i="151"/>
  <c r="F101" i="150"/>
  <c r="G101" i="150"/>
  <c r="D101" i="138"/>
  <c r="F92" i="157"/>
  <c r="G92" i="157"/>
  <c r="F92" i="155"/>
  <c r="G92" i="155"/>
  <c r="F92" i="153"/>
  <c r="G92" i="153"/>
  <c r="F92" i="154"/>
  <c r="G92" i="154"/>
  <c r="F92" i="152"/>
  <c r="G92" i="152"/>
  <c r="F92" i="151"/>
  <c r="G92" i="151"/>
  <c r="F92" i="150"/>
  <c r="G92" i="150"/>
  <c r="D92" i="138"/>
  <c r="F84" i="157"/>
  <c r="G84" i="157"/>
  <c r="F84" i="155"/>
  <c r="G84" i="155"/>
  <c r="F84" i="154"/>
  <c r="G84" i="154"/>
  <c r="F84" i="153"/>
  <c r="G84" i="153"/>
  <c r="F84" i="152"/>
  <c r="G84" i="152"/>
  <c r="F84" i="151"/>
  <c r="G84" i="151"/>
  <c r="F84" i="150"/>
  <c r="G84" i="150"/>
  <c r="D84" i="138"/>
  <c r="F75" i="157"/>
  <c r="G75" i="157"/>
  <c r="F75" i="155"/>
  <c r="G75" i="155"/>
  <c r="F75" i="154"/>
  <c r="G75" i="154"/>
  <c r="F75" i="152"/>
  <c r="G75" i="152"/>
  <c r="F75" i="153"/>
  <c r="G75" i="153"/>
  <c r="F75" i="151"/>
  <c r="G75" i="151"/>
  <c r="F75" i="150"/>
  <c r="G75" i="150"/>
  <c r="D75" i="138"/>
  <c r="F36" i="157"/>
  <c r="G36" i="157"/>
  <c r="F36" i="155"/>
  <c r="G36" i="155"/>
  <c r="F36" i="154"/>
  <c r="G36" i="154"/>
  <c r="F36" i="153"/>
  <c r="G36" i="153"/>
  <c r="F36" i="152"/>
  <c r="G36" i="152"/>
  <c r="F36" i="151"/>
  <c r="G36" i="151"/>
  <c r="F36" i="150"/>
  <c r="G36" i="150"/>
  <c r="D36" i="138"/>
  <c r="F28" i="157"/>
  <c r="G28" i="157"/>
  <c r="F28" i="155"/>
  <c r="G28" i="155"/>
  <c r="F28" i="154"/>
  <c r="G28" i="154"/>
  <c r="F28" i="153"/>
  <c r="G28" i="153"/>
  <c r="F28" i="152"/>
  <c r="G28" i="152"/>
  <c r="F28" i="151"/>
  <c r="G28" i="151"/>
  <c r="F28" i="150"/>
  <c r="G28" i="150"/>
  <c r="D28" i="138"/>
  <c r="F20" i="157"/>
  <c r="G20" i="157"/>
  <c r="F20" i="155"/>
  <c r="G20" i="155"/>
  <c r="F20" i="154"/>
  <c r="G20" i="154"/>
  <c r="F20" i="153"/>
  <c r="G20" i="153"/>
  <c r="F20" i="152"/>
  <c r="G20" i="152"/>
  <c r="F20" i="151"/>
  <c r="G20" i="151"/>
  <c r="F20" i="150"/>
  <c r="G20" i="150"/>
  <c r="D20" i="138"/>
  <c r="F632" i="157"/>
  <c r="G632" i="157"/>
  <c r="F632" i="155"/>
  <c r="G632" i="155"/>
  <c r="F632" i="154"/>
  <c r="G632" i="154"/>
  <c r="F632" i="153"/>
  <c r="G632" i="153"/>
  <c r="F632" i="152"/>
  <c r="G632" i="152"/>
  <c r="F632" i="151"/>
  <c r="G632" i="151"/>
  <c r="F632" i="150"/>
  <c r="G632" i="150"/>
  <c r="D632" i="138"/>
  <c r="F596" i="157"/>
  <c r="G596" i="157"/>
  <c r="F596" i="155"/>
  <c r="G596" i="155"/>
  <c r="F596" i="154"/>
  <c r="G596" i="154"/>
  <c r="F596" i="153"/>
  <c r="G596" i="153"/>
  <c r="F596" i="151"/>
  <c r="G596" i="151"/>
  <c r="F596" i="150"/>
  <c r="G596" i="150"/>
  <c r="F596" i="152"/>
  <c r="G596" i="152"/>
  <c r="D596" i="138"/>
  <c r="F537" i="157"/>
  <c r="G537" i="157"/>
  <c r="F537" i="155"/>
  <c r="G537" i="155"/>
  <c r="F537" i="154"/>
  <c r="G537" i="154"/>
  <c r="F537" i="153"/>
  <c r="G537" i="153"/>
  <c r="F537" i="151"/>
  <c r="G537" i="151"/>
  <c r="F537" i="152"/>
  <c r="G537" i="152"/>
  <c r="F537" i="150"/>
  <c r="G537" i="150"/>
  <c r="D537" i="138"/>
  <c r="F476" i="157"/>
  <c r="G476" i="157"/>
  <c r="F476" i="154"/>
  <c r="G476" i="154"/>
  <c r="F476" i="155"/>
  <c r="G476" i="155"/>
  <c r="F476" i="153"/>
  <c r="G476" i="153"/>
  <c r="F476" i="151"/>
  <c r="G476" i="151"/>
  <c r="F476" i="150"/>
  <c r="G476" i="150"/>
  <c r="F476" i="152"/>
  <c r="G476" i="152"/>
  <c r="D476" i="138"/>
  <c r="F424" i="157"/>
  <c r="G424" i="157"/>
  <c r="F424" i="155"/>
  <c r="G424" i="155"/>
  <c r="F424" i="153"/>
  <c r="G424" i="153"/>
  <c r="F424" i="152"/>
  <c r="G424" i="152"/>
  <c r="F424" i="151"/>
  <c r="G424" i="151"/>
  <c r="F424" i="154"/>
  <c r="G424" i="154"/>
  <c r="F424" i="150"/>
  <c r="G424" i="150"/>
  <c r="D424" i="138"/>
  <c r="F362" i="157"/>
  <c r="G362" i="157"/>
  <c r="F362" i="154"/>
  <c r="G362" i="154"/>
  <c r="F362" i="153"/>
  <c r="G362" i="153"/>
  <c r="F362" i="155"/>
  <c r="G362" i="155"/>
  <c r="F362" i="152"/>
  <c r="G362" i="152"/>
  <c r="F362" i="150"/>
  <c r="G362" i="150"/>
  <c r="F362" i="151"/>
  <c r="G362" i="151"/>
  <c r="D362" i="138"/>
  <c r="F284" i="157"/>
  <c r="G284" i="157"/>
  <c r="F284" i="155"/>
  <c r="G284" i="155"/>
  <c r="F284" i="154"/>
  <c r="G284" i="154"/>
  <c r="F284" i="153"/>
  <c r="G284" i="153"/>
  <c r="F284" i="152"/>
  <c r="G284" i="152"/>
  <c r="F284" i="151"/>
  <c r="G284" i="151"/>
  <c r="F284" i="150"/>
  <c r="G284" i="150"/>
  <c r="D284" i="138"/>
  <c r="F78" i="157"/>
  <c r="G78" i="157"/>
  <c r="F78" i="155"/>
  <c r="G78" i="155"/>
  <c r="F78" i="154"/>
  <c r="G78" i="154"/>
  <c r="F78" i="153"/>
  <c r="G78" i="153"/>
  <c r="F78" i="151"/>
  <c r="G78" i="151"/>
  <c r="F78" i="152"/>
  <c r="G78" i="152"/>
  <c r="F78" i="150"/>
  <c r="G78" i="150"/>
  <c r="D78" i="138"/>
  <c r="F677" i="157"/>
  <c r="G677" i="157"/>
  <c r="F677" i="155"/>
  <c r="G677" i="155"/>
  <c r="F677" i="154"/>
  <c r="G677" i="154"/>
  <c r="F677" i="153"/>
  <c r="G677" i="153"/>
  <c r="F677" i="152"/>
  <c r="G677" i="152"/>
  <c r="F677" i="151"/>
  <c r="G677" i="151"/>
  <c r="F677" i="150"/>
  <c r="G677" i="150"/>
  <c r="D677" i="138"/>
  <c r="F653" i="157"/>
  <c r="G653" i="157"/>
  <c r="F653" i="155"/>
  <c r="G653" i="155"/>
  <c r="F653" i="154"/>
  <c r="G653" i="154"/>
  <c r="F653" i="153"/>
  <c r="G653" i="153"/>
  <c r="F653" i="151"/>
  <c r="G653" i="151"/>
  <c r="F653" i="150"/>
  <c r="G653" i="150"/>
  <c r="F653" i="152"/>
  <c r="G653" i="152"/>
  <c r="D653" i="138"/>
  <c r="F637" i="157"/>
  <c r="G637" i="157"/>
  <c r="F637" i="155"/>
  <c r="G637" i="155"/>
  <c r="F637" i="154"/>
  <c r="G637" i="154"/>
  <c r="F637" i="153"/>
  <c r="G637" i="153"/>
  <c r="F637" i="151"/>
  <c r="G637" i="151"/>
  <c r="F637" i="152"/>
  <c r="G637" i="152"/>
  <c r="F637" i="150"/>
  <c r="G637" i="150"/>
  <c r="D637" i="138"/>
  <c r="F628" i="157"/>
  <c r="G628" i="157"/>
  <c r="F628" i="155"/>
  <c r="G628" i="155"/>
  <c r="F628" i="154"/>
  <c r="G628" i="154"/>
  <c r="F628" i="153"/>
  <c r="G628" i="153"/>
  <c r="F628" i="150"/>
  <c r="G628" i="150"/>
  <c r="F628" i="152"/>
  <c r="G628" i="152"/>
  <c r="F628" i="151"/>
  <c r="G628" i="151"/>
  <c r="D628" i="138"/>
  <c r="F617" i="157"/>
  <c r="G617" i="157"/>
  <c r="F617" i="155"/>
  <c r="G617" i="155"/>
  <c r="F617" i="154"/>
  <c r="G617" i="154"/>
  <c r="F617" i="153"/>
  <c r="G617" i="153"/>
  <c r="F617" i="151"/>
  <c r="G617" i="151"/>
  <c r="F617" i="150"/>
  <c r="G617" i="150"/>
  <c r="F617" i="152"/>
  <c r="G617" i="152"/>
  <c r="D617" i="138"/>
  <c r="F609" i="157"/>
  <c r="G609" i="157"/>
  <c r="F609" i="155"/>
  <c r="G609" i="155"/>
  <c r="F609" i="154"/>
  <c r="G609" i="154"/>
  <c r="F609" i="152"/>
  <c r="G609" i="152"/>
  <c r="F609" i="153"/>
  <c r="G609" i="153"/>
  <c r="F609" i="151"/>
  <c r="G609" i="151"/>
  <c r="F609" i="150"/>
  <c r="G609" i="150"/>
  <c r="D609" i="138"/>
  <c r="F601" i="157"/>
  <c r="G601" i="157"/>
  <c r="F601" i="155"/>
  <c r="G601" i="155"/>
  <c r="F601" i="154"/>
  <c r="G601" i="154"/>
  <c r="F601" i="153"/>
  <c r="G601" i="153"/>
  <c r="F601" i="151"/>
  <c r="G601" i="151"/>
  <c r="F601" i="152"/>
  <c r="G601" i="152"/>
  <c r="F601" i="150"/>
  <c r="G601" i="150"/>
  <c r="D601" i="138"/>
  <c r="F592" i="157"/>
  <c r="G592" i="157"/>
  <c r="F592" i="154"/>
  <c r="G592" i="154"/>
  <c r="F592" i="155"/>
  <c r="G592" i="155"/>
  <c r="F592" i="153"/>
  <c r="G592" i="153"/>
  <c r="F592" i="151"/>
  <c r="G592" i="151"/>
  <c r="F592" i="152"/>
  <c r="G592" i="152"/>
  <c r="F592" i="150"/>
  <c r="G592" i="150"/>
  <c r="D592" i="138"/>
  <c r="F583" i="157"/>
  <c r="G583" i="157"/>
  <c r="F583" i="155"/>
  <c r="G583" i="155"/>
  <c r="F583" i="154"/>
  <c r="G583" i="154"/>
  <c r="F583" i="153"/>
  <c r="G583" i="153"/>
  <c r="F583" i="151"/>
  <c r="G583" i="151"/>
  <c r="F583" i="152"/>
  <c r="G583" i="152"/>
  <c r="F583" i="150"/>
  <c r="G583" i="150"/>
  <c r="D583" i="138"/>
  <c r="F575" i="157"/>
  <c r="G575" i="157"/>
  <c r="F575" i="155"/>
  <c r="G575" i="155"/>
  <c r="F575" i="154"/>
  <c r="G575" i="154"/>
  <c r="F575" i="153"/>
  <c r="G575" i="153"/>
  <c r="F575" i="152"/>
  <c r="G575" i="152"/>
  <c r="F575" i="151"/>
  <c r="G575" i="151"/>
  <c r="F575" i="150"/>
  <c r="G575" i="150"/>
  <c r="D575" i="138"/>
  <c r="F566" i="157"/>
  <c r="G566" i="157"/>
  <c r="F566" i="155"/>
  <c r="G566" i="155"/>
  <c r="F566" i="154"/>
  <c r="G566" i="154"/>
  <c r="F566" i="153"/>
  <c r="G566" i="153"/>
  <c r="F566" i="151"/>
  <c r="G566" i="151"/>
  <c r="F566" i="150"/>
  <c r="G566" i="150"/>
  <c r="F566" i="152"/>
  <c r="G566" i="152"/>
  <c r="D566" i="138"/>
  <c r="F557" i="157"/>
  <c r="G557" i="157"/>
  <c r="F557" i="155"/>
  <c r="G557" i="155"/>
  <c r="F557" i="154"/>
  <c r="G557" i="154"/>
  <c r="F557" i="153"/>
  <c r="G557" i="153"/>
  <c r="F557" i="152"/>
  <c r="G557" i="152"/>
  <c r="F557" i="151"/>
  <c r="G557" i="151"/>
  <c r="F557" i="150"/>
  <c r="G557" i="150"/>
  <c r="D557" i="138"/>
  <c r="F549" i="157"/>
  <c r="G549" i="157"/>
  <c r="F549" i="155"/>
  <c r="G549" i="155"/>
  <c r="F549" i="154"/>
  <c r="G549" i="154"/>
  <c r="F549" i="152"/>
  <c r="G549" i="152"/>
  <c r="F549" i="153"/>
  <c r="G549" i="153"/>
  <c r="F549" i="151"/>
  <c r="G549" i="151"/>
  <c r="F549" i="150"/>
  <c r="G549" i="150"/>
  <c r="D549" i="138"/>
  <c r="F541" i="157"/>
  <c r="G541" i="157"/>
  <c r="F541" i="155"/>
  <c r="G541" i="155"/>
  <c r="F541" i="154"/>
  <c r="G541" i="154"/>
  <c r="F541" i="153"/>
  <c r="G541" i="153"/>
  <c r="F541" i="152"/>
  <c r="G541" i="152"/>
  <c r="F541" i="151"/>
  <c r="G541" i="151"/>
  <c r="F541" i="150"/>
  <c r="G541" i="150"/>
  <c r="D541" i="138"/>
  <c r="F533" i="157"/>
  <c r="G533" i="157"/>
  <c r="F533" i="155"/>
  <c r="G533" i="155"/>
  <c r="F533" i="154"/>
  <c r="G533" i="154"/>
  <c r="F533" i="153"/>
  <c r="G533" i="153"/>
  <c r="F533" i="152"/>
  <c r="G533" i="152"/>
  <c r="F533" i="151"/>
  <c r="G533" i="151"/>
  <c r="F533" i="150"/>
  <c r="G533" i="150"/>
  <c r="D533" i="138"/>
  <c r="F525" i="157"/>
  <c r="G525" i="157"/>
  <c r="F525" i="155"/>
  <c r="G525" i="155"/>
  <c r="F525" i="154"/>
  <c r="G525" i="154"/>
  <c r="F525" i="153"/>
  <c r="G525" i="153"/>
  <c r="F525" i="152"/>
  <c r="G525" i="152"/>
  <c r="F525" i="151"/>
  <c r="G525" i="151"/>
  <c r="F525" i="150"/>
  <c r="G525" i="150"/>
  <c r="D525" i="138"/>
  <c r="F516" i="157"/>
  <c r="G516" i="157"/>
  <c r="F516" i="155"/>
  <c r="G516" i="155"/>
  <c r="F516" i="154"/>
  <c r="G516" i="154"/>
  <c r="F516" i="153"/>
  <c r="G516" i="153"/>
  <c r="F516" i="152"/>
  <c r="G516" i="152"/>
  <c r="F516" i="151"/>
  <c r="G516" i="151"/>
  <c r="F516" i="150"/>
  <c r="G516" i="150"/>
  <c r="D516" i="138"/>
  <c r="F508" i="157"/>
  <c r="G508" i="157"/>
  <c r="F508" i="155"/>
  <c r="G508" i="155"/>
  <c r="F508" i="154"/>
  <c r="G508" i="154"/>
  <c r="F508" i="153"/>
  <c r="G508" i="153"/>
  <c r="F508" i="152"/>
  <c r="G508" i="152"/>
  <c r="F508" i="151"/>
  <c r="G508" i="151"/>
  <c r="F508" i="150"/>
  <c r="G508" i="150"/>
  <c r="D508" i="138"/>
  <c r="F497" i="157"/>
  <c r="G497" i="157"/>
  <c r="F497" i="155"/>
  <c r="G497" i="155"/>
  <c r="F497" i="154"/>
  <c r="G497" i="154"/>
  <c r="F497" i="153"/>
  <c r="G497" i="153"/>
  <c r="F497" i="152"/>
  <c r="G497" i="152"/>
  <c r="F497" i="150"/>
  <c r="G497" i="150"/>
  <c r="F497" i="151"/>
  <c r="G497" i="151"/>
  <c r="D497" i="138"/>
  <c r="F489" i="157"/>
  <c r="G489" i="157"/>
  <c r="F489" i="155"/>
  <c r="G489" i="155"/>
  <c r="F489" i="154"/>
  <c r="G489" i="154"/>
  <c r="F489" i="153"/>
  <c r="G489" i="153"/>
  <c r="F489" i="152"/>
  <c r="G489" i="152"/>
  <c r="F489" i="151"/>
  <c r="G489" i="151"/>
  <c r="F489" i="150"/>
  <c r="G489" i="150"/>
  <c r="D489" i="138"/>
  <c r="F480" i="157"/>
  <c r="G480" i="157"/>
  <c r="F480" i="155"/>
  <c r="G480" i="155"/>
  <c r="F480" i="154"/>
  <c r="G480" i="154"/>
  <c r="F480" i="153"/>
  <c r="G480" i="153"/>
  <c r="F480" i="152"/>
  <c r="G480" i="152"/>
  <c r="F480" i="151"/>
  <c r="G480" i="151"/>
  <c r="F480" i="150"/>
  <c r="G480" i="150"/>
  <c r="D480" i="138"/>
  <c r="F472" i="157"/>
  <c r="G472" i="157"/>
  <c r="F472" i="155"/>
  <c r="G472" i="155"/>
  <c r="F472" i="154"/>
  <c r="G472" i="154"/>
  <c r="F472" i="153"/>
  <c r="G472" i="153"/>
  <c r="F472" i="152"/>
  <c r="G472" i="152"/>
  <c r="F472" i="150"/>
  <c r="G472" i="150"/>
  <c r="F472" i="151"/>
  <c r="G472" i="151"/>
  <c r="D472" i="138"/>
  <c r="F463" i="157"/>
  <c r="G463" i="157"/>
  <c r="F463" i="154"/>
  <c r="G463" i="154"/>
  <c r="F463" i="155"/>
  <c r="G463" i="155"/>
  <c r="F463" i="153"/>
  <c r="G463" i="153"/>
  <c r="F463" i="152"/>
  <c r="G463" i="152"/>
  <c r="F463" i="151"/>
  <c r="G463" i="151"/>
  <c r="F463" i="150"/>
  <c r="G463" i="150"/>
  <c r="D463" i="138"/>
  <c r="F452" i="157"/>
  <c r="G452" i="157"/>
  <c r="F452" i="155"/>
  <c r="G452" i="155"/>
  <c r="F452" i="154"/>
  <c r="G452" i="154"/>
  <c r="F452" i="153"/>
  <c r="G452" i="153"/>
  <c r="F452" i="151"/>
  <c r="G452" i="151"/>
  <c r="F452" i="152"/>
  <c r="G452" i="152"/>
  <c r="F452" i="150"/>
  <c r="G452" i="150"/>
  <c r="D452" i="138"/>
  <c r="F444" i="157"/>
  <c r="G444" i="157"/>
  <c r="F444" i="154"/>
  <c r="G444" i="154"/>
  <c r="F444" i="155"/>
  <c r="G444" i="155"/>
  <c r="F444" i="153"/>
  <c r="G444" i="153"/>
  <c r="F444" i="151"/>
  <c r="G444" i="151"/>
  <c r="F444" i="152"/>
  <c r="G444" i="152"/>
  <c r="F444" i="150"/>
  <c r="G444" i="150"/>
  <c r="D444" i="138"/>
  <c r="F436" i="157"/>
  <c r="G436" i="157"/>
  <c r="F436" i="155"/>
  <c r="G436" i="155"/>
  <c r="F436" i="154"/>
  <c r="G436" i="154"/>
  <c r="F436" i="153"/>
  <c r="G436" i="153"/>
  <c r="F436" i="151"/>
  <c r="G436" i="151"/>
  <c r="F436" i="150"/>
  <c r="G436" i="150"/>
  <c r="F436" i="152"/>
  <c r="G436" i="152"/>
  <c r="D436" i="138"/>
  <c r="F428" i="157"/>
  <c r="G428" i="157"/>
  <c r="F428" i="154"/>
  <c r="G428" i="154"/>
  <c r="F428" i="155"/>
  <c r="G428" i="155"/>
  <c r="F428" i="153"/>
  <c r="G428" i="153"/>
  <c r="F428" i="152"/>
  <c r="G428" i="152"/>
  <c r="F428" i="151"/>
  <c r="G428" i="151"/>
  <c r="F428" i="150"/>
  <c r="G428" i="150"/>
  <c r="D428" i="138"/>
  <c r="F420" i="157"/>
  <c r="G420" i="157"/>
  <c r="F420" i="155"/>
  <c r="G420" i="155"/>
  <c r="F420" i="154"/>
  <c r="G420" i="154"/>
  <c r="F420" i="153"/>
  <c r="G420" i="153"/>
  <c r="F420" i="152"/>
  <c r="G420" i="152"/>
  <c r="F420" i="151"/>
  <c r="G420" i="151"/>
  <c r="F420" i="150"/>
  <c r="G420" i="150"/>
  <c r="D420" i="138"/>
  <c r="F412" i="157"/>
  <c r="G412" i="157"/>
  <c r="F412" i="154"/>
  <c r="G412" i="154"/>
  <c r="F412" i="155"/>
  <c r="G412" i="155"/>
  <c r="F412" i="153"/>
  <c r="G412" i="153"/>
  <c r="F412" i="152"/>
  <c r="G412" i="152"/>
  <c r="F412" i="151"/>
  <c r="G412" i="151"/>
  <c r="F412" i="150"/>
  <c r="G412" i="150"/>
  <c r="D412" i="138"/>
  <c r="F404" i="157"/>
  <c r="F404" i="155"/>
  <c r="G404" i="155"/>
  <c r="F404" i="154"/>
  <c r="G404" i="154"/>
  <c r="F404" i="153"/>
  <c r="G404" i="153"/>
  <c r="F404" i="151"/>
  <c r="G404" i="151"/>
  <c r="F404" i="152"/>
  <c r="G404" i="152"/>
  <c r="F404" i="150"/>
  <c r="G404" i="150"/>
  <c r="D404" i="138"/>
  <c r="F396" i="157"/>
  <c r="G396" i="157"/>
  <c r="F396" i="155"/>
  <c r="G396" i="155"/>
  <c r="F396" i="154"/>
  <c r="G396" i="154"/>
  <c r="F396" i="153"/>
  <c r="G396" i="153"/>
  <c r="F396" i="151"/>
  <c r="G396" i="151"/>
  <c r="F396" i="150"/>
  <c r="G396" i="150"/>
  <c r="F396" i="152"/>
  <c r="G396" i="152"/>
  <c r="D396" i="138"/>
  <c r="F387" i="155"/>
  <c r="G387" i="155"/>
  <c r="F387" i="154"/>
  <c r="G387" i="154"/>
  <c r="F387" i="157"/>
  <c r="G387" i="157"/>
  <c r="F387" i="153"/>
  <c r="G387" i="153"/>
  <c r="F387" i="152"/>
  <c r="G387" i="152"/>
  <c r="F387" i="150"/>
  <c r="G387" i="150"/>
  <c r="F387" i="151"/>
  <c r="G387" i="151"/>
  <c r="D387" i="138"/>
  <c r="F374" i="157"/>
  <c r="G374" i="157"/>
  <c r="F374" i="155"/>
  <c r="G374" i="155"/>
  <c r="F374" i="153"/>
  <c r="G374" i="153"/>
  <c r="F374" i="154"/>
  <c r="G374" i="154"/>
  <c r="F374" i="150"/>
  <c r="G374" i="150"/>
  <c r="F374" i="151"/>
  <c r="G374" i="151"/>
  <c r="F374" i="152"/>
  <c r="G374" i="152"/>
  <c r="D374" i="138"/>
  <c r="F366" i="155"/>
  <c r="G366" i="155"/>
  <c r="F366" i="157"/>
  <c r="G366" i="157"/>
  <c r="F366" i="154"/>
  <c r="G366" i="154"/>
  <c r="F366" i="153"/>
  <c r="G366" i="153"/>
  <c r="F366" i="152"/>
  <c r="G366" i="152"/>
  <c r="F366" i="150"/>
  <c r="G366" i="150"/>
  <c r="F366" i="151"/>
  <c r="G366" i="151"/>
  <c r="D366" i="138"/>
  <c r="F358" i="157"/>
  <c r="F358" i="155"/>
  <c r="G358" i="155"/>
  <c r="F358" i="154"/>
  <c r="G358" i="154"/>
  <c r="F358" i="153"/>
  <c r="G358" i="153"/>
  <c r="F358" i="150"/>
  <c r="G358" i="150"/>
  <c r="F358" i="152"/>
  <c r="G358" i="152"/>
  <c r="F358" i="151"/>
  <c r="G358" i="151"/>
  <c r="D358" i="138"/>
  <c r="F350" i="157"/>
  <c r="G350" i="157"/>
  <c r="F350" i="155"/>
  <c r="G350" i="155"/>
  <c r="F350" i="154"/>
  <c r="G350" i="154"/>
  <c r="F350" i="153"/>
  <c r="G350" i="153"/>
  <c r="F350" i="152"/>
  <c r="G350" i="152"/>
  <c r="F350" i="150"/>
  <c r="G350" i="150"/>
  <c r="F350" i="151"/>
  <c r="G350" i="151"/>
  <c r="D349" i="138"/>
  <c r="F341" i="157"/>
  <c r="G341" i="157"/>
  <c r="F341" i="155"/>
  <c r="G341" i="155"/>
  <c r="F341" i="154"/>
  <c r="G341" i="154"/>
  <c r="F341" i="153"/>
  <c r="G341" i="153"/>
  <c r="F341" i="152"/>
  <c r="G341" i="152"/>
  <c r="F341" i="150"/>
  <c r="G341" i="150"/>
  <c r="F341" i="151"/>
  <c r="G341" i="151"/>
  <c r="D341" i="138"/>
  <c r="F331" i="157"/>
  <c r="G331" i="157"/>
  <c r="F331" i="155"/>
  <c r="G331" i="155"/>
  <c r="F331" i="154"/>
  <c r="G331" i="154"/>
  <c r="F331" i="153"/>
  <c r="G331" i="153"/>
  <c r="F331" i="152"/>
  <c r="G331" i="152"/>
  <c r="F331" i="150"/>
  <c r="G331" i="150"/>
  <c r="F331" i="151"/>
  <c r="G331" i="151"/>
  <c r="D331" i="138"/>
  <c r="F323" i="157"/>
  <c r="G323" i="157"/>
  <c r="F323" i="155"/>
  <c r="G323" i="155"/>
  <c r="F323" i="154"/>
  <c r="G323" i="154"/>
  <c r="F323" i="153"/>
  <c r="G323" i="153"/>
  <c r="F323" i="152"/>
  <c r="G323" i="152"/>
  <c r="F323" i="151"/>
  <c r="G323" i="151"/>
  <c r="F323" i="150"/>
  <c r="G323" i="150"/>
  <c r="D323" i="138"/>
  <c r="F312" i="157"/>
  <c r="G312" i="157"/>
  <c r="F312" i="155"/>
  <c r="G312" i="155"/>
  <c r="F312" i="154"/>
  <c r="G312" i="154"/>
  <c r="F312" i="153"/>
  <c r="G312" i="153"/>
  <c r="F312" i="152"/>
  <c r="G312" i="152"/>
  <c r="F312" i="150"/>
  <c r="G312" i="150"/>
  <c r="F312" i="151"/>
  <c r="G312" i="151"/>
  <c r="D312" i="138"/>
  <c r="F304" i="157"/>
  <c r="G304" i="157"/>
  <c r="F304" i="155"/>
  <c r="G304" i="155"/>
  <c r="F304" i="154"/>
  <c r="G304" i="154"/>
  <c r="F304" i="153"/>
  <c r="G304" i="153"/>
  <c r="F304" i="152"/>
  <c r="G304" i="152"/>
  <c r="F304" i="150"/>
  <c r="G304" i="150"/>
  <c r="F304" i="151"/>
  <c r="G304" i="151"/>
  <c r="D304" i="138"/>
  <c r="F296" i="157"/>
  <c r="G296" i="157"/>
  <c r="F296" i="154"/>
  <c r="G296" i="154"/>
  <c r="F296" i="155"/>
  <c r="G296" i="155"/>
  <c r="F296" i="153"/>
  <c r="G296" i="153"/>
  <c r="F296" i="150"/>
  <c r="G296" i="150"/>
  <c r="F296" i="152"/>
  <c r="G296" i="152"/>
  <c r="F296" i="151"/>
  <c r="G296" i="151"/>
  <c r="D296" i="138"/>
  <c r="F288" i="157"/>
  <c r="G288" i="157"/>
  <c r="F288" i="154"/>
  <c r="G288" i="154"/>
  <c r="F288" i="155"/>
  <c r="G288" i="155"/>
  <c r="F288" i="153"/>
  <c r="G288" i="153"/>
  <c r="F288" i="150"/>
  <c r="G288" i="150"/>
  <c r="F288" i="152"/>
  <c r="G288" i="152"/>
  <c r="F288" i="151"/>
  <c r="G288" i="151"/>
  <c r="D288" i="138"/>
  <c r="F279" i="157"/>
  <c r="G279" i="157"/>
  <c r="F279" i="155"/>
  <c r="G279" i="155"/>
  <c r="F279" i="154"/>
  <c r="G279" i="154"/>
  <c r="F279" i="153"/>
  <c r="G279" i="153"/>
  <c r="F279" i="152"/>
  <c r="G279" i="152"/>
  <c r="F279" i="151"/>
  <c r="G279" i="151"/>
  <c r="F279" i="150"/>
  <c r="G279" i="150"/>
  <c r="D279" i="138"/>
  <c r="F271" i="157"/>
  <c r="G271" i="157"/>
  <c r="F271" i="155"/>
  <c r="G271" i="155"/>
  <c r="F271" i="153"/>
  <c r="G271" i="153"/>
  <c r="F271" i="154"/>
  <c r="G271" i="154"/>
  <c r="F271" i="152"/>
  <c r="G271" i="152"/>
  <c r="F271" i="151"/>
  <c r="G271" i="151"/>
  <c r="F271" i="150"/>
  <c r="G271" i="150"/>
  <c r="D271" i="138"/>
  <c r="F262" i="157"/>
  <c r="G262" i="157"/>
  <c r="F262" i="153"/>
  <c r="G262" i="153"/>
  <c r="F262" i="155"/>
  <c r="G262" i="155"/>
  <c r="F262" i="154"/>
  <c r="G262" i="154"/>
  <c r="F262" i="152"/>
  <c r="G262" i="152"/>
  <c r="F262" i="151"/>
  <c r="G262" i="151"/>
  <c r="F262" i="150"/>
  <c r="G262" i="150"/>
  <c r="D262" i="138"/>
  <c r="F253" i="157"/>
  <c r="G253" i="157"/>
  <c r="F253" i="155"/>
  <c r="G253" i="155"/>
  <c r="F253" i="154"/>
  <c r="G253" i="154"/>
  <c r="F253" i="153"/>
  <c r="G253" i="153"/>
  <c r="F253" i="152"/>
  <c r="G253" i="152"/>
  <c r="F253" i="150"/>
  <c r="G253" i="150"/>
  <c r="F253" i="151"/>
  <c r="G253" i="151"/>
  <c r="D253" i="138"/>
  <c r="F244" i="157"/>
  <c r="G244" i="157"/>
  <c r="F244" i="155"/>
  <c r="G244" i="155"/>
  <c r="F244" i="153"/>
  <c r="G244" i="153"/>
  <c r="F244" i="154"/>
  <c r="G244" i="154"/>
  <c r="F244" i="152"/>
  <c r="G244" i="152"/>
  <c r="F244" i="151"/>
  <c r="G244" i="151"/>
  <c r="F244" i="150"/>
  <c r="G244" i="150"/>
  <c r="D244" i="138"/>
  <c r="F236" i="157"/>
  <c r="G236" i="157"/>
  <c r="F236" i="155"/>
  <c r="G236" i="155"/>
  <c r="F236" i="154"/>
  <c r="G236" i="154"/>
  <c r="F236" i="153"/>
  <c r="G236" i="153"/>
  <c r="F236" i="152"/>
  <c r="G236" i="152"/>
  <c r="F236" i="151"/>
  <c r="G236" i="151"/>
  <c r="F236" i="150"/>
  <c r="G236" i="150"/>
  <c r="D236" i="138"/>
  <c r="F228" i="157"/>
  <c r="G228" i="157"/>
  <c r="F228" i="155"/>
  <c r="G228" i="155"/>
  <c r="F228" i="154"/>
  <c r="G228" i="154"/>
  <c r="F228" i="152"/>
  <c r="G228" i="152"/>
  <c r="F228" i="153"/>
  <c r="G228" i="153"/>
  <c r="F228" i="151"/>
  <c r="G228" i="151"/>
  <c r="F228" i="150"/>
  <c r="G228" i="150"/>
  <c r="D228" i="138"/>
  <c r="F220" i="157"/>
  <c r="G220" i="157"/>
  <c r="F220" i="155"/>
  <c r="G220" i="155"/>
  <c r="F220" i="153"/>
  <c r="G220" i="153"/>
  <c r="F220" i="154"/>
  <c r="G220" i="154"/>
  <c r="F220" i="152"/>
  <c r="G220" i="152"/>
  <c r="F220" i="151"/>
  <c r="G220" i="151"/>
  <c r="F220" i="150"/>
  <c r="G220" i="150"/>
  <c r="D220" i="138"/>
  <c r="F212" i="157"/>
  <c r="G212" i="157"/>
  <c r="F212" i="155"/>
  <c r="G212" i="155"/>
  <c r="F212" i="154"/>
  <c r="G212" i="154"/>
  <c r="F212" i="153"/>
  <c r="G212" i="153"/>
  <c r="F212" i="152"/>
  <c r="G212" i="152"/>
  <c r="F212" i="151"/>
  <c r="G212" i="151"/>
  <c r="F212" i="150"/>
  <c r="G212" i="150"/>
  <c r="D212" i="138"/>
  <c r="F203" i="157"/>
  <c r="G203" i="157"/>
  <c r="F203" i="155"/>
  <c r="G203" i="155"/>
  <c r="F203" i="154"/>
  <c r="G203" i="154"/>
  <c r="F203" i="153"/>
  <c r="G203" i="153"/>
  <c r="F203" i="152"/>
  <c r="G203" i="152"/>
  <c r="F203" i="151"/>
  <c r="G203" i="151"/>
  <c r="F203" i="150"/>
  <c r="G203" i="150"/>
  <c r="D203" i="138"/>
  <c r="F193" i="157"/>
  <c r="G193" i="157"/>
  <c r="F193" i="155"/>
  <c r="G193" i="155"/>
  <c r="F193" i="154"/>
  <c r="G193" i="154"/>
  <c r="F193" i="153"/>
  <c r="G193" i="153"/>
  <c r="F193" i="150"/>
  <c r="G193" i="150"/>
  <c r="F193" i="152"/>
  <c r="G193" i="152"/>
  <c r="F193" i="151"/>
  <c r="G193" i="151"/>
  <c r="D193" i="138"/>
  <c r="F185" i="157"/>
  <c r="G185" i="157"/>
  <c r="F185" i="155"/>
  <c r="G185" i="155"/>
  <c r="F185" i="154"/>
  <c r="G185" i="154"/>
  <c r="F185" i="153"/>
  <c r="G185" i="153"/>
  <c r="F185" i="150"/>
  <c r="G185" i="150"/>
  <c r="F185" i="151"/>
  <c r="G185" i="151"/>
  <c r="F185" i="152"/>
  <c r="G185" i="152"/>
  <c r="D185" i="138"/>
  <c r="F177" i="157"/>
  <c r="G177" i="157"/>
  <c r="F177" i="155"/>
  <c r="G177" i="155"/>
  <c r="F177" i="154"/>
  <c r="G177" i="154"/>
  <c r="F177" i="153"/>
  <c r="G177" i="153"/>
  <c r="F177" i="150"/>
  <c r="G177" i="150"/>
  <c r="F177" i="151"/>
  <c r="G177" i="151"/>
  <c r="F177" i="152"/>
  <c r="G177" i="152"/>
  <c r="D177" i="138"/>
  <c r="F167" i="157"/>
  <c r="G167" i="157"/>
  <c r="F167" i="153"/>
  <c r="G167" i="153"/>
  <c r="F167" i="155"/>
  <c r="G167" i="155"/>
  <c r="F167" i="154"/>
  <c r="G167" i="154"/>
  <c r="F167" i="152"/>
  <c r="G167" i="152"/>
  <c r="F167" i="150"/>
  <c r="G167" i="150"/>
  <c r="F167" i="151"/>
  <c r="G167" i="151"/>
  <c r="D167" i="138"/>
  <c r="F159" i="157"/>
  <c r="F159" i="153"/>
  <c r="G159" i="153"/>
  <c r="F159" i="154"/>
  <c r="G159" i="154"/>
  <c r="F159" i="155"/>
  <c r="G159" i="155"/>
  <c r="F159" i="152"/>
  <c r="G159" i="152"/>
  <c r="F159" i="151"/>
  <c r="G159" i="151"/>
  <c r="F159" i="150"/>
  <c r="G159" i="150"/>
  <c r="D159" i="138"/>
  <c r="F151" i="157"/>
  <c r="G151" i="157"/>
  <c r="F151" i="153"/>
  <c r="G151" i="153"/>
  <c r="F151" i="155"/>
  <c r="G151" i="155"/>
  <c r="F151" i="154"/>
  <c r="G151" i="154"/>
  <c r="F151" i="152"/>
  <c r="G151" i="152"/>
  <c r="F151" i="150"/>
  <c r="G151" i="150"/>
  <c r="F151" i="151"/>
  <c r="G151" i="151"/>
  <c r="D151" i="138"/>
  <c r="F142" i="157"/>
  <c r="G142" i="157"/>
  <c r="F142" i="155"/>
  <c r="G142" i="155"/>
  <c r="F142" i="154"/>
  <c r="G142" i="154"/>
  <c r="F142" i="153"/>
  <c r="G142" i="153"/>
  <c r="F142" i="152"/>
  <c r="G142" i="152"/>
  <c r="F142" i="151"/>
  <c r="G142" i="151"/>
  <c r="F142" i="150"/>
  <c r="G142" i="150"/>
  <c r="D142" i="138"/>
  <c r="F134" i="157"/>
  <c r="G134" i="157"/>
  <c r="F134" i="155"/>
  <c r="G134" i="155"/>
  <c r="F134" i="154"/>
  <c r="G134" i="154"/>
  <c r="F134" i="153"/>
  <c r="G134" i="153"/>
  <c r="F134" i="152"/>
  <c r="G134" i="152"/>
  <c r="F134" i="151"/>
  <c r="G134" i="151"/>
  <c r="F134" i="150"/>
  <c r="G134" i="150"/>
  <c r="D134" i="138"/>
  <c r="F126" i="157"/>
  <c r="G126" i="157"/>
  <c r="F126" i="155"/>
  <c r="G126" i="155"/>
  <c r="F126" i="154"/>
  <c r="G126" i="154"/>
  <c r="F126" i="153"/>
  <c r="G126" i="153"/>
  <c r="F126" i="152"/>
  <c r="G126" i="152"/>
  <c r="F126" i="151"/>
  <c r="G126" i="151"/>
  <c r="F126" i="150"/>
  <c r="G126" i="150"/>
  <c r="D126" i="138"/>
  <c r="F116" i="157"/>
  <c r="G116" i="157"/>
  <c r="F116" i="155"/>
  <c r="G116" i="155"/>
  <c r="F116" i="154"/>
  <c r="G116" i="154"/>
  <c r="F116" i="153"/>
  <c r="G116" i="153"/>
  <c r="F116" i="152"/>
  <c r="G116" i="152"/>
  <c r="F116" i="151"/>
  <c r="G116" i="151"/>
  <c r="F116" i="150"/>
  <c r="G116" i="150"/>
  <c r="D116" i="138"/>
  <c r="F108" i="157"/>
  <c r="G108" i="157"/>
  <c r="F108" i="155"/>
  <c r="G108" i="155"/>
  <c r="F108" i="154"/>
  <c r="G108" i="154"/>
  <c r="F108" i="153"/>
  <c r="G108" i="153"/>
  <c r="F108" i="151"/>
  <c r="G108" i="151"/>
  <c r="F108" i="152"/>
  <c r="G108" i="152"/>
  <c r="F108" i="150"/>
  <c r="G108" i="150"/>
  <c r="D108" i="138"/>
  <c r="F99" i="157"/>
  <c r="G99" i="157"/>
  <c r="F99" i="155"/>
  <c r="G99" i="155"/>
  <c r="F99" i="153"/>
  <c r="G99" i="153"/>
  <c r="F99" i="154"/>
  <c r="G99" i="154"/>
  <c r="F99" i="152"/>
  <c r="G99" i="152"/>
  <c r="F99" i="151"/>
  <c r="G99" i="151"/>
  <c r="F99" i="150"/>
  <c r="G99" i="150"/>
  <c r="D99" i="138"/>
  <c r="F91" i="157"/>
  <c r="G91" i="157"/>
  <c r="F91" i="155"/>
  <c r="G91" i="155"/>
  <c r="F91" i="153"/>
  <c r="G91" i="153"/>
  <c r="F91" i="152"/>
  <c r="G91" i="152"/>
  <c r="F91" i="154"/>
  <c r="G91" i="154"/>
  <c r="F91" i="151"/>
  <c r="G91" i="151"/>
  <c r="F91" i="150"/>
  <c r="G91" i="150"/>
  <c r="D91" i="138"/>
  <c r="F83" i="157"/>
  <c r="G83" i="157"/>
  <c r="F83" i="155"/>
  <c r="G83" i="155"/>
  <c r="F83" i="154"/>
  <c r="G83" i="154"/>
  <c r="F83" i="153"/>
  <c r="G83" i="153"/>
  <c r="F83" i="152"/>
  <c r="G83" i="152"/>
  <c r="F83" i="151"/>
  <c r="G83" i="151"/>
  <c r="F83" i="150"/>
  <c r="G83" i="150"/>
  <c r="D83" i="138"/>
  <c r="F74" i="157"/>
  <c r="G74" i="157"/>
  <c r="F74" i="155"/>
  <c r="G74" i="155"/>
  <c r="F74" i="154"/>
  <c r="G74" i="154"/>
  <c r="F74" i="153"/>
  <c r="G74" i="153"/>
  <c r="F74" i="152"/>
  <c r="G74" i="152"/>
  <c r="F74" i="151"/>
  <c r="G74" i="151"/>
  <c r="F74" i="150"/>
  <c r="G74" i="150"/>
  <c r="D74" i="138"/>
  <c r="F35" i="155"/>
  <c r="G35" i="155"/>
  <c r="F35" i="157"/>
  <c r="G35" i="157"/>
  <c r="F35" i="154"/>
  <c r="G35" i="154"/>
  <c r="F35" i="152"/>
  <c r="G35" i="152"/>
  <c r="F35" i="153"/>
  <c r="G35" i="153"/>
  <c r="F35" i="151"/>
  <c r="G35" i="151"/>
  <c r="F35" i="150"/>
  <c r="G35" i="150"/>
  <c r="D35" i="138"/>
  <c r="F27" i="157"/>
  <c r="G27" i="157"/>
  <c r="F27" i="155"/>
  <c r="G27" i="155"/>
  <c r="F27" i="153"/>
  <c r="G27" i="153"/>
  <c r="F27" i="152"/>
  <c r="G27" i="152"/>
  <c r="F27" i="151"/>
  <c r="G27" i="151"/>
  <c r="F27" i="154"/>
  <c r="G27" i="154"/>
  <c r="F27" i="150"/>
  <c r="G27" i="150"/>
  <c r="D27" i="138"/>
  <c r="F19" i="157"/>
  <c r="G19" i="157"/>
  <c r="F19" i="155"/>
  <c r="G19" i="155"/>
  <c r="F19" i="154"/>
  <c r="G19" i="154"/>
  <c r="F19" i="152"/>
  <c r="G19" i="152"/>
  <c r="F19" i="153"/>
  <c r="G19" i="153"/>
  <c r="F19" i="151"/>
  <c r="G19" i="151"/>
  <c r="F19" i="150"/>
  <c r="G19" i="150"/>
  <c r="D19" i="138"/>
  <c r="F641" i="157"/>
  <c r="G641" i="157"/>
  <c r="F641" i="155"/>
  <c r="G641" i="155"/>
  <c r="F641" i="154"/>
  <c r="G641" i="154"/>
  <c r="F641" i="153"/>
  <c r="G641" i="153"/>
  <c r="F641" i="152"/>
  <c r="G641" i="152"/>
  <c r="F641" i="151"/>
  <c r="G641" i="151"/>
  <c r="F641" i="150"/>
  <c r="G641" i="150"/>
  <c r="D641" i="138"/>
  <c r="F571" i="157"/>
  <c r="G571" i="157"/>
  <c r="F571" i="155"/>
  <c r="G571" i="155"/>
  <c r="F571" i="154"/>
  <c r="G571" i="154"/>
  <c r="F571" i="153"/>
  <c r="G571" i="153"/>
  <c r="F571" i="151"/>
  <c r="G571" i="151"/>
  <c r="F571" i="152"/>
  <c r="G571" i="152"/>
  <c r="F571" i="150"/>
  <c r="G571" i="150"/>
  <c r="D571" i="138"/>
  <c r="F529" i="157"/>
  <c r="G529" i="157"/>
  <c r="F529" i="155"/>
  <c r="G529" i="155"/>
  <c r="F529" i="154"/>
  <c r="G529" i="154"/>
  <c r="F529" i="153"/>
  <c r="G529" i="153"/>
  <c r="F529" i="151"/>
  <c r="G529" i="151"/>
  <c r="F529" i="152"/>
  <c r="G529" i="152"/>
  <c r="F529" i="150"/>
  <c r="G529" i="150"/>
  <c r="D529" i="138"/>
  <c r="F484" i="157"/>
  <c r="G484" i="157"/>
  <c r="F484" i="155"/>
  <c r="G484" i="155"/>
  <c r="F484" i="154"/>
  <c r="G484" i="154"/>
  <c r="F484" i="153"/>
  <c r="G484" i="153"/>
  <c r="F484" i="151"/>
  <c r="G484" i="151"/>
  <c r="F484" i="150"/>
  <c r="G484" i="150"/>
  <c r="F484" i="152"/>
  <c r="G484" i="152"/>
  <c r="D484" i="138"/>
  <c r="F458" i="157"/>
  <c r="G458" i="157"/>
  <c r="F458" i="155"/>
  <c r="G458" i="155"/>
  <c r="F458" i="153"/>
  <c r="G458" i="153"/>
  <c r="F458" i="152"/>
  <c r="G458" i="152"/>
  <c r="F458" i="151"/>
  <c r="G458" i="151"/>
  <c r="F458" i="154"/>
  <c r="G458" i="154"/>
  <c r="F458" i="150"/>
  <c r="G458" i="150"/>
  <c r="D458" i="138"/>
  <c r="F408" i="157"/>
  <c r="G408" i="157"/>
  <c r="F408" i="155"/>
  <c r="G408" i="155"/>
  <c r="F408" i="154"/>
  <c r="G408" i="154"/>
  <c r="F408" i="152"/>
  <c r="G408" i="152"/>
  <c r="F408" i="153"/>
  <c r="G408" i="153"/>
  <c r="F408" i="151"/>
  <c r="G408" i="151"/>
  <c r="F408" i="150"/>
  <c r="G408" i="150"/>
  <c r="D408" i="138"/>
  <c r="F370" i="157"/>
  <c r="G370" i="157"/>
  <c r="F370" i="155"/>
  <c r="G370" i="155"/>
  <c r="F370" i="154"/>
  <c r="G370" i="154"/>
  <c r="F370" i="153"/>
  <c r="G370" i="153"/>
  <c r="F370" i="152"/>
  <c r="G370" i="152"/>
  <c r="F370" i="150"/>
  <c r="G370" i="150"/>
  <c r="F370" i="151"/>
  <c r="G370" i="151"/>
  <c r="D370" i="138"/>
  <c r="F337" i="157"/>
  <c r="F337" i="155"/>
  <c r="G337" i="155"/>
  <c r="F337" i="154"/>
  <c r="G337" i="154"/>
  <c r="F337" i="153"/>
  <c r="G337" i="153"/>
  <c r="F337" i="150"/>
  <c r="G337" i="150"/>
  <c r="F337" i="152"/>
  <c r="G337" i="152"/>
  <c r="F337" i="151"/>
  <c r="G337" i="151"/>
  <c r="D337" i="138"/>
  <c r="F300" i="157"/>
  <c r="G300" i="157"/>
  <c r="F300" i="154"/>
  <c r="G300" i="154"/>
  <c r="F300" i="155"/>
  <c r="G300" i="155"/>
  <c r="F300" i="153"/>
  <c r="G300" i="153"/>
  <c r="F300" i="152"/>
  <c r="G300" i="152"/>
  <c r="F300" i="151"/>
  <c r="G300" i="151"/>
  <c r="F300" i="150"/>
  <c r="G300" i="150"/>
  <c r="D300" i="138"/>
  <c r="F266" i="157"/>
  <c r="G266" i="157"/>
  <c r="F266" i="155"/>
  <c r="G266" i="155"/>
  <c r="F266" i="154"/>
  <c r="G266" i="154"/>
  <c r="F266" i="153"/>
  <c r="G266" i="153"/>
  <c r="F266" i="150"/>
  <c r="G266" i="150"/>
  <c r="F266" i="152"/>
  <c r="G266" i="152"/>
  <c r="F266" i="151"/>
  <c r="G266" i="151"/>
  <c r="D266" i="138"/>
  <c r="F224" i="157"/>
  <c r="G224" i="157"/>
  <c r="F224" i="155"/>
  <c r="G224" i="155"/>
  <c r="F224" i="153"/>
  <c r="G224" i="153"/>
  <c r="F224" i="154"/>
  <c r="G224" i="154"/>
  <c r="F224" i="152"/>
  <c r="G224" i="152"/>
  <c r="F224" i="150"/>
  <c r="G224" i="150"/>
  <c r="F224" i="151"/>
  <c r="G224" i="151"/>
  <c r="D224" i="138"/>
  <c r="F95" i="157"/>
  <c r="G95" i="157"/>
  <c r="F95" i="155"/>
  <c r="G95" i="155"/>
  <c r="F95" i="153"/>
  <c r="G95" i="153"/>
  <c r="F95" i="154"/>
  <c r="G95" i="154"/>
  <c r="F95" i="151"/>
  <c r="G95" i="151"/>
  <c r="F95" i="152"/>
  <c r="G95" i="152"/>
  <c r="F95" i="150"/>
  <c r="G95" i="150"/>
  <c r="D95" i="138"/>
  <c r="F662" i="157"/>
  <c r="G662" i="157"/>
  <c r="F662" i="155"/>
  <c r="G662" i="155"/>
  <c r="F662" i="154"/>
  <c r="G662" i="154"/>
  <c r="F662" i="153"/>
  <c r="G662" i="153"/>
  <c r="F662" i="152"/>
  <c r="G662" i="152"/>
  <c r="F662" i="151"/>
  <c r="G662" i="151"/>
  <c r="F662" i="150"/>
  <c r="G662" i="150"/>
  <c r="D662" i="138"/>
  <c r="F645" i="157"/>
  <c r="G645" i="157"/>
  <c r="F645" i="155"/>
  <c r="G645" i="155"/>
  <c r="F645" i="154"/>
  <c r="G645" i="154"/>
  <c r="F645" i="153"/>
  <c r="G645" i="153"/>
  <c r="F645" i="151"/>
  <c r="G645" i="151"/>
  <c r="F645" i="152"/>
  <c r="G645" i="152"/>
  <c r="F645" i="150"/>
  <c r="G645" i="150"/>
  <c r="D645" i="138"/>
  <c r="F669" i="157"/>
  <c r="G669" i="157"/>
  <c r="F669" i="155"/>
  <c r="G669" i="155"/>
  <c r="F669" i="154"/>
  <c r="G669" i="154"/>
  <c r="F669" i="153"/>
  <c r="G669" i="153"/>
  <c r="F669" i="151"/>
  <c r="G669" i="151"/>
  <c r="F669" i="152"/>
  <c r="G669" i="152"/>
  <c r="F669" i="150"/>
  <c r="G669" i="150"/>
  <c r="D669" i="138"/>
  <c r="F661" i="157"/>
  <c r="G661" i="157"/>
  <c r="F661" i="155"/>
  <c r="G661" i="155"/>
  <c r="F661" i="154"/>
  <c r="G661" i="154"/>
  <c r="F661" i="153"/>
  <c r="G661" i="153"/>
  <c r="F661" i="152"/>
  <c r="G661" i="152"/>
  <c r="F661" i="151"/>
  <c r="G661" i="151"/>
  <c r="F661" i="150"/>
  <c r="G661" i="150"/>
  <c r="D661" i="138"/>
  <c r="F652" i="157"/>
  <c r="G652" i="157"/>
  <c r="F652" i="155"/>
  <c r="G652" i="155"/>
  <c r="F652" i="154"/>
  <c r="G652" i="154"/>
  <c r="F652" i="153"/>
  <c r="G652" i="153"/>
  <c r="F652" i="152"/>
  <c r="G652" i="152"/>
  <c r="F652" i="151"/>
  <c r="G652" i="151"/>
  <c r="F652" i="150"/>
  <c r="G652" i="150"/>
  <c r="D652" i="138"/>
  <c r="F644" i="157"/>
  <c r="G644" i="157"/>
  <c r="F644" i="155"/>
  <c r="G644" i="155"/>
  <c r="F644" i="154"/>
  <c r="G644" i="154"/>
  <c r="F644" i="153"/>
  <c r="G644" i="153"/>
  <c r="F644" i="150"/>
  <c r="G644" i="150"/>
  <c r="F644" i="152"/>
  <c r="G644" i="152"/>
  <c r="F644" i="151"/>
  <c r="G644" i="151"/>
  <c r="D644" i="138"/>
  <c r="F636" i="157"/>
  <c r="G636" i="157"/>
  <c r="F636" i="155"/>
  <c r="G636" i="155"/>
  <c r="F636" i="154"/>
  <c r="G636" i="154"/>
  <c r="F636" i="153"/>
  <c r="G636" i="153"/>
  <c r="F636" i="152"/>
  <c r="G636" i="152"/>
  <c r="F636" i="150"/>
  <c r="G636" i="150"/>
  <c r="F636" i="151"/>
  <c r="G636" i="151"/>
  <c r="D636" i="138"/>
  <c r="F627" i="157"/>
  <c r="G627" i="157"/>
  <c r="F627" i="155"/>
  <c r="G627" i="155"/>
  <c r="F627" i="154"/>
  <c r="G627" i="154"/>
  <c r="F627" i="153"/>
  <c r="G627" i="153"/>
  <c r="F627" i="152"/>
  <c r="G627" i="152"/>
  <c r="F627" i="151"/>
  <c r="G627" i="151"/>
  <c r="F627" i="150"/>
  <c r="G627" i="150"/>
  <c r="D627" i="138"/>
  <c r="F616" i="154"/>
  <c r="G616" i="154"/>
  <c r="F616" i="157"/>
  <c r="G616" i="157"/>
  <c r="F616" i="153"/>
  <c r="G616" i="153"/>
  <c r="F616" i="155"/>
  <c r="G616" i="155"/>
  <c r="F616" i="151"/>
  <c r="G616" i="151"/>
  <c r="F616" i="152"/>
  <c r="G616" i="152"/>
  <c r="F616" i="150"/>
  <c r="G616" i="150"/>
  <c r="D616" i="138"/>
  <c r="F608" i="157"/>
  <c r="G608" i="157"/>
  <c r="F608" i="155"/>
  <c r="G608" i="155"/>
  <c r="F608" i="154"/>
  <c r="G608" i="154"/>
  <c r="F608" i="153"/>
  <c r="G608" i="153"/>
  <c r="F608" i="151"/>
  <c r="G608" i="151"/>
  <c r="F608" i="152"/>
  <c r="G608" i="152"/>
  <c r="F608" i="150"/>
  <c r="G608" i="150"/>
  <c r="D608" i="138"/>
  <c r="F599" i="157"/>
  <c r="G599" i="157"/>
  <c r="F599" i="155"/>
  <c r="G599" i="155"/>
  <c r="F599" i="153"/>
  <c r="G599" i="153"/>
  <c r="F599" i="154"/>
  <c r="G599" i="154"/>
  <c r="F599" i="152"/>
  <c r="G599" i="152"/>
  <c r="F599" i="151"/>
  <c r="G599" i="151"/>
  <c r="F599" i="150"/>
  <c r="G599" i="150"/>
  <c r="D599" i="138"/>
  <c r="F591" i="157"/>
  <c r="G591" i="157"/>
  <c r="F591" i="155"/>
  <c r="G591" i="155"/>
  <c r="F591" i="154"/>
  <c r="G591" i="154"/>
  <c r="F591" i="153"/>
  <c r="G591" i="153"/>
  <c r="F591" i="151"/>
  <c r="G591" i="151"/>
  <c r="F591" i="152"/>
  <c r="G591" i="152"/>
  <c r="F591" i="150"/>
  <c r="G591" i="150"/>
  <c r="D591" i="138"/>
  <c r="F582" i="157"/>
  <c r="G582" i="157"/>
  <c r="F582" i="155"/>
  <c r="G582" i="155"/>
  <c r="F582" i="154"/>
  <c r="G582" i="154"/>
  <c r="F582" i="153"/>
  <c r="G582" i="153"/>
  <c r="F582" i="151"/>
  <c r="G582" i="151"/>
  <c r="F582" i="152"/>
  <c r="G582" i="152"/>
  <c r="F582" i="150"/>
  <c r="G582" i="150"/>
  <c r="D582" i="138"/>
  <c r="F574" i="157"/>
  <c r="G574" i="157"/>
  <c r="F574" i="155"/>
  <c r="G574" i="155"/>
  <c r="F574" i="154"/>
  <c r="G574" i="154"/>
  <c r="F574" i="153"/>
  <c r="G574" i="153"/>
  <c r="F574" i="151"/>
  <c r="G574" i="151"/>
  <c r="F574" i="152"/>
  <c r="G574" i="152"/>
  <c r="F574" i="150"/>
  <c r="G574" i="150"/>
  <c r="D574" i="138"/>
  <c r="F565" i="157"/>
  <c r="G565" i="157"/>
  <c r="F565" i="155"/>
  <c r="G565" i="155"/>
  <c r="F565" i="154"/>
  <c r="G565" i="154"/>
  <c r="F565" i="153"/>
  <c r="G565" i="153"/>
  <c r="F565" i="152"/>
  <c r="G565" i="152"/>
  <c r="F565" i="150"/>
  <c r="G565" i="150"/>
  <c r="F565" i="151"/>
  <c r="G565" i="151"/>
  <c r="D565" i="138"/>
  <c r="F556" i="157"/>
  <c r="G556" i="157"/>
  <c r="F556" i="155"/>
  <c r="G556" i="155"/>
  <c r="F556" i="153"/>
  <c r="G556" i="153"/>
  <c r="F556" i="152"/>
  <c r="G556" i="152"/>
  <c r="F556" i="154"/>
  <c r="G556" i="154"/>
  <c r="F556" i="150"/>
  <c r="G556" i="150"/>
  <c r="F556" i="151"/>
  <c r="G556" i="151"/>
  <c r="D556" i="138"/>
  <c r="F548" i="157"/>
  <c r="F548" i="155"/>
  <c r="G548" i="155"/>
  <c r="F548" i="154"/>
  <c r="G548" i="154"/>
  <c r="F548" i="153"/>
  <c r="G548" i="153"/>
  <c r="F548" i="151"/>
  <c r="G548" i="151"/>
  <c r="F548" i="152"/>
  <c r="G548" i="152"/>
  <c r="F548" i="150"/>
  <c r="G548" i="150"/>
  <c r="D548" i="138"/>
  <c r="F540" i="157"/>
  <c r="G540" i="157"/>
  <c r="F540" i="155"/>
  <c r="G540" i="155"/>
  <c r="F540" i="154"/>
  <c r="G540" i="154"/>
  <c r="F540" i="153"/>
  <c r="G540" i="153"/>
  <c r="F540" i="152"/>
  <c r="G540" i="152"/>
  <c r="F540" i="150"/>
  <c r="G540" i="150"/>
  <c r="F540" i="151"/>
  <c r="G540" i="151"/>
  <c r="D540" i="138"/>
  <c r="F532" i="157"/>
  <c r="G532" i="157"/>
  <c r="F532" i="155"/>
  <c r="G532" i="155"/>
  <c r="F532" i="154"/>
  <c r="G532" i="154"/>
  <c r="F532" i="153"/>
  <c r="G532" i="153"/>
  <c r="F532" i="152"/>
  <c r="G532" i="152"/>
  <c r="F532" i="150"/>
  <c r="G532" i="150"/>
  <c r="F532" i="151"/>
  <c r="G532" i="151"/>
  <c r="D532" i="138"/>
  <c r="F524" i="157"/>
  <c r="F524" i="155"/>
  <c r="G524" i="155"/>
  <c r="F524" i="154"/>
  <c r="G524" i="154"/>
  <c r="F524" i="153"/>
  <c r="G524" i="153"/>
  <c r="F524" i="152"/>
  <c r="G524" i="152"/>
  <c r="F524" i="150"/>
  <c r="G524" i="150"/>
  <c r="F524" i="151"/>
  <c r="G524" i="151"/>
  <c r="D524" i="138"/>
  <c r="F515" i="157"/>
  <c r="G515" i="157"/>
  <c r="F515" i="155"/>
  <c r="G515" i="155"/>
  <c r="F515" i="154"/>
  <c r="G515" i="154"/>
  <c r="F515" i="153"/>
  <c r="G515" i="153"/>
  <c r="F515" i="152"/>
  <c r="G515" i="152"/>
  <c r="F515" i="151"/>
  <c r="G515" i="151"/>
  <c r="F515" i="150"/>
  <c r="G515" i="150"/>
  <c r="D515" i="138"/>
  <c r="F507" i="157"/>
  <c r="G507" i="157"/>
  <c r="F507" i="155"/>
  <c r="G507" i="155"/>
  <c r="F507" i="154"/>
  <c r="G507" i="154"/>
  <c r="F507" i="153"/>
  <c r="G507" i="153"/>
  <c r="F507" i="152"/>
  <c r="G507" i="152"/>
  <c r="F507" i="151"/>
  <c r="G507" i="151"/>
  <c r="F507" i="150"/>
  <c r="G507" i="150"/>
  <c r="D507" i="138"/>
  <c r="F496" i="157"/>
  <c r="G496" i="157"/>
  <c r="F496" i="154"/>
  <c r="G496" i="154"/>
  <c r="F496" i="155"/>
  <c r="G496" i="155"/>
  <c r="F496" i="153"/>
  <c r="G496" i="153"/>
  <c r="F496" i="152"/>
  <c r="G496" i="152"/>
  <c r="F496" i="151"/>
  <c r="G496" i="151"/>
  <c r="F496" i="150"/>
  <c r="G496" i="150"/>
  <c r="D496" i="138"/>
  <c r="F488" i="155"/>
  <c r="G488" i="155"/>
  <c r="F488" i="154"/>
  <c r="G488" i="154"/>
  <c r="F488" i="157"/>
  <c r="G488" i="157"/>
  <c r="F488" i="153"/>
  <c r="G488" i="153"/>
  <c r="F488" i="152"/>
  <c r="G488" i="152"/>
  <c r="F488" i="151"/>
  <c r="G488" i="151"/>
  <c r="F488" i="150"/>
  <c r="G488" i="150"/>
  <c r="D488" i="138"/>
  <c r="F479" i="157"/>
  <c r="G479" i="157"/>
  <c r="F479" i="155"/>
  <c r="G479" i="155"/>
  <c r="F479" i="154"/>
  <c r="G479" i="154"/>
  <c r="F479" i="153"/>
  <c r="G479" i="153"/>
  <c r="F479" i="152"/>
  <c r="G479" i="152"/>
  <c r="F479" i="150"/>
  <c r="G479" i="150"/>
  <c r="F479" i="151"/>
  <c r="G479" i="151"/>
  <c r="D479" i="138"/>
  <c r="F471" i="157"/>
  <c r="G471" i="157"/>
  <c r="F471" i="155"/>
  <c r="G471" i="155"/>
  <c r="F471" i="154"/>
  <c r="G471" i="154"/>
  <c r="F471" i="153"/>
  <c r="G471" i="153"/>
  <c r="F471" i="152"/>
  <c r="G471" i="152"/>
  <c r="F471" i="151"/>
  <c r="G471" i="151"/>
  <c r="F471" i="150"/>
  <c r="G471" i="150"/>
  <c r="D471" i="138"/>
  <c r="F462" i="157"/>
  <c r="G462" i="157"/>
  <c r="F462" i="154"/>
  <c r="G462" i="154"/>
  <c r="F462" i="155"/>
  <c r="G462" i="155"/>
  <c r="F462" i="153"/>
  <c r="G462" i="153"/>
  <c r="F462" i="151"/>
  <c r="G462" i="151"/>
  <c r="F462" i="150"/>
  <c r="G462" i="150"/>
  <c r="F462" i="152"/>
  <c r="G462" i="152"/>
  <c r="D462" i="138"/>
  <c r="F451" i="157"/>
  <c r="G451" i="157"/>
  <c r="F451" i="155"/>
  <c r="G451" i="155"/>
  <c r="F451" i="153"/>
  <c r="G451" i="153"/>
  <c r="F451" i="152"/>
  <c r="G451" i="152"/>
  <c r="F451" i="154"/>
  <c r="G451" i="154"/>
  <c r="F451" i="151"/>
  <c r="G451" i="151"/>
  <c r="F451" i="150"/>
  <c r="G451" i="150"/>
  <c r="D451" i="138"/>
  <c r="F443" i="157"/>
  <c r="G443" i="157"/>
  <c r="F443" i="155"/>
  <c r="G443" i="155"/>
  <c r="F443" i="154"/>
  <c r="G443" i="154"/>
  <c r="F443" i="153"/>
  <c r="G443" i="153"/>
  <c r="F443" i="152"/>
  <c r="G443" i="152"/>
  <c r="F443" i="151"/>
  <c r="G443" i="151"/>
  <c r="F443" i="150"/>
  <c r="G443" i="150"/>
  <c r="D443" i="138"/>
  <c r="F435" i="157"/>
  <c r="G435" i="157"/>
  <c r="F435" i="155"/>
  <c r="G435" i="155"/>
  <c r="F435" i="153"/>
  <c r="G435" i="153"/>
  <c r="F435" i="154"/>
  <c r="G435" i="154"/>
  <c r="F435" i="152"/>
  <c r="G435" i="152"/>
  <c r="F435" i="151"/>
  <c r="G435" i="151"/>
  <c r="F435" i="150"/>
  <c r="G435" i="150"/>
  <c r="D435" i="138"/>
  <c r="F427" i="157"/>
  <c r="G427" i="157"/>
  <c r="F427" i="155"/>
  <c r="G427" i="155"/>
  <c r="F427" i="154"/>
  <c r="G427" i="154"/>
  <c r="F427" i="153"/>
  <c r="G427" i="153"/>
  <c r="F427" i="152"/>
  <c r="G427" i="152"/>
  <c r="F427" i="151"/>
  <c r="G427" i="151"/>
  <c r="F427" i="150"/>
  <c r="G427" i="150"/>
  <c r="D427" i="138"/>
  <c r="F419" i="157"/>
  <c r="F419" i="155"/>
  <c r="G419" i="155"/>
  <c r="F419" i="154"/>
  <c r="G419" i="154"/>
  <c r="F419" i="153"/>
  <c r="G419" i="153"/>
  <c r="F419" i="152"/>
  <c r="G419" i="152"/>
  <c r="F419" i="151"/>
  <c r="G419" i="151"/>
  <c r="F419" i="150"/>
  <c r="G419" i="150"/>
  <c r="D419" i="138"/>
  <c r="F411" i="157"/>
  <c r="F411" i="155"/>
  <c r="G411" i="155"/>
  <c r="F411" i="154"/>
  <c r="G411" i="154"/>
  <c r="F411" i="153"/>
  <c r="G411" i="153"/>
  <c r="F411" i="152"/>
  <c r="G411" i="152"/>
  <c r="F411" i="151"/>
  <c r="G411" i="151"/>
  <c r="F411" i="150"/>
  <c r="G411" i="150"/>
  <c r="D411" i="138"/>
  <c r="F403" i="157"/>
  <c r="G403" i="157"/>
  <c r="F403" i="155"/>
  <c r="G403" i="155"/>
  <c r="F403" i="154"/>
  <c r="G403" i="154"/>
  <c r="F403" i="153"/>
  <c r="G403" i="153"/>
  <c r="F403" i="152"/>
  <c r="G403" i="152"/>
  <c r="F403" i="150"/>
  <c r="G403" i="150"/>
  <c r="F403" i="151"/>
  <c r="G403" i="151"/>
  <c r="D403" i="138"/>
  <c r="F395" i="157"/>
  <c r="G395" i="157"/>
  <c r="F395" i="155"/>
  <c r="G395" i="155"/>
  <c r="F395" i="154"/>
  <c r="G395" i="154"/>
  <c r="F395" i="153"/>
  <c r="G395" i="153"/>
  <c r="F395" i="152"/>
  <c r="G395" i="152"/>
  <c r="F395" i="150"/>
  <c r="G395" i="150"/>
  <c r="F395" i="151"/>
  <c r="G395" i="151"/>
  <c r="D395" i="138"/>
  <c r="F386" i="157"/>
  <c r="G386" i="157"/>
  <c r="F386" i="155"/>
  <c r="G386" i="155"/>
  <c r="F386" i="154"/>
  <c r="G386" i="154"/>
  <c r="F386" i="152"/>
  <c r="G386" i="152"/>
  <c r="F386" i="153"/>
  <c r="G386" i="153"/>
  <c r="F386" i="150"/>
  <c r="G386" i="150"/>
  <c r="F386" i="151"/>
  <c r="G386" i="151"/>
  <c r="D386" i="138"/>
  <c r="F373" i="157"/>
  <c r="G373" i="157"/>
  <c r="F373" i="155"/>
  <c r="G373" i="155"/>
  <c r="F373" i="154"/>
  <c r="G373" i="154"/>
  <c r="F373" i="153"/>
  <c r="G373" i="153"/>
  <c r="F373" i="152"/>
  <c r="G373" i="152"/>
  <c r="F373" i="150"/>
  <c r="G373" i="150"/>
  <c r="F373" i="151"/>
  <c r="G373" i="151"/>
  <c r="D373" i="138"/>
  <c r="F365" i="157"/>
  <c r="G365" i="157"/>
  <c r="F365" i="155"/>
  <c r="G365" i="155"/>
  <c r="F365" i="154"/>
  <c r="G365" i="154"/>
  <c r="F365" i="153"/>
  <c r="G365" i="153"/>
  <c r="F365" i="152"/>
  <c r="G365" i="152"/>
  <c r="F365" i="150"/>
  <c r="G365" i="150"/>
  <c r="F365" i="151"/>
  <c r="G365" i="151"/>
  <c r="D365" i="138"/>
  <c r="F357" i="157"/>
  <c r="G357" i="157"/>
  <c r="F357" i="155"/>
  <c r="G357" i="155"/>
  <c r="F357" i="154"/>
  <c r="G357" i="154"/>
  <c r="F357" i="153"/>
  <c r="G357" i="153"/>
  <c r="F357" i="152"/>
  <c r="G357" i="152"/>
  <c r="F357" i="150"/>
  <c r="G357" i="150"/>
  <c r="F357" i="151"/>
  <c r="G357" i="151"/>
  <c r="D357" i="138"/>
  <c r="F349" i="157"/>
  <c r="G349" i="157"/>
  <c r="F348" i="157"/>
  <c r="F348" i="155"/>
  <c r="G348" i="155"/>
  <c r="F348" i="154"/>
  <c r="G348" i="154"/>
  <c r="F349" i="154"/>
  <c r="G349" i="154"/>
  <c r="F349" i="153"/>
  <c r="G349" i="153"/>
  <c r="F348" i="153"/>
  <c r="G348" i="153"/>
  <c r="F349" i="155"/>
  <c r="G349" i="155"/>
  <c r="F349" i="152"/>
  <c r="G349" i="152"/>
  <c r="F348" i="152"/>
  <c r="G348" i="152"/>
  <c r="F348" i="151"/>
  <c r="G348" i="151"/>
  <c r="F349" i="150"/>
  <c r="G349" i="150"/>
  <c r="F348" i="150"/>
  <c r="G348" i="150"/>
  <c r="F349" i="151"/>
  <c r="G349" i="151"/>
  <c r="D348" i="138"/>
  <c r="F340" i="157"/>
  <c r="G340" i="157"/>
  <c r="F340" i="155"/>
  <c r="G340" i="155"/>
  <c r="F340" i="154"/>
  <c r="G340" i="154"/>
  <c r="F340" i="153"/>
  <c r="G340" i="153"/>
  <c r="F340" i="152"/>
  <c r="G340" i="152"/>
  <c r="F340" i="151"/>
  <c r="G340" i="151"/>
  <c r="F340" i="150"/>
  <c r="G340" i="150"/>
  <c r="D340" i="138"/>
  <c r="F330" i="157"/>
  <c r="G330" i="157"/>
  <c r="F330" i="154"/>
  <c r="G330" i="154"/>
  <c r="F330" i="155"/>
  <c r="G330" i="155"/>
  <c r="F330" i="153"/>
  <c r="G330" i="153"/>
  <c r="F330" i="152"/>
  <c r="G330" i="152"/>
  <c r="F330" i="150"/>
  <c r="G330" i="150"/>
  <c r="F330" i="151"/>
  <c r="G330" i="151"/>
  <c r="D330" i="138"/>
  <c r="F322" i="155"/>
  <c r="G322" i="155"/>
  <c r="F322" i="154"/>
  <c r="G322" i="154"/>
  <c r="F322" i="157"/>
  <c r="G322" i="157"/>
  <c r="F322" i="153"/>
  <c r="G322" i="153"/>
  <c r="F322" i="152"/>
  <c r="G322" i="152"/>
  <c r="F322" i="151"/>
  <c r="G322" i="151"/>
  <c r="F322" i="150"/>
  <c r="G322" i="150"/>
  <c r="D322" i="138"/>
  <c r="F311" i="157"/>
  <c r="G311" i="157"/>
  <c r="F311" i="155"/>
  <c r="G311" i="155"/>
  <c r="F311" i="154"/>
  <c r="G311" i="154"/>
  <c r="F311" i="153"/>
  <c r="G311" i="153"/>
  <c r="F311" i="152"/>
  <c r="G311" i="152"/>
  <c r="F311" i="151"/>
  <c r="G311" i="151"/>
  <c r="F311" i="150"/>
  <c r="G311" i="150"/>
  <c r="D311" i="138"/>
  <c r="F303" i="157"/>
  <c r="G303" i="157"/>
  <c r="F303" i="155"/>
  <c r="G303" i="155"/>
  <c r="F303" i="153"/>
  <c r="G303" i="153"/>
  <c r="F303" i="154"/>
  <c r="G303" i="154"/>
  <c r="F303" i="152"/>
  <c r="G303" i="152"/>
  <c r="F303" i="151"/>
  <c r="G303" i="151"/>
  <c r="F303" i="150"/>
  <c r="G303" i="150"/>
  <c r="D303" i="138"/>
  <c r="F295" i="157"/>
  <c r="G295" i="157"/>
  <c r="F295" i="155"/>
  <c r="G295" i="155"/>
  <c r="F295" i="153"/>
  <c r="G295" i="153"/>
  <c r="F295" i="154"/>
  <c r="G295" i="154"/>
  <c r="F295" i="152"/>
  <c r="G295" i="152"/>
  <c r="F295" i="151"/>
  <c r="G295" i="151"/>
  <c r="F295" i="150"/>
  <c r="G295" i="150"/>
  <c r="D295" i="138"/>
  <c r="F287" i="157"/>
  <c r="G287" i="157"/>
  <c r="F287" i="154"/>
  <c r="G287" i="154"/>
  <c r="F287" i="155"/>
  <c r="G287" i="155"/>
  <c r="F287" i="153"/>
  <c r="G287" i="153"/>
  <c r="F287" i="152"/>
  <c r="G287" i="152"/>
  <c r="F287" i="151"/>
  <c r="G287" i="151"/>
  <c r="F287" i="150"/>
  <c r="G287" i="150"/>
  <c r="D287" i="138"/>
  <c r="F278" i="157"/>
  <c r="G278" i="157"/>
  <c r="F278" i="155"/>
  <c r="G278" i="155"/>
  <c r="F278" i="154"/>
  <c r="G278" i="154"/>
  <c r="F278" i="153"/>
  <c r="G278" i="153"/>
  <c r="F278" i="152"/>
  <c r="G278" i="152"/>
  <c r="F278" i="151"/>
  <c r="G278" i="151"/>
  <c r="F278" i="150"/>
  <c r="G278" i="150"/>
  <c r="D278" i="138"/>
  <c r="F270" i="157"/>
  <c r="G270" i="157"/>
  <c r="F270" i="155"/>
  <c r="G270" i="155"/>
  <c r="F270" i="153"/>
  <c r="G270" i="153"/>
  <c r="F270" i="152"/>
  <c r="G270" i="152"/>
  <c r="F270" i="154"/>
  <c r="G270" i="154"/>
  <c r="F270" i="151"/>
  <c r="G270" i="151"/>
  <c r="F270" i="150"/>
  <c r="G270" i="150"/>
  <c r="D270" i="138"/>
  <c r="F260" i="157"/>
  <c r="G260" i="157"/>
  <c r="F260" i="155"/>
  <c r="G260" i="155"/>
  <c r="F260" i="153"/>
  <c r="G260" i="153"/>
  <c r="F260" i="154"/>
  <c r="G260" i="154"/>
  <c r="F260" i="152"/>
  <c r="G260" i="152"/>
  <c r="F260" i="151"/>
  <c r="G260" i="151"/>
  <c r="F260" i="150"/>
  <c r="G260" i="150"/>
  <c r="D260" i="138"/>
  <c r="F252" i="157"/>
  <c r="G252" i="157"/>
  <c r="F252" i="155"/>
  <c r="G252" i="155"/>
  <c r="F252" i="153"/>
  <c r="G252" i="153"/>
  <c r="F252" i="154"/>
  <c r="G252" i="154"/>
  <c r="F252" i="152"/>
  <c r="G252" i="152"/>
  <c r="F252" i="151"/>
  <c r="G252" i="151"/>
  <c r="F252" i="150"/>
  <c r="G252" i="150"/>
  <c r="D252" i="138"/>
  <c r="F243" i="157"/>
  <c r="G243" i="157"/>
  <c r="F243" i="155"/>
  <c r="G243" i="155"/>
  <c r="F243" i="153"/>
  <c r="G243" i="153"/>
  <c r="F243" i="154"/>
  <c r="G243" i="154"/>
  <c r="F243" i="152"/>
  <c r="G243" i="152"/>
  <c r="F243" i="151"/>
  <c r="G243" i="151"/>
  <c r="F243" i="150"/>
  <c r="G243" i="150"/>
  <c r="D243" i="138"/>
  <c r="F235" i="157"/>
  <c r="G235" i="157"/>
  <c r="F235" i="155"/>
  <c r="G235" i="155"/>
  <c r="F235" i="153"/>
  <c r="G235" i="153"/>
  <c r="F235" i="154"/>
  <c r="G235" i="154"/>
  <c r="F235" i="151"/>
  <c r="G235" i="151"/>
  <c r="F235" i="150"/>
  <c r="G235" i="150"/>
  <c r="F235" i="152"/>
  <c r="G235" i="152"/>
  <c r="D235" i="138"/>
  <c r="F227" i="157"/>
  <c r="G227" i="157"/>
  <c r="F227" i="155"/>
  <c r="G227" i="155"/>
  <c r="F227" i="153"/>
  <c r="G227" i="153"/>
  <c r="F227" i="154"/>
  <c r="G227" i="154"/>
  <c r="F227" i="150"/>
  <c r="G227" i="150"/>
  <c r="F227" i="151"/>
  <c r="G227" i="151"/>
  <c r="F227" i="152"/>
  <c r="G227" i="152"/>
  <c r="D227" i="138"/>
  <c r="F219" i="157"/>
  <c r="G219" i="157"/>
  <c r="F219" i="155"/>
  <c r="G219" i="155"/>
  <c r="F219" i="154"/>
  <c r="G219" i="154"/>
  <c r="F219" i="153"/>
  <c r="G219" i="153"/>
  <c r="F219" i="152"/>
  <c r="G219" i="152"/>
  <c r="F219" i="150"/>
  <c r="G219" i="150"/>
  <c r="F219" i="151"/>
  <c r="G219" i="151"/>
  <c r="D219" i="138"/>
  <c r="F211" i="157"/>
  <c r="G211" i="157"/>
  <c r="F211" i="155"/>
  <c r="G211" i="155"/>
  <c r="F211" i="154"/>
  <c r="G211" i="154"/>
  <c r="F211" i="153"/>
  <c r="G211" i="153"/>
  <c r="F211" i="152"/>
  <c r="G211" i="152"/>
  <c r="F211" i="150"/>
  <c r="G211" i="150"/>
  <c r="F211" i="151"/>
  <c r="G211" i="151"/>
  <c r="D211" i="138"/>
  <c r="F202" i="157"/>
  <c r="G202" i="157"/>
  <c r="F202" i="155"/>
  <c r="G202" i="155"/>
  <c r="F202" i="154"/>
  <c r="G202" i="154"/>
  <c r="F202" i="153"/>
  <c r="G202" i="153"/>
  <c r="F202" i="152"/>
  <c r="G202" i="152"/>
  <c r="F202" i="150"/>
  <c r="G202" i="150"/>
  <c r="F202" i="151"/>
  <c r="G202" i="151"/>
  <c r="D202" i="138"/>
  <c r="F192" i="157"/>
  <c r="G192" i="157"/>
  <c r="F192" i="155"/>
  <c r="G192" i="155"/>
  <c r="F192" i="154"/>
  <c r="G192" i="154"/>
  <c r="F192" i="152"/>
  <c r="G192" i="152"/>
  <c r="F192" i="153"/>
  <c r="G192" i="153"/>
  <c r="F192" i="150"/>
  <c r="G192" i="150"/>
  <c r="F192" i="151"/>
  <c r="G192" i="151"/>
  <c r="D192" i="138"/>
  <c r="F184" i="157"/>
  <c r="G184" i="157"/>
  <c r="F184" i="155"/>
  <c r="G184" i="155"/>
  <c r="F184" i="153"/>
  <c r="G184" i="153"/>
  <c r="F184" i="154"/>
  <c r="G184" i="154"/>
  <c r="F184" i="152"/>
  <c r="G184" i="152"/>
  <c r="F184" i="150"/>
  <c r="G184" i="150"/>
  <c r="F184" i="151"/>
  <c r="G184" i="151"/>
  <c r="D184" i="138"/>
  <c r="F176" i="157"/>
  <c r="G176" i="157"/>
  <c r="F176" i="155"/>
  <c r="G176" i="155"/>
  <c r="F176" i="153"/>
  <c r="G176" i="153"/>
  <c r="F176" i="152"/>
  <c r="G176" i="152"/>
  <c r="F176" i="154"/>
  <c r="G176" i="154"/>
  <c r="F176" i="151"/>
  <c r="G176" i="151"/>
  <c r="F176" i="150"/>
  <c r="G176" i="150"/>
  <c r="D176" i="138"/>
  <c r="F166" i="157"/>
  <c r="G166" i="157"/>
  <c r="F166" i="155"/>
  <c r="G166" i="155"/>
  <c r="F166" i="154"/>
  <c r="G166" i="154"/>
  <c r="F166" i="153"/>
  <c r="G166" i="153"/>
  <c r="F166" i="152"/>
  <c r="G166" i="152"/>
  <c r="F166" i="151"/>
  <c r="G166" i="151"/>
  <c r="F166" i="150"/>
  <c r="G166" i="150"/>
  <c r="D166" i="138"/>
  <c r="F158" i="157"/>
  <c r="F158" i="155"/>
  <c r="G158" i="155"/>
  <c r="F158" i="153"/>
  <c r="G158" i="153"/>
  <c r="F158" i="154"/>
  <c r="G158" i="154"/>
  <c r="F158" i="152"/>
  <c r="G158" i="152"/>
  <c r="F158" i="151"/>
  <c r="G158" i="151"/>
  <c r="F158" i="150"/>
  <c r="G158" i="150"/>
  <c r="D158" i="138"/>
  <c r="F149" i="155"/>
  <c r="G149" i="155"/>
  <c r="F149" i="157"/>
  <c r="G149" i="157"/>
  <c r="F149" i="154"/>
  <c r="G149" i="154"/>
  <c r="F149" i="153"/>
  <c r="G149" i="153"/>
  <c r="F149" i="151"/>
  <c r="G149" i="151"/>
  <c r="F149" i="152"/>
  <c r="G149" i="152"/>
  <c r="F149" i="150"/>
  <c r="G149" i="150"/>
  <c r="D149" i="138"/>
  <c r="F141" i="157"/>
  <c r="G141" i="157"/>
  <c r="F141" i="155"/>
  <c r="G141" i="155"/>
  <c r="F141" i="154"/>
  <c r="G141" i="154"/>
  <c r="F141" i="153"/>
  <c r="G141" i="153"/>
  <c r="F141" i="152"/>
  <c r="G141" i="152"/>
  <c r="F141" i="151"/>
  <c r="G141" i="151"/>
  <c r="F141" i="150"/>
  <c r="G141" i="150"/>
  <c r="D141" i="138"/>
  <c r="F133" i="157"/>
  <c r="G133" i="157"/>
  <c r="F133" i="155"/>
  <c r="G133" i="155"/>
  <c r="F133" i="154"/>
  <c r="G133" i="154"/>
  <c r="F133" i="153"/>
  <c r="G133" i="153"/>
  <c r="F133" i="150"/>
  <c r="G133" i="150"/>
  <c r="F133" i="151"/>
  <c r="G133" i="151"/>
  <c r="F133" i="152"/>
  <c r="G133" i="152"/>
  <c r="D133" i="138"/>
  <c r="F125" i="157"/>
  <c r="G125" i="157"/>
  <c r="F125" i="155"/>
  <c r="G125" i="155"/>
  <c r="F125" i="154"/>
  <c r="G125" i="154"/>
  <c r="F125" i="153"/>
  <c r="G125" i="153"/>
  <c r="F125" i="152"/>
  <c r="G125" i="152"/>
  <c r="F125" i="151"/>
  <c r="G125" i="151"/>
  <c r="F125" i="150"/>
  <c r="G125" i="150"/>
  <c r="D125" i="138"/>
  <c r="F115" i="157"/>
  <c r="G115" i="157"/>
  <c r="F115" i="153"/>
  <c r="G115" i="153"/>
  <c r="F115" i="155"/>
  <c r="G115" i="155"/>
  <c r="F115" i="154"/>
  <c r="G115" i="154"/>
  <c r="F115" i="152"/>
  <c r="G115" i="152"/>
  <c r="F115" i="151"/>
  <c r="G115" i="151"/>
  <c r="F115" i="150"/>
  <c r="G115" i="150"/>
  <c r="D115" i="138"/>
  <c r="F107" i="157"/>
  <c r="G107" i="157"/>
  <c r="F107" i="155"/>
  <c r="G107" i="155"/>
  <c r="F107" i="154"/>
  <c r="G107" i="154"/>
  <c r="F107" i="153"/>
  <c r="G107" i="153"/>
  <c r="F107" i="152"/>
  <c r="G107" i="152"/>
  <c r="F107" i="151"/>
  <c r="G107" i="151"/>
  <c r="F107" i="150"/>
  <c r="G107" i="150"/>
  <c r="D107" i="138"/>
  <c r="F98" i="157"/>
  <c r="G98" i="157"/>
  <c r="F98" i="155"/>
  <c r="G98" i="155"/>
  <c r="F98" i="154"/>
  <c r="G98" i="154"/>
  <c r="F98" i="153"/>
  <c r="G98" i="153"/>
  <c r="F98" i="152"/>
  <c r="G98" i="152"/>
  <c r="F98" i="151"/>
  <c r="G98" i="151"/>
  <c r="F98" i="150"/>
  <c r="G98" i="150"/>
  <c r="D98" i="138"/>
  <c r="F90" i="157"/>
  <c r="G90" i="157"/>
  <c r="F90" i="155"/>
  <c r="G90" i="155"/>
  <c r="F90" i="154"/>
  <c r="G90" i="154"/>
  <c r="F90" i="152"/>
  <c r="G90" i="152"/>
  <c r="F90" i="153"/>
  <c r="G90" i="153"/>
  <c r="F90" i="151"/>
  <c r="G90" i="151"/>
  <c r="F90" i="150"/>
  <c r="G90" i="150"/>
  <c r="D90" i="138"/>
  <c r="F82" i="157"/>
  <c r="G82" i="157"/>
  <c r="F82" i="155"/>
  <c r="G82" i="155"/>
  <c r="F82" i="154"/>
  <c r="G82" i="154"/>
  <c r="F82" i="153"/>
  <c r="G82" i="153"/>
  <c r="F82" i="152"/>
  <c r="G82" i="152"/>
  <c r="F82" i="151"/>
  <c r="G82" i="151"/>
  <c r="F82" i="150"/>
  <c r="G82" i="150"/>
  <c r="D82" i="138"/>
  <c r="F73" i="157"/>
  <c r="G73" i="157"/>
  <c r="F73" i="155"/>
  <c r="G73" i="155"/>
  <c r="F73" i="154"/>
  <c r="G73" i="154"/>
  <c r="F73" i="153"/>
  <c r="G73" i="153"/>
  <c r="F73" i="152"/>
  <c r="G73" i="152"/>
  <c r="F73" i="151"/>
  <c r="G73" i="151"/>
  <c r="F73" i="150"/>
  <c r="G73" i="150"/>
  <c r="D73" i="138"/>
  <c r="F34" i="157"/>
  <c r="G34" i="157"/>
  <c r="F34" i="154"/>
  <c r="G34" i="154"/>
  <c r="F34" i="153"/>
  <c r="G34" i="153"/>
  <c r="F34" i="155"/>
  <c r="G34" i="155"/>
  <c r="F34" i="152"/>
  <c r="G34" i="152"/>
  <c r="F34" i="151"/>
  <c r="G34" i="151"/>
  <c r="F34" i="150"/>
  <c r="G34" i="150"/>
  <c r="D34" i="138"/>
  <c r="F26" i="157"/>
  <c r="G26" i="157"/>
  <c r="F26" i="155"/>
  <c r="G26" i="155"/>
  <c r="F26" i="154"/>
  <c r="G26" i="154"/>
  <c r="F26" i="152"/>
  <c r="G26" i="152"/>
  <c r="F26" i="151"/>
  <c r="G26" i="151"/>
  <c r="F26" i="153"/>
  <c r="G26" i="153"/>
  <c r="F26" i="150"/>
  <c r="G26" i="150"/>
  <c r="D26" i="138"/>
  <c r="F18" i="157"/>
  <c r="G18" i="157"/>
  <c r="F18" i="155"/>
  <c r="G18" i="155"/>
  <c r="F18" i="154"/>
  <c r="G18" i="154"/>
  <c r="F18" i="153"/>
  <c r="G18" i="153"/>
  <c r="F18" i="151"/>
  <c r="G18" i="151"/>
  <c r="F18" i="152"/>
  <c r="G18" i="152"/>
  <c r="F18" i="150"/>
  <c r="G18" i="150"/>
  <c r="D18" i="138"/>
  <c r="F581" i="157"/>
  <c r="G581" i="157"/>
  <c r="F581" i="155"/>
  <c r="G581" i="155"/>
  <c r="F581" i="154"/>
  <c r="G581" i="154"/>
  <c r="F581" i="153"/>
  <c r="G581" i="153"/>
  <c r="F581" i="152"/>
  <c r="G581" i="152"/>
  <c r="F581" i="150"/>
  <c r="G581" i="150"/>
  <c r="F581" i="151"/>
  <c r="G581" i="151"/>
  <c r="D581" i="138"/>
  <c r="F573" i="157"/>
  <c r="G573" i="157"/>
  <c r="F573" i="155"/>
  <c r="G573" i="155"/>
  <c r="F573" i="154"/>
  <c r="G573" i="154"/>
  <c r="F573" i="153"/>
  <c r="G573" i="153"/>
  <c r="F573" i="152"/>
  <c r="G573" i="152"/>
  <c r="F573" i="151"/>
  <c r="G573" i="151"/>
  <c r="F573" i="150"/>
  <c r="G573" i="150"/>
  <c r="D573" i="138"/>
  <c r="F563" i="157"/>
  <c r="G563" i="157"/>
  <c r="F563" i="154"/>
  <c r="G563" i="154"/>
  <c r="F563" i="155"/>
  <c r="G563" i="155"/>
  <c r="F563" i="153"/>
  <c r="G563" i="153"/>
  <c r="F563" i="152"/>
  <c r="G563" i="152"/>
  <c r="F563" i="151"/>
  <c r="G563" i="151"/>
  <c r="F563" i="150"/>
  <c r="G563" i="150"/>
  <c r="D563" i="138"/>
  <c r="F555" i="157"/>
  <c r="F555" i="155"/>
  <c r="G555" i="155"/>
  <c r="F555" i="154"/>
  <c r="G555" i="154"/>
  <c r="F555" i="153"/>
  <c r="G555" i="153"/>
  <c r="F555" i="151"/>
  <c r="G555" i="151"/>
  <c r="F555" i="152"/>
  <c r="G555" i="152"/>
  <c r="F555" i="150"/>
  <c r="G555" i="150"/>
  <c r="D555" i="138"/>
  <c r="F547" i="157"/>
  <c r="G547" i="157"/>
  <c r="F547" i="155"/>
  <c r="G547" i="155"/>
  <c r="F547" i="154"/>
  <c r="G547" i="154"/>
  <c r="F547" i="153"/>
  <c r="G547" i="153"/>
  <c r="F547" i="152"/>
  <c r="G547" i="152"/>
  <c r="F547" i="151"/>
  <c r="G547" i="151"/>
  <c r="F547" i="150"/>
  <c r="G547" i="150"/>
  <c r="D547" i="138"/>
  <c r="F539" i="157"/>
  <c r="G539" i="157"/>
  <c r="F539" i="155"/>
  <c r="G539" i="155"/>
  <c r="F539" i="154"/>
  <c r="G539" i="154"/>
  <c r="F539" i="153"/>
  <c r="G539" i="153"/>
  <c r="F539" i="151"/>
  <c r="G539" i="151"/>
  <c r="F539" i="152"/>
  <c r="G539" i="152"/>
  <c r="F539" i="150"/>
  <c r="G539" i="150"/>
  <c r="D539" i="138"/>
  <c r="F531" i="157"/>
  <c r="G531" i="157"/>
  <c r="F531" i="155"/>
  <c r="G531" i="155"/>
  <c r="F531" i="154"/>
  <c r="G531" i="154"/>
  <c r="F531" i="153"/>
  <c r="G531" i="153"/>
  <c r="F531" i="151"/>
  <c r="G531" i="151"/>
  <c r="F531" i="152"/>
  <c r="G531" i="152"/>
  <c r="F531" i="150"/>
  <c r="G531" i="150"/>
  <c r="D531" i="138"/>
  <c r="F523" i="157"/>
  <c r="F523" i="155"/>
  <c r="G523" i="155"/>
  <c r="F523" i="154"/>
  <c r="G523" i="154"/>
  <c r="F523" i="153"/>
  <c r="G523" i="153"/>
  <c r="F523" i="151"/>
  <c r="G523" i="151"/>
  <c r="F523" i="152"/>
  <c r="G523" i="152"/>
  <c r="F523" i="150"/>
  <c r="G523" i="150"/>
  <c r="D523" i="138"/>
  <c r="F514" i="157"/>
  <c r="G514" i="157"/>
  <c r="F514" i="155"/>
  <c r="G514" i="155"/>
  <c r="F514" i="154"/>
  <c r="G514" i="154"/>
  <c r="F514" i="153"/>
  <c r="G514" i="153"/>
  <c r="F514" i="152"/>
  <c r="G514" i="152"/>
  <c r="F514" i="151"/>
  <c r="G514" i="151"/>
  <c r="F514" i="150"/>
  <c r="G514" i="150"/>
  <c r="D514" i="138"/>
  <c r="F506" i="157"/>
  <c r="G506" i="157"/>
  <c r="F506" i="155"/>
  <c r="G506" i="155"/>
  <c r="F506" i="154"/>
  <c r="G506" i="154"/>
  <c r="F506" i="153"/>
  <c r="G506" i="153"/>
  <c r="F506" i="151"/>
  <c r="G506" i="151"/>
  <c r="F506" i="152"/>
  <c r="G506" i="152"/>
  <c r="F506" i="150"/>
  <c r="G506" i="150"/>
  <c r="D506" i="138"/>
  <c r="F495" i="157"/>
  <c r="G495" i="157"/>
  <c r="F495" i="154"/>
  <c r="G495" i="154"/>
  <c r="F495" i="155"/>
  <c r="G495" i="155"/>
  <c r="F495" i="153"/>
  <c r="G495" i="153"/>
  <c r="F495" i="152"/>
  <c r="G495" i="152"/>
  <c r="F495" i="150"/>
  <c r="G495" i="150"/>
  <c r="F495" i="151"/>
  <c r="G495" i="151"/>
  <c r="D495" i="138"/>
  <c r="F487" i="157"/>
  <c r="G487" i="157"/>
  <c r="F487" i="155"/>
  <c r="G487" i="155"/>
  <c r="F487" i="154"/>
  <c r="G487" i="154"/>
  <c r="F487" i="153"/>
  <c r="G487" i="153"/>
  <c r="F487" i="151"/>
  <c r="G487" i="151"/>
  <c r="F487" i="150"/>
  <c r="G487" i="150"/>
  <c r="F487" i="152"/>
  <c r="G487" i="152"/>
  <c r="D487" i="138"/>
  <c r="F478" i="157"/>
  <c r="G478" i="157"/>
  <c r="F478" i="155"/>
  <c r="G478" i="155"/>
  <c r="F478" i="154"/>
  <c r="G478" i="154"/>
  <c r="F478" i="153"/>
  <c r="G478" i="153"/>
  <c r="F478" i="152"/>
  <c r="G478" i="152"/>
  <c r="F478" i="151"/>
  <c r="G478" i="151"/>
  <c r="F478" i="150"/>
  <c r="G478" i="150"/>
  <c r="D478" i="138"/>
  <c r="F470" i="157"/>
  <c r="G470" i="157"/>
  <c r="F470" i="155"/>
  <c r="G470" i="155"/>
  <c r="F470" i="154"/>
  <c r="G470" i="154"/>
  <c r="F470" i="153"/>
  <c r="G470" i="153"/>
  <c r="F470" i="152"/>
  <c r="G470" i="152"/>
  <c r="F470" i="151"/>
  <c r="G470" i="151"/>
  <c r="F470" i="150"/>
  <c r="G470" i="150"/>
  <c r="D470" i="138"/>
  <c r="F461" i="157"/>
  <c r="G461" i="157"/>
  <c r="F461" i="155"/>
  <c r="G461" i="155"/>
  <c r="F461" i="154"/>
  <c r="G461" i="154"/>
  <c r="F461" i="152"/>
  <c r="G461" i="152"/>
  <c r="F461" i="151"/>
  <c r="G461" i="151"/>
  <c r="F461" i="150"/>
  <c r="G461" i="150"/>
  <c r="F461" i="153"/>
  <c r="G461" i="153"/>
  <c r="D461" i="138"/>
  <c r="F450" i="157"/>
  <c r="G450" i="157"/>
  <c r="F450" i="155"/>
  <c r="G450" i="155"/>
  <c r="F450" i="154"/>
  <c r="G450" i="154"/>
  <c r="F450" i="152"/>
  <c r="G450" i="152"/>
  <c r="F450" i="153"/>
  <c r="G450" i="153"/>
  <c r="F450" i="150"/>
  <c r="G450" i="150"/>
  <c r="F450" i="151"/>
  <c r="G450" i="151"/>
  <c r="D450" i="138"/>
  <c r="F442" i="157"/>
  <c r="G442" i="157"/>
  <c r="F442" i="155"/>
  <c r="G442" i="155"/>
  <c r="F442" i="154"/>
  <c r="G442" i="154"/>
  <c r="F442" i="152"/>
  <c r="G442" i="152"/>
  <c r="F442" i="153"/>
  <c r="G442" i="153"/>
  <c r="F442" i="150"/>
  <c r="G442" i="150"/>
  <c r="F442" i="151"/>
  <c r="G442" i="151"/>
  <c r="D442" i="138"/>
  <c r="F434" i="157"/>
  <c r="G434" i="157"/>
  <c r="F434" i="155"/>
  <c r="G434" i="155"/>
  <c r="F434" i="154"/>
  <c r="G434" i="154"/>
  <c r="F434" i="152"/>
  <c r="G434" i="152"/>
  <c r="F434" i="150"/>
  <c r="G434" i="150"/>
  <c r="F434" i="153"/>
  <c r="G434" i="153"/>
  <c r="F434" i="151"/>
  <c r="G434" i="151"/>
  <c r="D434" i="138"/>
  <c r="F426" i="157"/>
  <c r="G426" i="157"/>
  <c r="F426" i="155"/>
  <c r="G426" i="155"/>
  <c r="F426" i="154"/>
  <c r="G426" i="154"/>
  <c r="F426" i="153"/>
  <c r="G426" i="153"/>
  <c r="F426" i="152"/>
  <c r="G426" i="152"/>
  <c r="F426" i="150"/>
  <c r="G426" i="150"/>
  <c r="F426" i="151"/>
  <c r="G426" i="151"/>
  <c r="D426" i="138"/>
  <c r="F418" i="157"/>
  <c r="G418" i="157"/>
  <c r="F418" i="155"/>
  <c r="G418" i="155"/>
  <c r="F418" i="154"/>
  <c r="G418" i="154"/>
  <c r="F418" i="153"/>
  <c r="G418" i="153"/>
  <c r="F418" i="152"/>
  <c r="G418" i="152"/>
  <c r="F418" i="151"/>
  <c r="G418" i="151"/>
  <c r="F418" i="150"/>
  <c r="G418" i="150"/>
  <c r="D418" i="138"/>
  <c r="F410" i="157"/>
  <c r="G410" i="157"/>
  <c r="F410" i="155"/>
  <c r="G410" i="155"/>
  <c r="F410" i="154"/>
  <c r="G410" i="154"/>
  <c r="F410" i="153"/>
  <c r="G410" i="153"/>
  <c r="F410" i="151"/>
  <c r="G410" i="151"/>
  <c r="F410" i="150"/>
  <c r="G410" i="150"/>
  <c r="F410" i="152"/>
  <c r="G410" i="152"/>
  <c r="D410" i="138"/>
  <c r="F402" i="157"/>
  <c r="G402" i="157"/>
  <c r="F402" i="154"/>
  <c r="G402" i="154"/>
  <c r="F402" i="153"/>
  <c r="G402" i="153"/>
  <c r="F402" i="155"/>
  <c r="G402" i="155"/>
  <c r="F402" i="152"/>
  <c r="G402" i="152"/>
  <c r="F402" i="151"/>
  <c r="G402" i="151"/>
  <c r="F402" i="150"/>
  <c r="G402" i="150"/>
  <c r="D402" i="138"/>
  <c r="F394" i="157"/>
  <c r="G394" i="157"/>
  <c r="F394" i="154"/>
  <c r="G394" i="154"/>
  <c r="F394" i="153"/>
  <c r="G394" i="153"/>
  <c r="F394" i="155"/>
  <c r="G394" i="155"/>
  <c r="F394" i="152"/>
  <c r="G394" i="152"/>
  <c r="F394" i="150"/>
  <c r="G394" i="150"/>
  <c r="F394" i="151"/>
  <c r="G394" i="151"/>
  <c r="D394" i="138"/>
  <c r="F385" i="157"/>
  <c r="F385" i="154"/>
  <c r="G385" i="154"/>
  <c r="F385" i="155"/>
  <c r="G385" i="155"/>
  <c r="F385" i="153"/>
  <c r="G385" i="153"/>
  <c r="F385" i="152"/>
  <c r="G385" i="152"/>
  <c r="F385" i="151"/>
  <c r="G385" i="151"/>
  <c r="F385" i="150"/>
  <c r="G385" i="150"/>
  <c r="D385" i="138"/>
  <c r="F372" i="157"/>
  <c r="G372" i="157"/>
  <c r="F372" i="154"/>
  <c r="G372" i="154"/>
  <c r="F372" i="155"/>
  <c r="G372" i="155"/>
  <c r="F372" i="153"/>
  <c r="G372" i="153"/>
  <c r="F372" i="151"/>
  <c r="G372" i="151"/>
  <c r="F372" i="152"/>
  <c r="G372" i="152"/>
  <c r="F372" i="150"/>
  <c r="G372" i="150"/>
  <c r="D372" i="138"/>
  <c r="F364" i="157"/>
  <c r="G364" i="157"/>
  <c r="F364" i="154"/>
  <c r="G364" i="154"/>
  <c r="F364" i="155"/>
  <c r="G364" i="155"/>
  <c r="F364" i="153"/>
  <c r="G364" i="153"/>
  <c r="F364" i="151"/>
  <c r="G364" i="151"/>
  <c r="F364" i="152"/>
  <c r="G364" i="152"/>
  <c r="F364" i="150"/>
  <c r="G364" i="150"/>
  <c r="D364" i="138"/>
  <c r="F356" i="157"/>
  <c r="F356" i="155"/>
  <c r="G356" i="155"/>
  <c r="F356" i="154"/>
  <c r="G356" i="154"/>
  <c r="F356" i="153"/>
  <c r="G356" i="153"/>
  <c r="F356" i="151"/>
  <c r="G356" i="151"/>
  <c r="F356" i="152"/>
  <c r="G356" i="152"/>
  <c r="F356" i="150"/>
  <c r="G356" i="150"/>
  <c r="D356" i="138"/>
  <c r="F347" i="157"/>
  <c r="G347" i="157"/>
  <c r="F347" i="155"/>
  <c r="G347" i="155"/>
  <c r="F347" i="154"/>
  <c r="G347" i="154"/>
  <c r="F347" i="153"/>
  <c r="G347" i="153"/>
  <c r="F347" i="152"/>
  <c r="G347" i="152"/>
  <c r="F347" i="150"/>
  <c r="G347" i="150"/>
  <c r="F347" i="151"/>
  <c r="G347" i="151"/>
  <c r="D347" i="138"/>
  <c r="F339" i="157"/>
  <c r="G339" i="157"/>
  <c r="F339" i="155"/>
  <c r="G339" i="155"/>
  <c r="F339" i="153"/>
  <c r="G339" i="153"/>
  <c r="F339" i="154"/>
  <c r="G339" i="154"/>
  <c r="F339" i="152"/>
  <c r="G339" i="152"/>
  <c r="F339" i="150"/>
  <c r="G339" i="150"/>
  <c r="F339" i="151"/>
  <c r="G339" i="151"/>
  <c r="D339" i="138"/>
  <c r="F329" i="157"/>
  <c r="G329" i="157"/>
  <c r="F329" i="154"/>
  <c r="G329" i="154"/>
  <c r="F329" i="155"/>
  <c r="G329" i="155"/>
  <c r="F329" i="153"/>
  <c r="G329" i="153"/>
  <c r="F329" i="152"/>
  <c r="G329" i="152"/>
  <c r="F329" i="150"/>
  <c r="G329" i="150"/>
  <c r="F329" i="151"/>
  <c r="G329" i="151"/>
  <c r="D329" i="138"/>
  <c r="F321" i="157"/>
  <c r="G321" i="157"/>
  <c r="F321" i="155"/>
  <c r="G321" i="155"/>
  <c r="F321" i="154"/>
  <c r="G321" i="154"/>
  <c r="F321" i="153"/>
  <c r="G321" i="153"/>
  <c r="F321" i="152"/>
  <c r="G321" i="152"/>
  <c r="F321" i="151"/>
  <c r="G321" i="151"/>
  <c r="F321" i="150"/>
  <c r="G321" i="150"/>
  <c r="D321" i="138"/>
  <c r="F310" i="157"/>
  <c r="G310" i="157"/>
  <c r="F310" i="154"/>
  <c r="G310" i="154"/>
  <c r="F310" i="153"/>
  <c r="G310" i="153"/>
  <c r="F310" i="155"/>
  <c r="G310" i="155"/>
  <c r="F310" i="152"/>
  <c r="G310" i="152"/>
  <c r="F310" i="151"/>
  <c r="G310" i="151"/>
  <c r="F310" i="150"/>
  <c r="G310" i="150"/>
  <c r="D310" i="138"/>
  <c r="F302" i="157"/>
  <c r="G302" i="157"/>
  <c r="F302" i="153"/>
  <c r="G302" i="153"/>
  <c r="F302" i="155"/>
  <c r="G302" i="155"/>
  <c r="F302" i="154"/>
  <c r="G302" i="154"/>
  <c r="F302" i="152"/>
  <c r="G302" i="152"/>
  <c r="F302" i="151"/>
  <c r="G302" i="151"/>
  <c r="F302" i="150"/>
  <c r="G302" i="150"/>
  <c r="D302" i="138"/>
  <c r="F294" i="157"/>
  <c r="G294" i="157"/>
  <c r="F294" i="155"/>
  <c r="G294" i="155"/>
  <c r="F294" i="154"/>
  <c r="G294" i="154"/>
  <c r="F294" i="153"/>
  <c r="G294" i="153"/>
  <c r="F294" i="152"/>
  <c r="G294" i="152"/>
  <c r="F294" i="151"/>
  <c r="G294" i="151"/>
  <c r="F294" i="150"/>
  <c r="G294" i="150"/>
  <c r="D294" i="138"/>
  <c r="F286" i="157"/>
  <c r="G286" i="157"/>
  <c r="F286" i="154"/>
  <c r="G286" i="154"/>
  <c r="F286" i="155"/>
  <c r="G286" i="155"/>
  <c r="F286" i="153"/>
  <c r="G286" i="153"/>
  <c r="F286" i="150"/>
  <c r="G286" i="150"/>
  <c r="F286" i="152"/>
  <c r="G286" i="152"/>
  <c r="F286" i="151"/>
  <c r="G286" i="151"/>
  <c r="D286" i="138"/>
  <c r="F277" i="157"/>
  <c r="G277" i="157"/>
  <c r="F277" i="154"/>
  <c r="G277" i="154"/>
  <c r="F277" i="155"/>
  <c r="G277" i="155"/>
  <c r="F277" i="152"/>
  <c r="G277" i="152"/>
  <c r="F277" i="150"/>
  <c r="G277" i="150"/>
  <c r="F277" i="153"/>
  <c r="G277" i="153"/>
  <c r="F277" i="151"/>
  <c r="G277" i="151"/>
  <c r="D277" i="138"/>
  <c r="F268" i="157"/>
  <c r="G268" i="157"/>
  <c r="F268" i="155"/>
  <c r="G268" i="155"/>
  <c r="F268" i="153"/>
  <c r="G268" i="153"/>
  <c r="F268" i="154"/>
  <c r="G268" i="154"/>
  <c r="F268" i="152"/>
  <c r="G268" i="152"/>
  <c r="F268" i="151"/>
  <c r="G268" i="151"/>
  <c r="F268" i="150"/>
  <c r="G268" i="150"/>
  <c r="D268" i="138"/>
  <c r="F259" i="157"/>
  <c r="G259" i="157"/>
  <c r="F259" i="155"/>
  <c r="G259" i="155"/>
  <c r="F259" i="153"/>
  <c r="G259" i="153"/>
  <c r="F259" i="154"/>
  <c r="G259" i="154"/>
  <c r="F259" i="152"/>
  <c r="G259" i="152"/>
  <c r="F259" i="151"/>
  <c r="G259" i="151"/>
  <c r="F259" i="150"/>
  <c r="G259" i="150"/>
  <c r="D259" i="138"/>
  <c r="F251" i="157"/>
  <c r="G251" i="157"/>
  <c r="F251" i="155"/>
  <c r="G251" i="155"/>
  <c r="F251" i="153"/>
  <c r="G251" i="153"/>
  <c r="F251" i="154"/>
  <c r="G251" i="154"/>
  <c r="F251" i="152"/>
  <c r="G251" i="152"/>
  <c r="F251" i="151"/>
  <c r="G251" i="151"/>
  <c r="F251" i="150"/>
  <c r="G251" i="150"/>
  <c r="D251" i="138"/>
  <c r="F242" i="157"/>
  <c r="G242" i="157"/>
  <c r="F242" i="155"/>
  <c r="G242" i="155"/>
  <c r="F242" i="153"/>
  <c r="G242" i="153"/>
  <c r="F242" i="154"/>
  <c r="G242" i="154"/>
  <c r="F242" i="151"/>
  <c r="G242" i="151"/>
  <c r="F242" i="150"/>
  <c r="G242" i="150"/>
  <c r="F242" i="152"/>
  <c r="G242" i="152"/>
  <c r="D242" i="138"/>
  <c r="F234" i="157"/>
  <c r="G234" i="157"/>
  <c r="F234" i="155"/>
  <c r="G234" i="155"/>
  <c r="F234" i="154"/>
  <c r="G234" i="154"/>
  <c r="F234" i="153"/>
  <c r="G234" i="153"/>
  <c r="F234" i="152"/>
  <c r="G234" i="152"/>
  <c r="F234" i="150"/>
  <c r="G234" i="150"/>
  <c r="F234" i="151"/>
  <c r="G234" i="151"/>
  <c r="D234" i="138"/>
  <c r="F226" i="157"/>
  <c r="G226" i="157"/>
  <c r="F226" i="155"/>
  <c r="G226" i="155"/>
  <c r="F226" i="154"/>
  <c r="G226" i="154"/>
  <c r="F226" i="153"/>
  <c r="G226" i="153"/>
  <c r="F226" i="152"/>
  <c r="G226" i="152"/>
  <c r="F226" i="150"/>
  <c r="G226" i="150"/>
  <c r="F226" i="151"/>
  <c r="G226" i="151"/>
  <c r="D226" i="138"/>
  <c r="F218" i="157"/>
  <c r="G218" i="157"/>
  <c r="F218" i="155"/>
  <c r="G218" i="155"/>
  <c r="F218" i="154"/>
  <c r="G218" i="154"/>
  <c r="F218" i="153"/>
  <c r="G218" i="153"/>
  <c r="F218" i="152"/>
  <c r="G218" i="152"/>
  <c r="F218" i="150"/>
  <c r="G218" i="150"/>
  <c r="F218" i="151"/>
  <c r="G218" i="151"/>
  <c r="D218" i="138"/>
  <c r="F210" i="157"/>
  <c r="G210" i="157"/>
  <c r="F210" i="155"/>
  <c r="G210" i="155"/>
  <c r="F210" i="153"/>
  <c r="G210" i="153"/>
  <c r="F210" i="154"/>
  <c r="G210" i="154"/>
  <c r="F210" i="152"/>
  <c r="G210" i="152"/>
  <c r="F210" i="151"/>
  <c r="G210" i="151"/>
  <c r="F210" i="150"/>
  <c r="G210" i="150"/>
  <c r="D210" i="138"/>
  <c r="F201" i="157"/>
  <c r="G201" i="157"/>
  <c r="F201" i="154"/>
  <c r="G201" i="154"/>
  <c r="F201" i="153"/>
  <c r="G201" i="153"/>
  <c r="F201" i="155"/>
  <c r="G201" i="155"/>
  <c r="F201" i="152"/>
  <c r="G201" i="152"/>
  <c r="F201" i="151"/>
  <c r="G201" i="151"/>
  <c r="F201" i="150"/>
  <c r="G201" i="150"/>
  <c r="D201" i="138"/>
  <c r="F191" i="157"/>
  <c r="G191" i="157"/>
  <c r="F191" i="155"/>
  <c r="G191" i="155"/>
  <c r="F191" i="154"/>
  <c r="G191" i="154"/>
  <c r="F191" i="153"/>
  <c r="G191" i="153"/>
  <c r="F191" i="152"/>
  <c r="G191" i="152"/>
  <c r="F191" i="151"/>
  <c r="G191" i="151"/>
  <c r="F191" i="150"/>
  <c r="G191" i="150"/>
  <c r="D191" i="138"/>
  <c r="F183" i="157"/>
  <c r="G183" i="157"/>
  <c r="F183" i="155"/>
  <c r="G183" i="155"/>
  <c r="F183" i="154"/>
  <c r="G183" i="154"/>
  <c r="F183" i="153"/>
  <c r="G183" i="153"/>
  <c r="F183" i="152"/>
  <c r="G183" i="152"/>
  <c r="F183" i="151"/>
  <c r="G183" i="151"/>
  <c r="F183" i="150"/>
  <c r="G183" i="150"/>
  <c r="D183" i="138"/>
  <c r="F175" i="157"/>
  <c r="G175" i="157"/>
  <c r="F175" i="155"/>
  <c r="G175" i="155"/>
  <c r="F175" i="154"/>
  <c r="G175" i="154"/>
  <c r="F175" i="153"/>
  <c r="G175" i="153"/>
  <c r="F175" i="152"/>
  <c r="G175" i="152"/>
  <c r="F175" i="151"/>
  <c r="G175" i="151"/>
  <c r="F175" i="150"/>
  <c r="G175" i="150"/>
  <c r="D175" i="138"/>
  <c r="F165" i="157"/>
  <c r="G165" i="157"/>
  <c r="F165" i="155"/>
  <c r="G165" i="155"/>
  <c r="F165" i="153"/>
  <c r="G165" i="153"/>
  <c r="F165" i="154"/>
  <c r="G165" i="154"/>
  <c r="F165" i="152"/>
  <c r="G165" i="152"/>
  <c r="F165" i="151"/>
  <c r="G165" i="151"/>
  <c r="F165" i="150"/>
  <c r="G165" i="150"/>
  <c r="D165" i="138"/>
  <c r="F157" i="157"/>
  <c r="F157" i="155"/>
  <c r="G157" i="155"/>
  <c r="F157" i="154"/>
  <c r="G157" i="154"/>
  <c r="F157" i="153"/>
  <c r="G157" i="153"/>
  <c r="F157" i="150"/>
  <c r="G157" i="150"/>
  <c r="F157" i="151"/>
  <c r="G157" i="151"/>
  <c r="F157" i="152"/>
  <c r="G157" i="152"/>
  <c r="D157" i="138"/>
  <c r="F148" i="157"/>
  <c r="G148" i="157"/>
  <c r="F148" i="153"/>
  <c r="G148" i="153"/>
  <c r="F148" i="155"/>
  <c r="G148" i="155"/>
  <c r="F148" i="154"/>
  <c r="G148" i="154"/>
  <c r="F148" i="152"/>
  <c r="G148" i="152"/>
  <c r="F148" i="151"/>
  <c r="G148" i="151"/>
  <c r="F148" i="150"/>
  <c r="G148" i="150"/>
  <c r="D148" i="138"/>
  <c r="F140" i="157"/>
  <c r="G140" i="157"/>
  <c r="F140" i="155"/>
  <c r="G140" i="155"/>
  <c r="F140" i="154"/>
  <c r="G140" i="154"/>
  <c r="F140" i="153"/>
  <c r="G140" i="153"/>
  <c r="F140" i="150"/>
  <c r="G140" i="150"/>
  <c r="F140" i="152"/>
  <c r="G140" i="152"/>
  <c r="F140" i="151"/>
  <c r="G140" i="151"/>
  <c r="D140" i="138"/>
  <c r="F132" i="157"/>
  <c r="G132" i="157"/>
  <c r="F132" i="155"/>
  <c r="G132" i="155"/>
  <c r="F132" i="154"/>
  <c r="G132" i="154"/>
  <c r="F132" i="153"/>
  <c r="G132" i="153"/>
  <c r="F132" i="152"/>
  <c r="G132" i="152"/>
  <c r="F132" i="151"/>
  <c r="G132" i="151"/>
  <c r="F132" i="150"/>
  <c r="G132" i="150"/>
  <c r="D132" i="138"/>
  <c r="F124" i="157"/>
  <c r="G124" i="157"/>
  <c r="F124" i="155"/>
  <c r="G124" i="155"/>
  <c r="F124" i="154"/>
  <c r="G124" i="154"/>
  <c r="F124" i="153"/>
  <c r="G124" i="153"/>
  <c r="F124" i="150"/>
  <c r="G124" i="150"/>
  <c r="F124" i="152"/>
  <c r="G124" i="152"/>
  <c r="F124" i="151"/>
  <c r="G124" i="151"/>
  <c r="D124" i="138"/>
  <c r="F114" i="157"/>
  <c r="G114" i="157"/>
  <c r="F114" i="155"/>
  <c r="G114" i="155"/>
  <c r="F114" i="154"/>
  <c r="G114" i="154"/>
  <c r="F114" i="153"/>
  <c r="G114" i="153"/>
  <c r="F114" i="152"/>
  <c r="G114" i="152"/>
  <c r="F114" i="151"/>
  <c r="G114" i="151"/>
  <c r="F114" i="150"/>
  <c r="G114" i="150"/>
  <c r="D114" i="138"/>
  <c r="F106" i="157"/>
  <c r="G106" i="157"/>
  <c r="F106" i="155"/>
  <c r="G106" i="155"/>
  <c r="F106" i="154"/>
  <c r="G106" i="154"/>
  <c r="F106" i="153"/>
  <c r="G106" i="153"/>
  <c r="F106" i="152"/>
  <c r="G106" i="152"/>
  <c r="F106" i="151"/>
  <c r="G106" i="151"/>
  <c r="F106" i="150"/>
  <c r="G106" i="150"/>
  <c r="D106" i="138"/>
  <c r="F97" i="157"/>
  <c r="G97" i="157"/>
  <c r="F97" i="155"/>
  <c r="G97" i="155"/>
  <c r="F97" i="153"/>
  <c r="G97" i="153"/>
  <c r="F97" i="154"/>
  <c r="G97" i="154"/>
  <c r="F97" i="152"/>
  <c r="G97" i="152"/>
  <c r="F97" i="151"/>
  <c r="G97" i="151"/>
  <c r="F97" i="150"/>
  <c r="G97" i="150"/>
  <c r="D97" i="138"/>
  <c r="F89" i="157"/>
  <c r="G89" i="157"/>
  <c r="F89" i="155"/>
  <c r="G89" i="155"/>
  <c r="F89" i="153"/>
  <c r="G89" i="153"/>
  <c r="F89" i="154"/>
  <c r="G89" i="154"/>
  <c r="F89" i="151"/>
  <c r="G89" i="151"/>
  <c r="F89" i="152"/>
  <c r="G89" i="152"/>
  <c r="F89" i="150"/>
  <c r="G89" i="150"/>
  <c r="D89" i="138"/>
  <c r="F80" i="157"/>
  <c r="G80" i="157"/>
  <c r="F80" i="155"/>
  <c r="G80" i="155"/>
  <c r="F80" i="153"/>
  <c r="G80" i="153"/>
  <c r="F80" i="152"/>
  <c r="G80" i="152"/>
  <c r="F80" i="154"/>
  <c r="G80" i="154"/>
  <c r="F80" i="151"/>
  <c r="G80" i="151"/>
  <c r="F80" i="150"/>
  <c r="G80" i="150"/>
  <c r="D80" i="138"/>
  <c r="F33" i="157"/>
  <c r="G33" i="157"/>
  <c r="F33" i="155"/>
  <c r="G33" i="155"/>
  <c r="F33" i="154"/>
  <c r="G33" i="154"/>
  <c r="F33" i="152"/>
  <c r="G33" i="152"/>
  <c r="F33" i="153"/>
  <c r="G33" i="153"/>
  <c r="F33" i="151"/>
  <c r="G33" i="151"/>
  <c r="F33" i="150"/>
  <c r="G33" i="150"/>
  <c r="D33" i="138"/>
  <c r="F25" i="157"/>
  <c r="G25" i="157"/>
  <c r="F25" i="153"/>
  <c r="G25" i="153"/>
  <c r="F25" i="155"/>
  <c r="G25" i="155"/>
  <c r="F25" i="154"/>
  <c r="G25" i="154"/>
  <c r="F25" i="152"/>
  <c r="G25" i="152"/>
  <c r="F25" i="151"/>
  <c r="G25" i="151"/>
  <c r="F25" i="150"/>
  <c r="G25" i="150"/>
  <c r="D25" i="138"/>
  <c r="F17" i="157"/>
  <c r="G17" i="157"/>
  <c r="F17" i="154"/>
  <c r="G17" i="154"/>
  <c r="F17" i="152"/>
  <c r="G17" i="152"/>
  <c r="F17" i="155"/>
  <c r="G17" i="155"/>
  <c r="F17" i="153"/>
  <c r="G17" i="153"/>
  <c r="F17" i="151"/>
  <c r="G17" i="151"/>
  <c r="F17" i="150"/>
  <c r="G17" i="150"/>
  <c r="D17" i="138"/>
  <c r="F649" i="157"/>
  <c r="G649" i="157"/>
  <c r="F649" i="155"/>
  <c r="G649" i="155"/>
  <c r="F649" i="154"/>
  <c r="G649" i="154"/>
  <c r="F649" i="153"/>
  <c r="G649" i="153"/>
  <c r="F649" i="151"/>
  <c r="G649" i="151"/>
  <c r="F649" i="152"/>
  <c r="G649" i="152"/>
  <c r="F649" i="150"/>
  <c r="G649" i="150"/>
  <c r="D649" i="138"/>
  <c r="F561" i="157"/>
  <c r="G561" i="157"/>
  <c r="F561" i="155"/>
  <c r="G561" i="155"/>
  <c r="F561" i="154"/>
  <c r="G561" i="154"/>
  <c r="F561" i="153"/>
  <c r="G561" i="153"/>
  <c r="F561" i="152"/>
  <c r="G561" i="152"/>
  <c r="F561" i="151"/>
  <c r="G561" i="151"/>
  <c r="F561" i="150"/>
  <c r="G561" i="150"/>
  <c r="D561" i="138"/>
  <c r="F504" i="157"/>
  <c r="G504" i="157"/>
  <c r="F504" i="154"/>
  <c r="G504" i="154"/>
  <c r="F504" i="155"/>
  <c r="G504" i="155"/>
  <c r="F504" i="153"/>
  <c r="G504" i="153"/>
  <c r="F504" i="152"/>
  <c r="G504" i="152"/>
  <c r="F504" i="151"/>
  <c r="G504" i="151"/>
  <c r="F504" i="150"/>
  <c r="G504" i="150"/>
  <c r="D504" i="138"/>
  <c r="F432" i="157"/>
  <c r="G432" i="157"/>
  <c r="F432" i="155"/>
  <c r="G432" i="155"/>
  <c r="F432" i="154"/>
  <c r="G432" i="154"/>
  <c r="F432" i="153"/>
  <c r="G432" i="153"/>
  <c r="F432" i="152"/>
  <c r="G432" i="152"/>
  <c r="F432" i="151"/>
  <c r="G432" i="151"/>
  <c r="F432" i="150"/>
  <c r="G432" i="150"/>
  <c r="D432" i="138"/>
  <c r="F318" i="157"/>
  <c r="G318" i="157"/>
  <c r="F318" i="154"/>
  <c r="G318" i="154"/>
  <c r="F318" i="153"/>
  <c r="G318" i="153"/>
  <c r="F318" i="155"/>
  <c r="G318" i="155"/>
  <c r="F318" i="152"/>
  <c r="G318" i="152"/>
  <c r="F318" i="151"/>
  <c r="G318" i="151"/>
  <c r="F318" i="150"/>
  <c r="G318" i="150"/>
  <c r="D318" i="138"/>
  <c r="F668" i="157"/>
  <c r="G668" i="157"/>
  <c r="F668" i="155"/>
  <c r="G668" i="155"/>
  <c r="F668" i="154"/>
  <c r="G668" i="154"/>
  <c r="F668" i="153"/>
  <c r="G668" i="153"/>
  <c r="F668" i="152"/>
  <c r="G668" i="152"/>
  <c r="F668" i="151"/>
  <c r="G668" i="151"/>
  <c r="F668" i="150"/>
  <c r="G668" i="150"/>
  <c r="D668" i="138"/>
  <c r="F660" i="157"/>
  <c r="G660" i="157"/>
  <c r="F660" i="155"/>
  <c r="G660" i="155"/>
  <c r="F660" i="154"/>
  <c r="G660" i="154"/>
  <c r="F660" i="153"/>
  <c r="G660" i="153"/>
  <c r="F660" i="152"/>
  <c r="G660" i="152"/>
  <c r="F660" i="150"/>
  <c r="G660" i="150"/>
  <c r="F660" i="151"/>
  <c r="G660" i="151"/>
  <c r="D660" i="138"/>
  <c r="F651" i="157"/>
  <c r="G651" i="157"/>
  <c r="F651" i="154"/>
  <c r="G651" i="154"/>
  <c r="F651" i="155"/>
  <c r="G651" i="155"/>
  <c r="F651" i="153"/>
  <c r="G651" i="153"/>
  <c r="F651" i="152"/>
  <c r="G651" i="152"/>
  <c r="F651" i="151"/>
  <c r="G651" i="151"/>
  <c r="F651" i="150"/>
  <c r="G651" i="150"/>
  <c r="D651" i="138"/>
  <c r="F643" i="157"/>
  <c r="G643" i="157"/>
  <c r="F643" i="154"/>
  <c r="G643" i="154"/>
  <c r="F643" i="155"/>
  <c r="G643" i="155"/>
  <c r="F643" i="153"/>
  <c r="G643" i="153"/>
  <c r="F643" i="151"/>
  <c r="G643" i="151"/>
  <c r="F643" i="152"/>
  <c r="G643" i="152"/>
  <c r="F643" i="150"/>
  <c r="G643" i="150"/>
  <c r="D643" i="138"/>
  <c r="F635" i="157"/>
  <c r="G635" i="157"/>
  <c r="F635" i="155"/>
  <c r="G635" i="155"/>
  <c r="F635" i="154"/>
  <c r="G635" i="154"/>
  <c r="F635" i="153"/>
  <c r="G635" i="153"/>
  <c r="F635" i="151"/>
  <c r="G635" i="151"/>
  <c r="F635" i="152"/>
  <c r="G635" i="152"/>
  <c r="F635" i="150"/>
  <c r="G635" i="150"/>
  <c r="D635" i="138"/>
  <c r="F626" i="157"/>
  <c r="G626" i="157"/>
  <c r="F626" i="154"/>
  <c r="G626" i="154"/>
  <c r="F626" i="155"/>
  <c r="G626" i="155"/>
  <c r="F626" i="153"/>
  <c r="G626" i="153"/>
  <c r="F626" i="152"/>
  <c r="G626" i="152"/>
  <c r="F626" i="151"/>
  <c r="G626" i="151"/>
  <c r="F626" i="150"/>
  <c r="G626" i="150"/>
  <c r="D626" i="138"/>
  <c r="F615" i="157"/>
  <c r="G615" i="157"/>
  <c r="F615" i="155"/>
  <c r="G615" i="155"/>
  <c r="F615" i="154"/>
  <c r="G615" i="154"/>
  <c r="F615" i="153"/>
  <c r="G615" i="153"/>
  <c r="F615" i="151"/>
  <c r="G615" i="151"/>
  <c r="F615" i="152"/>
  <c r="G615" i="152"/>
  <c r="F615" i="150"/>
  <c r="G615" i="150"/>
  <c r="D615" i="138"/>
  <c r="F607" i="157"/>
  <c r="G607" i="157"/>
  <c r="F607" i="155"/>
  <c r="G607" i="155"/>
  <c r="F607" i="154"/>
  <c r="G607" i="154"/>
  <c r="F607" i="153"/>
  <c r="G607" i="153"/>
  <c r="F607" i="152"/>
  <c r="G607" i="152"/>
  <c r="F607" i="151"/>
  <c r="G607" i="151"/>
  <c r="F607" i="150"/>
  <c r="G607" i="150"/>
  <c r="D607" i="138"/>
  <c r="F598" i="157"/>
  <c r="G598" i="157"/>
  <c r="F598" i="155"/>
  <c r="G598" i="155"/>
  <c r="F598" i="154"/>
  <c r="G598" i="154"/>
  <c r="F598" i="153"/>
  <c r="G598" i="153"/>
  <c r="F598" i="152"/>
  <c r="G598" i="152"/>
  <c r="F598" i="151"/>
  <c r="G598" i="151"/>
  <c r="F598" i="150"/>
  <c r="G598" i="150"/>
  <c r="D598" i="138"/>
  <c r="F590" i="157"/>
  <c r="G590" i="157"/>
  <c r="F590" i="154"/>
  <c r="G590" i="154"/>
  <c r="F590" i="155"/>
  <c r="G590" i="155"/>
  <c r="F590" i="153"/>
  <c r="G590" i="153"/>
  <c r="F590" i="152"/>
  <c r="G590" i="152"/>
  <c r="F590" i="151"/>
  <c r="G590" i="151"/>
  <c r="F590" i="150"/>
  <c r="G590" i="150"/>
  <c r="D590" i="138"/>
  <c r="F682" i="157"/>
  <c r="G682" i="157"/>
  <c r="F682" i="155"/>
  <c r="G682" i="155"/>
  <c r="F682" i="154"/>
  <c r="G682" i="154"/>
  <c r="F682" i="153"/>
  <c r="G682" i="153"/>
  <c r="F682" i="151"/>
  <c r="G682" i="151"/>
  <c r="F682" i="152"/>
  <c r="G682" i="152"/>
  <c r="F682" i="150"/>
  <c r="G682" i="150"/>
  <c r="D682" i="138"/>
  <c r="F667" i="157"/>
  <c r="G667" i="157"/>
  <c r="F667" i="154"/>
  <c r="G667" i="154"/>
  <c r="F667" i="155"/>
  <c r="G667" i="155"/>
  <c r="F667" i="153"/>
  <c r="G667" i="153"/>
  <c r="F667" i="152"/>
  <c r="G667" i="152"/>
  <c r="F667" i="150"/>
  <c r="G667" i="150"/>
  <c r="F667" i="151"/>
  <c r="G667" i="151"/>
  <c r="D667" i="138"/>
  <c r="F659" i="157"/>
  <c r="G659" i="157"/>
  <c r="F659" i="154"/>
  <c r="G659" i="154"/>
  <c r="F659" i="155"/>
  <c r="G659" i="155"/>
  <c r="F659" i="153"/>
  <c r="G659" i="153"/>
  <c r="F659" i="152"/>
  <c r="G659" i="152"/>
  <c r="F659" i="151"/>
  <c r="G659" i="151"/>
  <c r="F659" i="150"/>
  <c r="G659" i="150"/>
  <c r="D659" i="138"/>
  <c r="F650" i="157"/>
  <c r="G650" i="157"/>
  <c r="F650" i="154"/>
  <c r="G650" i="154"/>
  <c r="F650" i="155"/>
  <c r="G650" i="155"/>
  <c r="F650" i="153"/>
  <c r="G650" i="153"/>
  <c r="F650" i="152"/>
  <c r="G650" i="152"/>
  <c r="F650" i="151"/>
  <c r="G650" i="151"/>
  <c r="F650" i="150"/>
  <c r="G650" i="150"/>
  <c r="D650" i="138"/>
  <c r="F642" i="157"/>
  <c r="G642" i="157"/>
  <c r="F642" i="155"/>
  <c r="G642" i="155"/>
  <c r="F642" i="154"/>
  <c r="G642" i="154"/>
  <c r="F642" i="153"/>
  <c r="G642" i="153"/>
  <c r="F642" i="151"/>
  <c r="G642" i="151"/>
  <c r="F642" i="152"/>
  <c r="G642" i="152"/>
  <c r="F642" i="150"/>
  <c r="G642" i="150"/>
  <c r="D642" i="138"/>
  <c r="F634" i="157"/>
  <c r="G634" i="157"/>
  <c r="F634" i="155"/>
  <c r="G634" i="155"/>
  <c r="F634" i="154"/>
  <c r="G634" i="154"/>
  <c r="F634" i="153"/>
  <c r="G634" i="153"/>
  <c r="F634" i="152"/>
  <c r="G634" i="152"/>
  <c r="F634" i="151"/>
  <c r="G634" i="151"/>
  <c r="F634" i="150"/>
  <c r="G634" i="150"/>
  <c r="D634" i="138"/>
  <c r="F625" i="157"/>
  <c r="G625" i="157"/>
  <c r="F625" i="155"/>
  <c r="G625" i="155"/>
  <c r="F625" i="154"/>
  <c r="G625" i="154"/>
  <c r="F625" i="153"/>
  <c r="G625" i="153"/>
  <c r="F625" i="152"/>
  <c r="G625" i="152"/>
  <c r="F625" i="151"/>
  <c r="G625" i="151"/>
  <c r="F625" i="150"/>
  <c r="G625" i="150"/>
  <c r="D625" i="138"/>
  <c r="F614" i="157"/>
  <c r="G614" i="157"/>
  <c r="F614" i="155"/>
  <c r="G614" i="155"/>
  <c r="F614" i="154"/>
  <c r="G614" i="154"/>
  <c r="F614" i="152"/>
  <c r="G614" i="152"/>
  <c r="F614" i="153"/>
  <c r="G614" i="153"/>
  <c r="F614" i="151"/>
  <c r="G614" i="151"/>
  <c r="F614" i="150"/>
  <c r="G614" i="150"/>
  <c r="D614" i="138"/>
  <c r="F606" i="157"/>
  <c r="G606" i="157"/>
  <c r="F606" i="155"/>
  <c r="G606" i="155"/>
  <c r="F606" i="153"/>
  <c r="G606" i="153"/>
  <c r="F606" i="154"/>
  <c r="G606" i="154"/>
  <c r="F606" i="152"/>
  <c r="G606" i="152"/>
  <c r="F606" i="150"/>
  <c r="G606" i="150"/>
  <c r="F606" i="151"/>
  <c r="G606" i="151"/>
  <c r="D606" i="138"/>
  <c r="F597" i="157"/>
  <c r="G597" i="157"/>
  <c r="F597" i="155"/>
  <c r="G597" i="155"/>
  <c r="F597" i="154"/>
  <c r="G597" i="154"/>
  <c r="F597" i="152"/>
  <c r="G597" i="152"/>
  <c r="F597" i="153"/>
  <c r="G597" i="153"/>
  <c r="F597" i="151"/>
  <c r="G597" i="151"/>
  <c r="F597" i="150"/>
  <c r="G597" i="150"/>
  <c r="D597" i="138"/>
  <c r="F589" i="157"/>
  <c r="G589" i="157"/>
  <c r="F589" i="155"/>
  <c r="G589" i="155"/>
  <c r="F589" i="154"/>
  <c r="G589" i="154"/>
  <c r="F589" i="153"/>
  <c r="G589" i="153"/>
  <c r="F589" i="152"/>
  <c r="G589" i="152"/>
  <c r="F589" i="150"/>
  <c r="G589" i="150"/>
  <c r="F589" i="151"/>
  <c r="G589" i="151"/>
  <c r="D589" i="138"/>
  <c r="F580" i="157"/>
  <c r="G580" i="157"/>
  <c r="F580" i="155"/>
  <c r="G580" i="155"/>
  <c r="F580" i="154"/>
  <c r="G580" i="154"/>
  <c r="F580" i="153"/>
  <c r="G580" i="153"/>
  <c r="F580" i="152"/>
  <c r="G580" i="152"/>
  <c r="F580" i="151"/>
  <c r="G580" i="151"/>
  <c r="F580" i="150"/>
  <c r="G580" i="150"/>
  <c r="D580" i="138"/>
  <c r="F572" i="157"/>
  <c r="G572" i="157"/>
  <c r="F572" i="155"/>
  <c r="G572" i="155"/>
  <c r="F572" i="153"/>
  <c r="G572" i="153"/>
  <c r="F572" i="154"/>
  <c r="G572" i="154"/>
  <c r="F572" i="152"/>
  <c r="G572" i="152"/>
  <c r="F572" i="151"/>
  <c r="G572" i="151"/>
  <c r="F572" i="150"/>
  <c r="G572" i="150"/>
  <c r="D572" i="138"/>
  <c r="F562" i="157"/>
  <c r="G562" i="157"/>
  <c r="F562" i="155"/>
  <c r="G562" i="155"/>
  <c r="F562" i="154"/>
  <c r="G562" i="154"/>
  <c r="F562" i="153"/>
  <c r="G562" i="153"/>
  <c r="F562" i="152"/>
  <c r="G562" i="152"/>
  <c r="F562" i="151"/>
  <c r="G562" i="151"/>
  <c r="F562" i="150"/>
  <c r="G562" i="150"/>
  <c r="D562" i="138"/>
  <c r="F554" i="157"/>
  <c r="F554" i="154"/>
  <c r="G554" i="154"/>
  <c r="F554" i="155"/>
  <c r="G554" i="155"/>
  <c r="F554" i="153"/>
  <c r="G554" i="153"/>
  <c r="F554" i="152"/>
  <c r="G554" i="152"/>
  <c r="F554" i="151"/>
  <c r="G554" i="151"/>
  <c r="F554" i="150"/>
  <c r="G554" i="150"/>
  <c r="D554" i="138"/>
  <c r="F546" i="157"/>
  <c r="G546" i="157"/>
  <c r="F546" i="155"/>
  <c r="G546" i="155"/>
  <c r="F546" i="154"/>
  <c r="G546" i="154"/>
  <c r="F546" i="153"/>
  <c r="G546" i="153"/>
  <c r="F546" i="151"/>
  <c r="G546" i="151"/>
  <c r="F546" i="152"/>
  <c r="G546" i="152"/>
  <c r="F546" i="150"/>
  <c r="G546" i="150"/>
  <c r="D546" i="138"/>
  <c r="F538" i="157"/>
  <c r="G538" i="157"/>
  <c r="F538" i="155"/>
  <c r="G538" i="155"/>
  <c r="F538" i="154"/>
  <c r="G538" i="154"/>
  <c r="F538" i="153"/>
  <c r="G538" i="153"/>
  <c r="F538" i="152"/>
  <c r="G538" i="152"/>
  <c r="F538" i="151"/>
  <c r="G538" i="151"/>
  <c r="F538" i="150"/>
  <c r="G538" i="150"/>
  <c r="D538" i="138"/>
  <c r="F530" i="157"/>
  <c r="G530" i="157"/>
  <c r="F530" i="155"/>
  <c r="G530" i="155"/>
  <c r="F530" i="154"/>
  <c r="G530" i="154"/>
  <c r="F530" i="153"/>
  <c r="G530" i="153"/>
  <c r="F530" i="152"/>
  <c r="G530" i="152"/>
  <c r="F530" i="151"/>
  <c r="G530" i="151"/>
  <c r="F530" i="150"/>
  <c r="G530" i="150"/>
  <c r="D530" i="138"/>
  <c r="F522" i="157"/>
  <c r="F522" i="155"/>
  <c r="G522" i="155"/>
  <c r="F522" i="153"/>
  <c r="G522" i="153"/>
  <c r="F522" i="154"/>
  <c r="G522" i="154"/>
  <c r="F522" i="152"/>
  <c r="G522" i="152"/>
  <c r="F522" i="151"/>
  <c r="G522" i="151"/>
  <c r="F522" i="150"/>
  <c r="G522" i="150"/>
  <c r="D522" i="138"/>
  <c r="F513" i="157"/>
  <c r="G513" i="157"/>
  <c r="F513" i="153"/>
  <c r="G513" i="153"/>
  <c r="F513" i="155"/>
  <c r="G513" i="155"/>
  <c r="F513" i="154"/>
  <c r="G513" i="154"/>
  <c r="F513" i="151"/>
  <c r="G513" i="151"/>
  <c r="F513" i="152"/>
  <c r="G513" i="152"/>
  <c r="F513" i="150"/>
  <c r="G513" i="150"/>
  <c r="D513" i="138"/>
  <c r="F505" i="157"/>
  <c r="G505" i="157"/>
  <c r="F505" i="155"/>
  <c r="G505" i="155"/>
  <c r="F505" i="154"/>
  <c r="G505" i="154"/>
  <c r="F505" i="153"/>
  <c r="G505" i="153"/>
  <c r="F505" i="152"/>
  <c r="G505" i="152"/>
  <c r="F505" i="151"/>
  <c r="G505" i="151"/>
  <c r="F505" i="150"/>
  <c r="G505" i="150"/>
  <c r="D505" i="138"/>
  <c r="F494" i="157"/>
  <c r="G494" i="157"/>
  <c r="F494" i="155"/>
  <c r="G494" i="155"/>
  <c r="F494" i="154"/>
  <c r="G494" i="154"/>
  <c r="F494" i="152"/>
  <c r="G494" i="152"/>
  <c r="F494" i="151"/>
  <c r="G494" i="151"/>
  <c r="F494" i="153"/>
  <c r="G494" i="153"/>
  <c r="F494" i="150"/>
  <c r="G494" i="150"/>
  <c r="D494" i="138"/>
  <c r="F485" i="157"/>
  <c r="G485" i="157"/>
  <c r="F485" i="154"/>
  <c r="G485" i="154"/>
  <c r="F485" i="153"/>
  <c r="G485" i="153"/>
  <c r="F485" i="155"/>
  <c r="F485" i="152"/>
  <c r="G485" i="152"/>
  <c r="F485" i="150"/>
  <c r="G485" i="150"/>
  <c r="F485" i="151"/>
  <c r="G485" i="151"/>
  <c r="D485" i="138"/>
  <c r="F477" i="154"/>
  <c r="G477" i="154"/>
  <c r="F477" i="155"/>
  <c r="G477" i="155"/>
  <c r="F477" i="157"/>
  <c r="G477" i="157"/>
  <c r="F477" i="153"/>
  <c r="G477" i="153"/>
  <c r="F477" i="152"/>
  <c r="G477" i="152"/>
  <c r="F477" i="151"/>
  <c r="G477" i="151"/>
  <c r="F477" i="150"/>
  <c r="G477" i="150"/>
  <c r="D477" i="138"/>
  <c r="F469" i="157"/>
  <c r="G469" i="157"/>
  <c r="F469" i="154"/>
  <c r="G469" i="154"/>
  <c r="F469" i="153"/>
  <c r="G469" i="153"/>
  <c r="F469" i="155"/>
  <c r="G469" i="155"/>
  <c r="F469" i="152"/>
  <c r="G469" i="152"/>
  <c r="F469" i="150"/>
  <c r="G469" i="150"/>
  <c r="F469" i="151"/>
  <c r="G469" i="151"/>
  <c r="D469" i="138"/>
  <c r="F460" i="157"/>
  <c r="G460" i="157"/>
  <c r="F460" i="154"/>
  <c r="G460" i="154"/>
  <c r="F460" i="155"/>
  <c r="G460" i="155"/>
  <c r="F460" i="153"/>
  <c r="G460" i="153"/>
  <c r="F460" i="151"/>
  <c r="G460" i="151"/>
  <c r="F460" i="152"/>
  <c r="G460" i="152"/>
  <c r="F460" i="150"/>
  <c r="G460" i="150"/>
  <c r="D460" i="138"/>
  <c r="F449" i="157"/>
  <c r="G449" i="157"/>
  <c r="F449" i="154"/>
  <c r="G449" i="154"/>
  <c r="F449" i="155"/>
  <c r="G449" i="155"/>
  <c r="F449" i="153"/>
  <c r="G449" i="153"/>
  <c r="F449" i="152"/>
  <c r="G449" i="152"/>
  <c r="F449" i="150"/>
  <c r="G449" i="150"/>
  <c r="F449" i="151"/>
  <c r="G449" i="151"/>
  <c r="D449" i="138"/>
  <c r="F441" i="157"/>
  <c r="F441" i="154"/>
  <c r="G441" i="154"/>
  <c r="F441" i="155"/>
  <c r="G441" i="155"/>
  <c r="F441" i="153"/>
  <c r="G441" i="153"/>
  <c r="F441" i="152"/>
  <c r="G441" i="152"/>
  <c r="F441" i="151"/>
  <c r="G441" i="151"/>
  <c r="F441" i="150"/>
  <c r="G441" i="150"/>
  <c r="D441" i="138"/>
  <c r="F433" i="157"/>
  <c r="G433" i="157"/>
  <c r="F433" i="154"/>
  <c r="G433" i="154"/>
  <c r="F433" i="155"/>
  <c r="G433" i="155"/>
  <c r="F433" i="153"/>
  <c r="G433" i="153"/>
  <c r="F433" i="152"/>
  <c r="G433" i="152"/>
  <c r="F433" i="151"/>
  <c r="G433" i="151"/>
  <c r="F433" i="150"/>
  <c r="G433" i="150"/>
  <c r="D433" i="138"/>
  <c r="F425" i="157"/>
  <c r="G425" i="157"/>
  <c r="F425" i="154"/>
  <c r="G425" i="154"/>
  <c r="F425" i="155"/>
  <c r="G425" i="155"/>
  <c r="F425" i="153"/>
  <c r="G425" i="153"/>
  <c r="F425" i="152"/>
  <c r="G425" i="152"/>
  <c r="F425" i="150"/>
  <c r="G425" i="150"/>
  <c r="F425" i="151"/>
  <c r="G425" i="151"/>
  <c r="D425" i="138"/>
  <c r="F417" i="157"/>
  <c r="G417" i="157"/>
  <c r="F417" i="155"/>
  <c r="G417" i="155"/>
  <c r="F417" i="154"/>
  <c r="G417" i="154"/>
  <c r="F417" i="153"/>
  <c r="G417" i="153"/>
  <c r="F417" i="151"/>
  <c r="G417" i="151"/>
  <c r="F417" i="152"/>
  <c r="G417" i="152"/>
  <c r="F417" i="150"/>
  <c r="G417" i="150"/>
  <c r="D417" i="138"/>
  <c r="F409" i="154"/>
  <c r="G409" i="154"/>
  <c r="F409" i="157"/>
  <c r="G409" i="157"/>
  <c r="F409" i="155"/>
  <c r="G409" i="155"/>
  <c r="F409" i="153"/>
  <c r="G409" i="153"/>
  <c r="F409" i="152"/>
  <c r="G409" i="152"/>
  <c r="F409" i="151"/>
  <c r="G409" i="151"/>
  <c r="F409" i="150"/>
  <c r="G409" i="150"/>
  <c r="D409" i="138"/>
  <c r="F401" i="157"/>
  <c r="G401" i="157"/>
  <c r="F401" i="155"/>
  <c r="G401" i="155"/>
  <c r="F401" i="154"/>
  <c r="G401" i="154"/>
  <c r="F401" i="153"/>
  <c r="G401" i="153"/>
  <c r="F401" i="152"/>
  <c r="G401" i="152"/>
  <c r="F401" i="151"/>
  <c r="G401" i="151"/>
  <c r="F401" i="150"/>
  <c r="G401" i="150"/>
  <c r="D401" i="138"/>
  <c r="F393" i="157"/>
  <c r="G393" i="157"/>
  <c r="F393" i="155"/>
  <c r="G393" i="155"/>
  <c r="F393" i="154"/>
  <c r="G393" i="154"/>
  <c r="F393" i="153"/>
  <c r="G393" i="153"/>
  <c r="F393" i="152"/>
  <c r="G393" i="152"/>
  <c r="F393" i="150"/>
  <c r="G393" i="150"/>
  <c r="F393" i="151"/>
  <c r="G393" i="151"/>
  <c r="D393" i="138"/>
  <c r="F384" i="157"/>
  <c r="F384" i="155"/>
  <c r="G384" i="155"/>
  <c r="F384" i="154"/>
  <c r="G384" i="154"/>
  <c r="F384" i="153"/>
  <c r="G384" i="153"/>
  <c r="F384" i="152"/>
  <c r="G384" i="152"/>
  <c r="F384" i="150"/>
  <c r="G384" i="150"/>
  <c r="F384" i="151"/>
  <c r="G384" i="151"/>
  <c r="D384" i="138"/>
  <c r="F371" i="157"/>
  <c r="G371" i="157"/>
  <c r="F371" i="155"/>
  <c r="G371" i="155"/>
  <c r="F371" i="154"/>
  <c r="G371" i="154"/>
  <c r="F371" i="153"/>
  <c r="G371" i="153"/>
  <c r="F371" i="152"/>
  <c r="G371" i="152"/>
  <c r="F371" i="150"/>
  <c r="G371" i="150"/>
  <c r="F371" i="151"/>
  <c r="G371" i="151"/>
  <c r="D371" i="138"/>
  <c r="F363" i="157"/>
  <c r="G363" i="157"/>
  <c r="F363" i="155"/>
  <c r="G363" i="155"/>
  <c r="F363" i="154"/>
  <c r="G363" i="154"/>
  <c r="F363" i="153"/>
  <c r="G363" i="153"/>
  <c r="F363" i="152"/>
  <c r="G363" i="152"/>
  <c r="F363" i="150"/>
  <c r="G363" i="150"/>
  <c r="F363" i="151"/>
  <c r="G363" i="151"/>
  <c r="D363" i="138"/>
  <c r="F355" i="157"/>
  <c r="G355" i="157"/>
  <c r="F355" i="155"/>
  <c r="G355" i="155"/>
  <c r="F355" i="154"/>
  <c r="G355" i="154"/>
  <c r="F355" i="152"/>
  <c r="G355" i="152"/>
  <c r="F355" i="153"/>
  <c r="G355" i="153"/>
  <c r="F355" i="150"/>
  <c r="G355" i="150"/>
  <c r="F355" i="151"/>
  <c r="G355" i="151"/>
  <c r="D355" i="138"/>
  <c r="F346" i="157"/>
  <c r="G346" i="157"/>
  <c r="F346" i="154"/>
  <c r="G346" i="154"/>
  <c r="F346" i="155"/>
  <c r="G346" i="155"/>
  <c r="F346" i="153"/>
  <c r="G346" i="153"/>
  <c r="F346" i="152"/>
  <c r="G346" i="152"/>
  <c r="F346" i="150"/>
  <c r="G346" i="150"/>
  <c r="F346" i="151"/>
  <c r="G346" i="151"/>
  <c r="D346" i="138"/>
  <c r="F338" i="157"/>
  <c r="G338" i="157"/>
  <c r="F338" i="155"/>
  <c r="G338" i="155"/>
  <c r="F338" i="154"/>
  <c r="G338" i="154"/>
  <c r="F338" i="153"/>
  <c r="G338" i="153"/>
  <c r="F338" i="152"/>
  <c r="G338" i="152"/>
  <c r="F338" i="150"/>
  <c r="G338" i="150"/>
  <c r="F338" i="151"/>
  <c r="G338" i="151"/>
  <c r="D338" i="138"/>
  <c r="F328" i="157"/>
  <c r="G328" i="157"/>
  <c r="F328" i="155"/>
  <c r="G328" i="155"/>
  <c r="F328" i="154"/>
  <c r="G328" i="154"/>
  <c r="F328" i="153"/>
  <c r="G328" i="153"/>
  <c r="F328" i="152"/>
  <c r="G328" i="152"/>
  <c r="F328" i="151"/>
  <c r="G328" i="151"/>
  <c r="F328" i="150"/>
  <c r="G328" i="150"/>
  <c r="D328" i="138"/>
  <c r="F319" i="157"/>
  <c r="G319" i="157"/>
  <c r="F319" i="155"/>
  <c r="G319" i="155"/>
  <c r="F319" i="153"/>
  <c r="G319" i="153"/>
  <c r="F319" i="154"/>
  <c r="G319" i="154"/>
  <c r="F319" i="152"/>
  <c r="G319" i="152"/>
  <c r="F319" i="151"/>
  <c r="G319" i="151"/>
  <c r="F319" i="150"/>
  <c r="G319" i="150"/>
  <c r="D319" i="138"/>
  <c r="F309" i="157"/>
  <c r="G309" i="157"/>
  <c r="F309" i="155"/>
  <c r="G309" i="155"/>
  <c r="F309" i="154"/>
  <c r="G309" i="154"/>
  <c r="F309" i="153"/>
  <c r="G309" i="153"/>
  <c r="F309" i="151"/>
  <c r="G309" i="151"/>
  <c r="F309" i="150"/>
  <c r="G309" i="150"/>
  <c r="F309" i="152"/>
  <c r="G309" i="152"/>
  <c r="D309" i="138"/>
  <c r="F301" i="157"/>
  <c r="G301" i="157"/>
  <c r="F301" i="154"/>
  <c r="G301" i="154"/>
  <c r="F301" i="155"/>
  <c r="G301" i="155"/>
  <c r="F301" i="153"/>
  <c r="G301" i="153"/>
  <c r="F301" i="152"/>
  <c r="G301" i="152"/>
  <c r="F301" i="151"/>
  <c r="G301" i="151"/>
  <c r="F301" i="150"/>
  <c r="G301" i="150"/>
  <c r="D301" i="138"/>
  <c r="F293" i="157"/>
  <c r="G293" i="157"/>
  <c r="F293" i="154"/>
  <c r="G293" i="154"/>
  <c r="F293" i="155"/>
  <c r="G293" i="155"/>
  <c r="F293" i="153"/>
  <c r="G293" i="153"/>
  <c r="F293" i="152"/>
  <c r="G293" i="152"/>
  <c r="F293" i="151"/>
  <c r="G293" i="151"/>
  <c r="F293" i="150"/>
  <c r="G293" i="150"/>
  <c r="D293" i="138"/>
  <c r="F285" i="157"/>
  <c r="G285" i="157"/>
  <c r="F285" i="155"/>
  <c r="G285" i="155"/>
  <c r="F285" i="154"/>
  <c r="G285" i="154"/>
  <c r="F285" i="153"/>
  <c r="G285" i="153"/>
  <c r="F285" i="152"/>
  <c r="G285" i="152"/>
  <c r="F285" i="151"/>
  <c r="G285" i="151"/>
  <c r="F285" i="150"/>
  <c r="G285" i="150"/>
  <c r="D285" i="138"/>
  <c r="F276" i="157"/>
  <c r="G276" i="157"/>
  <c r="F276" i="154"/>
  <c r="G276" i="154"/>
  <c r="F276" i="155"/>
  <c r="G276" i="155"/>
  <c r="F276" i="153"/>
  <c r="G276" i="153"/>
  <c r="F276" i="152"/>
  <c r="G276" i="152"/>
  <c r="F276" i="151"/>
  <c r="G276" i="151"/>
  <c r="F276" i="150"/>
  <c r="G276" i="150"/>
  <c r="D276" i="138"/>
  <c r="F267" i="157"/>
  <c r="G267" i="157"/>
  <c r="F267" i="155"/>
  <c r="G267" i="155"/>
  <c r="F267" i="153"/>
  <c r="G267" i="153"/>
  <c r="F267" i="154"/>
  <c r="G267" i="154"/>
  <c r="F267" i="152"/>
  <c r="G267" i="152"/>
  <c r="F267" i="151"/>
  <c r="G267" i="151"/>
  <c r="F267" i="150"/>
  <c r="G267" i="150"/>
  <c r="D267" i="138"/>
  <c r="F258" i="157"/>
  <c r="G258" i="157"/>
  <c r="F258" i="155"/>
  <c r="G258" i="155"/>
  <c r="F258" i="154"/>
  <c r="G258" i="154"/>
  <c r="F258" i="153"/>
  <c r="G258" i="153"/>
  <c r="F258" i="151"/>
  <c r="G258" i="151"/>
  <c r="F258" i="150"/>
  <c r="G258" i="150"/>
  <c r="F258" i="152"/>
  <c r="G258" i="152"/>
  <c r="D258" i="138"/>
  <c r="F250" i="157"/>
  <c r="G250" i="157"/>
  <c r="F250" i="155"/>
  <c r="G250" i="155"/>
  <c r="F250" i="153"/>
  <c r="G250" i="153"/>
  <c r="F250" i="154"/>
  <c r="G250" i="154"/>
  <c r="F250" i="151"/>
  <c r="G250" i="151"/>
  <c r="F250" i="152"/>
  <c r="G250" i="152"/>
  <c r="F250" i="150"/>
  <c r="G250" i="150"/>
  <c r="D250" i="138"/>
  <c r="F241" i="157"/>
  <c r="G241" i="157"/>
  <c r="F241" i="155"/>
  <c r="G241" i="155"/>
  <c r="F241" i="153"/>
  <c r="G241" i="153"/>
  <c r="F241" i="154"/>
  <c r="G241" i="154"/>
  <c r="F241" i="152"/>
  <c r="G241" i="152"/>
  <c r="F241" i="151"/>
  <c r="G241" i="151"/>
  <c r="F241" i="150"/>
  <c r="G241" i="150"/>
  <c r="D241" i="138"/>
  <c r="F233" i="157"/>
  <c r="G233" i="157"/>
  <c r="F233" i="155"/>
  <c r="G233" i="155"/>
  <c r="F233" i="153"/>
  <c r="G233" i="153"/>
  <c r="F233" i="154"/>
  <c r="G233" i="154"/>
  <c r="F233" i="152"/>
  <c r="G233" i="152"/>
  <c r="F233" i="151"/>
  <c r="G233" i="151"/>
  <c r="F233" i="150"/>
  <c r="G233" i="150"/>
  <c r="D233" i="138"/>
  <c r="F225" i="157"/>
  <c r="G225" i="157"/>
  <c r="F225" i="155"/>
  <c r="G225" i="155"/>
  <c r="F225" i="153"/>
  <c r="G225" i="153"/>
  <c r="F225" i="154"/>
  <c r="G225" i="154"/>
  <c r="F225" i="152"/>
  <c r="G225" i="152"/>
  <c r="F225" i="151"/>
  <c r="G225" i="151"/>
  <c r="F225" i="150"/>
  <c r="G225" i="150"/>
  <c r="D225" i="138"/>
  <c r="F217" i="157"/>
  <c r="G217" i="157"/>
  <c r="F217" i="155"/>
  <c r="G217" i="155"/>
  <c r="F217" i="154"/>
  <c r="G217" i="154"/>
  <c r="F217" i="153"/>
  <c r="G217" i="153"/>
  <c r="F217" i="151"/>
  <c r="G217" i="151"/>
  <c r="F217" i="152"/>
  <c r="G217" i="152"/>
  <c r="F217" i="150"/>
  <c r="G217" i="150"/>
  <c r="D217" i="138"/>
  <c r="F209" i="157"/>
  <c r="G209" i="157"/>
  <c r="F209" i="155"/>
  <c r="G209" i="155"/>
  <c r="F209" i="154"/>
  <c r="G209" i="154"/>
  <c r="F209" i="153"/>
  <c r="G209" i="153"/>
  <c r="F209" i="152"/>
  <c r="G209" i="152"/>
  <c r="F209" i="151"/>
  <c r="G209" i="151"/>
  <c r="F209" i="150"/>
  <c r="G209" i="150"/>
  <c r="D209" i="138"/>
  <c r="F200" i="157"/>
  <c r="G200" i="157"/>
  <c r="F200" i="155"/>
  <c r="G200" i="155"/>
  <c r="F200" i="154"/>
  <c r="G200" i="154"/>
  <c r="F200" i="153"/>
  <c r="G200" i="153"/>
  <c r="F200" i="152"/>
  <c r="G200" i="152"/>
  <c r="F200" i="150"/>
  <c r="G200" i="150"/>
  <c r="F200" i="151"/>
  <c r="G200" i="151"/>
  <c r="D200" i="138"/>
  <c r="F190" i="157"/>
  <c r="G190" i="157"/>
  <c r="F190" i="155"/>
  <c r="G190" i="155"/>
  <c r="F190" i="154"/>
  <c r="G190" i="154"/>
  <c r="F190" i="153"/>
  <c r="G190" i="153"/>
  <c r="F190" i="152"/>
  <c r="G190" i="152"/>
  <c r="F190" i="150"/>
  <c r="G190" i="150"/>
  <c r="F190" i="151"/>
  <c r="G190" i="151"/>
  <c r="D190" i="138"/>
  <c r="F182" i="157"/>
  <c r="G182" i="157"/>
  <c r="F182" i="155"/>
  <c r="G182" i="155"/>
  <c r="F182" i="154"/>
  <c r="G182" i="154"/>
  <c r="F182" i="153"/>
  <c r="G182" i="153"/>
  <c r="F182" i="152"/>
  <c r="G182" i="152"/>
  <c r="F182" i="150"/>
  <c r="G182" i="150"/>
  <c r="F182" i="151"/>
  <c r="G182" i="151"/>
  <c r="D182" i="138"/>
  <c r="F174" i="157"/>
  <c r="G174" i="157"/>
  <c r="F174" i="155"/>
  <c r="G174" i="155"/>
  <c r="F174" i="154"/>
  <c r="G174" i="154"/>
  <c r="F174" i="153"/>
  <c r="G174" i="153"/>
  <c r="F174" i="152"/>
  <c r="G174" i="152"/>
  <c r="F174" i="150"/>
  <c r="G174" i="150"/>
  <c r="F174" i="151"/>
  <c r="G174" i="151"/>
  <c r="D174" i="138"/>
  <c r="F164" i="157"/>
  <c r="G164" i="157"/>
  <c r="F164" i="155"/>
  <c r="G164" i="155"/>
  <c r="F164" i="154"/>
  <c r="G164" i="154"/>
  <c r="F164" i="153"/>
  <c r="G164" i="153"/>
  <c r="F164" i="152"/>
  <c r="G164" i="152"/>
  <c r="F164" i="151"/>
  <c r="G164" i="151"/>
  <c r="F164" i="150"/>
  <c r="G164" i="150"/>
  <c r="D164" i="138"/>
  <c r="F156" i="157"/>
  <c r="F156" i="155"/>
  <c r="G156" i="155"/>
  <c r="F156" i="154"/>
  <c r="G156" i="154"/>
  <c r="F156" i="153"/>
  <c r="G156" i="153"/>
  <c r="F156" i="152"/>
  <c r="G156" i="152"/>
  <c r="F156" i="151"/>
  <c r="G156" i="151"/>
  <c r="F156" i="150"/>
  <c r="G156" i="150"/>
  <c r="D156" i="138"/>
  <c r="F147" i="157"/>
  <c r="G147" i="157"/>
  <c r="F147" i="155"/>
  <c r="G147" i="155"/>
  <c r="F147" i="154"/>
  <c r="G147" i="154"/>
  <c r="F147" i="153"/>
  <c r="G147" i="153"/>
  <c r="F147" i="152"/>
  <c r="G147" i="152"/>
  <c r="F147" i="151"/>
  <c r="G147" i="151"/>
  <c r="F147" i="150"/>
  <c r="G147" i="150"/>
  <c r="D147" i="138"/>
  <c r="F139" i="157"/>
  <c r="G139" i="157"/>
  <c r="F139" i="155"/>
  <c r="G139" i="155"/>
  <c r="F139" i="154"/>
  <c r="G139" i="154"/>
  <c r="F139" i="153"/>
  <c r="G139" i="153"/>
  <c r="F139" i="152"/>
  <c r="G139" i="152"/>
  <c r="F139" i="151"/>
  <c r="G139" i="151"/>
  <c r="F139" i="150"/>
  <c r="G139" i="150"/>
  <c r="D139" i="138"/>
  <c r="F131" i="157"/>
  <c r="G131" i="157"/>
  <c r="F131" i="155"/>
  <c r="G131" i="155"/>
  <c r="F131" i="154"/>
  <c r="G131" i="154"/>
  <c r="F131" i="153"/>
  <c r="G131" i="153"/>
  <c r="F131" i="152"/>
  <c r="G131" i="152"/>
  <c r="F131" i="150"/>
  <c r="G131" i="150"/>
  <c r="F131" i="151"/>
  <c r="G131" i="151"/>
  <c r="D131" i="138"/>
  <c r="F122" i="157"/>
  <c r="G122" i="157"/>
  <c r="F122" i="155"/>
  <c r="G122" i="155"/>
  <c r="F122" i="154"/>
  <c r="G122" i="154"/>
  <c r="F122" i="153"/>
  <c r="G122" i="153"/>
  <c r="F122" i="152"/>
  <c r="G122" i="152"/>
  <c r="F122" i="151"/>
  <c r="G122" i="151"/>
  <c r="F122" i="150"/>
  <c r="G122" i="150"/>
  <c r="D122" i="138"/>
  <c r="F113" i="157"/>
  <c r="F113" i="155"/>
  <c r="G113" i="155"/>
  <c r="F113" i="154"/>
  <c r="G113" i="154"/>
  <c r="F113" i="153"/>
  <c r="G113" i="153"/>
  <c r="F113" i="152"/>
  <c r="G113" i="152"/>
  <c r="F113" i="151"/>
  <c r="G113" i="151"/>
  <c r="F113" i="150"/>
  <c r="G113" i="150"/>
  <c r="D113" i="138"/>
  <c r="F105" i="157"/>
  <c r="G105" i="157"/>
  <c r="F105" i="155"/>
  <c r="G105" i="155"/>
  <c r="F105" i="153"/>
  <c r="G105" i="153"/>
  <c r="F105" i="154"/>
  <c r="G105" i="154"/>
  <c r="F105" i="151"/>
  <c r="G105" i="151"/>
  <c r="F105" i="152"/>
  <c r="G105" i="152"/>
  <c r="F105" i="150"/>
  <c r="G105" i="150"/>
  <c r="D105" i="138"/>
  <c r="F96" i="157"/>
  <c r="G96" i="157"/>
  <c r="F96" i="155"/>
  <c r="G96" i="155"/>
  <c r="F96" i="153"/>
  <c r="G96" i="153"/>
  <c r="F96" i="154"/>
  <c r="G96" i="154"/>
  <c r="F96" i="152"/>
  <c r="G96" i="152"/>
  <c r="F96" i="150"/>
  <c r="G96" i="150"/>
  <c r="F96" i="151"/>
  <c r="G96" i="151"/>
  <c r="D96" i="138"/>
  <c r="F88" i="157"/>
  <c r="G88" i="157"/>
  <c r="F88" i="155"/>
  <c r="G88" i="155"/>
  <c r="F88" i="154"/>
  <c r="G88" i="154"/>
  <c r="F88" i="152"/>
  <c r="G88" i="152"/>
  <c r="F88" i="153"/>
  <c r="G88" i="153"/>
  <c r="F88" i="150"/>
  <c r="G88" i="150"/>
  <c r="F88" i="151"/>
  <c r="G88" i="151"/>
  <c r="D88" i="138"/>
  <c r="F79" i="157"/>
  <c r="G79" i="157"/>
  <c r="F79" i="155"/>
  <c r="G79" i="155"/>
  <c r="F79" i="154"/>
  <c r="G79" i="154"/>
  <c r="F79" i="153"/>
  <c r="G79" i="153"/>
  <c r="F79" i="152"/>
  <c r="G79" i="152"/>
  <c r="F79" i="151"/>
  <c r="G79" i="151"/>
  <c r="F79" i="150"/>
  <c r="G79" i="150"/>
  <c r="D79" i="138"/>
  <c r="F40" i="157"/>
  <c r="G40" i="157"/>
  <c r="F40" i="155"/>
  <c r="G40" i="155"/>
  <c r="F40" i="154"/>
  <c r="G40" i="154"/>
  <c r="F40" i="152"/>
  <c r="G40" i="152"/>
  <c r="F40" i="151"/>
  <c r="G40" i="151"/>
  <c r="F40" i="153"/>
  <c r="G40" i="153"/>
  <c r="F40" i="150"/>
  <c r="G40" i="150"/>
  <c r="D40" i="138"/>
  <c r="F32" i="157"/>
  <c r="G32" i="157"/>
  <c r="F32" i="153"/>
  <c r="G32" i="153"/>
  <c r="F32" i="155"/>
  <c r="G32" i="155"/>
  <c r="F32" i="154"/>
  <c r="G32" i="154"/>
  <c r="F32" i="152"/>
  <c r="G32" i="152"/>
  <c r="F32" i="151"/>
  <c r="G32" i="151"/>
  <c r="F32" i="150"/>
  <c r="G32" i="150"/>
  <c r="D32" i="138"/>
  <c r="F24" i="157"/>
  <c r="G24" i="157"/>
  <c r="F24" i="155"/>
  <c r="G24" i="155"/>
  <c r="F24" i="154"/>
  <c r="G24" i="154"/>
  <c r="F24" i="152"/>
  <c r="G24" i="152"/>
  <c r="F24" i="153"/>
  <c r="G24" i="153"/>
  <c r="F24" i="151"/>
  <c r="G24" i="151"/>
  <c r="F24" i="150"/>
  <c r="G24" i="150"/>
  <c r="D24" i="138"/>
  <c r="D682" i="82"/>
  <c r="A682" i="82"/>
  <c r="D681" i="82"/>
  <c r="A681" i="82"/>
  <c r="D680" i="82"/>
  <c r="A680" i="82"/>
  <c r="D679" i="82"/>
  <c r="A679" i="82"/>
  <c r="D678" i="82"/>
  <c r="A678" i="82"/>
  <c r="D677" i="82"/>
  <c r="D676" i="82"/>
  <c r="D675" i="82"/>
  <c r="D674" i="82"/>
  <c r="E674" i="82"/>
  <c r="D673" i="82"/>
  <c r="D672" i="82"/>
  <c r="D671" i="82"/>
  <c r="D670" i="82"/>
  <c r="E670" i="82"/>
  <c r="D669" i="82"/>
  <c r="D668" i="82"/>
  <c r="D667" i="82"/>
  <c r="D666" i="82"/>
  <c r="E666" i="82"/>
  <c r="D665" i="82"/>
  <c r="D664" i="82"/>
  <c r="D663" i="82"/>
  <c r="D662" i="82"/>
  <c r="E662" i="82"/>
  <c r="D661" i="82"/>
  <c r="D660" i="82"/>
  <c r="D659" i="82"/>
  <c r="D656" i="82"/>
  <c r="A656" i="82"/>
  <c r="D655" i="82"/>
  <c r="A655" i="82"/>
  <c r="D654" i="82"/>
  <c r="A654" i="82"/>
  <c r="D653" i="82"/>
  <c r="A653" i="82"/>
  <c r="D652" i="82"/>
  <c r="A652" i="82"/>
  <c r="D651" i="82"/>
  <c r="A651" i="82"/>
  <c r="D650" i="82"/>
  <c r="A650" i="82"/>
  <c r="D649" i="82"/>
  <c r="A649" i="82"/>
  <c r="D648" i="82"/>
  <c r="A648" i="82"/>
  <c r="D647" i="82"/>
  <c r="A647" i="82"/>
  <c r="D646" i="82"/>
  <c r="A646" i="82"/>
  <c r="D645" i="82"/>
  <c r="A645" i="82"/>
  <c r="D644" i="82"/>
  <c r="A644" i="82"/>
  <c r="D643" i="82"/>
  <c r="A643" i="82"/>
  <c r="D642" i="82"/>
  <c r="A642" i="82"/>
  <c r="D641" i="82"/>
  <c r="A641" i="82"/>
  <c r="D640" i="82"/>
  <c r="A640" i="82"/>
  <c r="D639" i="82"/>
  <c r="A639" i="82"/>
  <c r="D638" i="82"/>
  <c r="D637" i="82"/>
  <c r="A637" i="82"/>
  <c r="D636" i="82"/>
  <c r="D635" i="82"/>
  <c r="A635" i="82"/>
  <c r="D634" i="82"/>
  <c r="D633" i="82"/>
  <c r="A633" i="82"/>
  <c r="D632" i="82"/>
  <c r="D631" i="82"/>
  <c r="A631" i="82"/>
  <c r="D630" i="82"/>
  <c r="D629" i="82"/>
  <c r="A629" i="82"/>
  <c r="D628" i="82"/>
  <c r="D627" i="82"/>
  <c r="A627" i="82"/>
  <c r="D626" i="82"/>
  <c r="D625" i="82"/>
  <c r="A625" i="82"/>
  <c r="D624" i="82"/>
  <c r="D623" i="82"/>
  <c r="A623" i="82"/>
  <c r="D622" i="82"/>
  <c r="D621" i="82"/>
  <c r="A621" i="82"/>
  <c r="D620" i="82"/>
  <c r="D619" i="82"/>
  <c r="A619" i="82"/>
  <c r="D618" i="82"/>
  <c r="D617" i="82"/>
  <c r="A617" i="82"/>
  <c r="D616" i="82"/>
  <c r="D615" i="82"/>
  <c r="A615" i="82"/>
  <c r="D614" i="82"/>
  <c r="D613" i="82"/>
  <c r="A613" i="82"/>
  <c r="D612" i="82"/>
  <c r="D611" i="82"/>
  <c r="A611" i="82"/>
  <c r="D610" i="82"/>
  <c r="D609" i="82"/>
  <c r="A609" i="82"/>
  <c r="D608" i="82"/>
  <c r="D607" i="82"/>
  <c r="A607" i="82"/>
  <c r="D606" i="82"/>
  <c r="D605" i="82"/>
  <c r="A605" i="82"/>
  <c r="D604" i="82"/>
  <c r="D603" i="82"/>
  <c r="A603" i="82"/>
  <c r="D602" i="82"/>
  <c r="A602" i="82"/>
  <c r="D601" i="82"/>
  <c r="D600" i="82"/>
  <c r="A600" i="82"/>
  <c r="D599" i="82"/>
  <c r="A599" i="82"/>
  <c r="D598" i="82"/>
  <c r="A598" i="82"/>
  <c r="D597" i="82"/>
  <c r="D596" i="82"/>
  <c r="D595" i="82"/>
  <c r="D594" i="82"/>
  <c r="A594" i="82"/>
  <c r="D593" i="82"/>
  <c r="D592" i="82"/>
  <c r="A592" i="82"/>
  <c r="D591" i="82"/>
  <c r="A591" i="82"/>
  <c r="D590" i="82"/>
  <c r="A590" i="82"/>
  <c r="D589" i="82"/>
  <c r="D588" i="82"/>
  <c r="D587" i="82"/>
  <c r="D586" i="82"/>
  <c r="A586" i="82"/>
  <c r="D585" i="82"/>
  <c r="D584" i="82"/>
  <c r="A584" i="82"/>
  <c r="D583" i="82"/>
  <c r="A583" i="82"/>
  <c r="D582" i="82"/>
  <c r="A582" i="82"/>
  <c r="D581" i="82"/>
  <c r="D580" i="82"/>
  <c r="A580" i="82"/>
  <c r="D579" i="82"/>
  <c r="A579" i="82"/>
  <c r="D578" i="82"/>
  <c r="A578" i="82"/>
  <c r="D577" i="82"/>
  <c r="D576" i="82"/>
  <c r="A576" i="82"/>
  <c r="D575" i="82"/>
  <c r="A575" i="82"/>
  <c r="D574" i="82"/>
  <c r="A574" i="82"/>
  <c r="D573" i="82"/>
  <c r="D572" i="82"/>
  <c r="A572" i="82"/>
  <c r="D571" i="82"/>
  <c r="A571" i="82"/>
  <c r="D570" i="82"/>
  <c r="A570" i="82"/>
  <c r="D569" i="82"/>
  <c r="D566" i="82"/>
  <c r="A566" i="82"/>
  <c r="D565" i="82"/>
  <c r="A565" i="82"/>
  <c r="D564" i="82"/>
  <c r="A564" i="82"/>
  <c r="D563" i="82"/>
  <c r="A563" i="82"/>
  <c r="D562" i="82"/>
  <c r="A562" i="82"/>
  <c r="D561" i="82"/>
  <c r="D560" i="82"/>
  <c r="A560" i="82"/>
  <c r="D559" i="82"/>
  <c r="D558" i="82"/>
  <c r="A558" i="82"/>
  <c r="D557" i="82"/>
  <c r="A557" i="82"/>
  <c r="D556" i="82"/>
  <c r="A556" i="82"/>
  <c r="D555" i="82"/>
  <c r="D554" i="82"/>
  <c r="D553" i="82"/>
  <c r="D552" i="82"/>
  <c r="A552" i="82"/>
  <c r="D551" i="82"/>
  <c r="E551" i="82"/>
  <c r="D550" i="82"/>
  <c r="A550" i="82"/>
  <c r="D549" i="82"/>
  <c r="A549" i="82"/>
  <c r="D548" i="82"/>
  <c r="A548" i="82"/>
  <c r="D547" i="82"/>
  <c r="E547" i="82"/>
  <c r="D546" i="82"/>
  <c r="D545" i="82"/>
  <c r="D544" i="82"/>
  <c r="D543" i="82"/>
  <c r="D542" i="82"/>
  <c r="A542" i="82"/>
  <c r="D541" i="82"/>
  <c r="A541" i="82"/>
  <c r="D540" i="82"/>
  <c r="A540" i="82"/>
  <c r="D539" i="82"/>
  <c r="E539" i="82"/>
  <c r="D538" i="82"/>
  <c r="D537" i="82"/>
  <c r="D536" i="82"/>
  <c r="A536" i="82"/>
  <c r="D535" i="82"/>
  <c r="E535" i="82"/>
  <c r="D534" i="82"/>
  <c r="D533" i="82"/>
  <c r="A533" i="82"/>
  <c r="D532" i="82"/>
  <c r="A532" i="82"/>
  <c r="D531" i="82"/>
  <c r="E531" i="82"/>
  <c r="D530" i="82"/>
  <c r="D529" i="82"/>
  <c r="D528" i="82"/>
  <c r="D527" i="82"/>
  <c r="E527" i="82"/>
  <c r="D526" i="82"/>
  <c r="D525" i="82"/>
  <c r="D524" i="82"/>
  <c r="D523" i="82"/>
  <c r="E523" i="82"/>
  <c r="D522" i="82"/>
  <c r="D521" i="82"/>
  <c r="D520" i="82"/>
  <c r="D519" i="82"/>
  <c r="E519" i="82"/>
  <c r="D518" i="82"/>
  <c r="D517" i="82"/>
  <c r="D516" i="82"/>
  <c r="D515" i="82"/>
  <c r="E515" i="82"/>
  <c r="D514" i="82"/>
  <c r="D513" i="82"/>
  <c r="D512" i="82"/>
  <c r="D511" i="82"/>
  <c r="E511" i="82"/>
  <c r="D510" i="82"/>
  <c r="D509" i="82"/>
  <c r="D508" i="82"/>
  <c r="A508" i="82"/>
  <c r="D507" i="82"/>
  <c r="A507" i="82"/>
  <c r="D506" i="82"/>
  <c r="D505" i="82"/>
  <c r="A505" i="82"/>
  <c r="D502" i="82"/>
  <c r="A502" i="82"/>
  <c r="D501" i="82"/>
  <c r="A501" i="82"/>
  <c r="D500" i="82"/>
  <c r="A500" i="82"/>
  <c r="D499" i="82"/>
  <c r="A499" i="82"/>
  <c r="D498" i="82"/>
  <c r="A498" i="82"/>
  <c r="D497" i="82"/>
  <c r="A497" i="82"/>
  <c r="D496" i="82"/>
  <c r="A496" i="82"/>
  <c r="D495" i="82"/>
  <c r="A495" i="82"/>
  <c r="D494" i="82"/>
  <c r="A494" i="82"/>
  <c r="D493" i="82"/>
  <c r="A493" i="82"/>
  <c r="D492" i="82"/>
  <c r="A492" i="82"/>
  <c r="D491" i="82"/>
  <c r="A491" i="82"/>
  <c r="D490" i="82"/>
  <c r="A490" i="82"/>
  <c r="D489" i="82"/>
  <c r="A489" i="82"/>
  <c r="D487" i="82"/>
  <c r="A487" i="82"/>
  <c r="D486" i="82"/>
  <c r="A486" i="82"/>
  <c r="D485" i="82"/>
  <c r="A485" i="82"/>
  <c r="D484" i="82"/>
  <c r="A484" i="82"/>
  <c r="D483" i="82"/>
  <c r="A483" i="82"/>
  <c r="D482" i="82"/>
  <c r="A482" i="82"/>
  <c r="D481" i="82"/>
  <c r="A481" i="82"/>
  <c r="D480" i="82"/>
  <c r="A480" i="82"/>
  <c r="D479" i="82"/>
  <c r="A479" i="82"/>
  <c r="D478" i="82"/>
  <c r="D477" i="82"/>
  <c r="A477" i="82"/>
  <c r="D476" i="82"/>
  <c r="E476" i="82"/>
  <c r="D475" i="82"/>
  <c r="A475" i="82"/>
  <c r="D474" i="82"/>
  <c r="D472" i="82"/>
  <c r="A472" i="82"/>
  <c r="D471" i="82"/>
  <c r="D470" i="82"/>
  <c r="D469" i="82"/>
  <c r="D468" i="82"/>
  <c r="A468" i="82"/>
  <c r="D467" i="82"/>
  <c r="D466" i="82"/>
  <c r="E466" i="82"/>
  <c r="D465" i="82"/>
  <c r="D464" i="82"/>
  <c r="D463" i="82"/>
  <c r="D462" i="82"/>
  <c r="D461" i="82"/>
  <c r="D460" i="82"/>
  <c r="A460" i="82"/>
  <c r="D459" i="82"/>
  <c r="A459" i="82"/>
  <c r="D458" i="82"/>
  <c r="E458" i="82"/>
  <c r="D457" i="82"/>
  <c r="A457" i="82"/>
  <c r="D456" i="82"/>
  <c r="D455" i="82"/>
  <c r="A455" i="82"/>
  <c r="D453" i="82"/>
  <c r="A453" i="82"/>
  <c r="D452" i="82"/>
  <c r="A452" i="82"/>
  <c r="D451" i="82"/>
  <c r="A451" i="82"/>
  <c r="D450" i="82"/>
  <c r="A450" i="82"/>
  <c r="D449" i="82"/>
  <c r="D448" i="82"/>
  <c r="D447" i="82"/>
  <c r="A447" i="82"/>
  <c r="D445" i="82"/>
  <c r="A445" i="82"/>
  <c r="D444" i="82"/>
  <c r="E444" i="82"/>
  <c r="D443" i="82"/>
  <c r="D442" i="82"/>
  <c r="A442" i="82"/>
  <c r="D441" i="82"/>
  <c r="A441" i="82"/>
  <c r="D440" i="82"/>
  <c r="E440" i="82"/>
  <c r="D439" i="82"/>
  <c r="A439" i="82"/>
  <c r="D438" i="82"/>
  <c r="D437" i="82"/>
  <c r="A437" i="82"/>
  <c r="D436" i="82"/>
  <c r="D435" i="82"/>
  <c r="D434" i="82"/>
  <c r="A434" i="82"/>
  <c r="D433" i="82"/>
  <c r="A433" i="82"/>
  <c r="D432" i="82"/>
  <c r="A432" i="82"/>
  <c r="D431" i="82"/>
  <c r="D430" i="82"/>
  <c r="A430" i="82"/>
  <c r="D429" i="82"/>
  <c r="A429" i="82"/>
  <c r="D428" i="82"/>
  <c r="E428" i="82"/>
  <c r="D427" i="82"/>
  <c r="D426" i="82"/>
  <c r="A426" i="82"/>
  <c r="D425" i="82"/>
  <c r="A425" i="82"/>
  <c r="D424" i="82"/>
  <c r="E424" i="82"/>
  <c r="D423" i="82"/>
  <c r="D422" i="82"/>
  <c r="D421" i="82"/>
  <c r="A421" i="82"/>
  <c r="D420" i="82"/>
  <c r="A420" i="82"/>
  <c r="D419" i="82"/>
  <c r="A419" i="82"/>
  <c r="D418" i="82"/>
  <c r="A418" i="82"/>
  <c r="D417" i="82"/>
  <c r="A417" i="82"/>
  <c r="D416" i="82"/>
  <c r="A416" i="82"/>
  <c r="D415" i="82"/>
  <c r="D414" i="82"/>
  <c r="A414" i="82"/>
  <c r="D413" i="82"/>
  <c r="A413" i="82"/>
  <c r="D412" i="82"/>
  <c r="E412" i="82"/>
  <c r="D411" i="82"/>
  <c r="D410" i="82"/>
  <c r="D409" i="82"/>
  <c r="A409" i="82"/>
  <c r="D408" i="82"/>
  <c r="E408" i="82"/>
  <c r="D407" i="82"/>
  <c r="A407" i="82"/>
  <c r="D406" i="82"/>
  <c r="D405" i="82"/>
  <c r="A405" i="82"/>
  <c r="D404" i="82"/>
  <c r="A404" i="82"/>
  <c r="D403" i="82"/>
  <c r="A403" i="82"/>
  <c r="D402" i="82"/>
  <c r="A402" i="82"/>
  <c r="D401" i="82"/>
  <c r="A401" i="82"/>
  <c r="D400" i="82"/>
  <c r="A400" i="82"/>
  <c r="D399" i="82"/>
  <c r="D398" i="82"/>
  <c r="A398" i="82"/>
  <c r="D397" i="82"/>
  <c r="A397" i="82"/>
  <c r="D396" i="82"/>
  <c r="E396" i="82"/>
  <c r="D395" i="82"/>
  <c r="D394" i="82"/>
  <c r="D393" i="82"/>
  <c r="A393" i="82"/>
  <c r="D392" i="82"/>
  <c r="E392" i="82"/>
  <c r="D391" i="82"/>
  <c r="A391" i="82"/>
  <c r="D390" i="82"/>
  <c r="D389" i="82"/>
  <c r="A389" i="82"/>
  <c r="D388" i="82"/>
  <c r="A388" i="82"/>
  <c r="D387" i="82"/>
  <c r="A387" i="82"/>
  <c r="D386" i="82"/>
  <c r="A386" i="82"/>
  <c r="D385" i="82"/>
  <c r="A385" i="82"/>
  <c r="D384" i="82"/>
  <c r="D383" i="82"/>
  <c r="D382" i="82"/>
  <c r="A382" i="82"/>
  <c r="D381" i="82"/>
  <c r="A381" i="82"/>
  <c r="D380" i="82"/>
  <c r="E380" i="82"/>
  <c r="D379" i="82"/>
  <c r="D378" i="82"/>
  <c r="D377" i="82"/>
  <c r="A377" i="82"/>
  <c r="D375" i="82"/>
  <c r="E375" i="82"/>
  <c r="D374" i="82"/>
  <c r="A374" i="82"/>
  <c r="D373" i="82"/>
  <c r="D372" i="82"/>
  <c r="A372" i="82"/>
  <c r="D371" i="82"/>
  <c r="D370" i="82"/>
  <c r="D369" i="82"/>
  <c r="A369" i="82"/>
  <c r="D368" i="82"/>
  <c r="A368" i="82"/>
  <c r="D367" i="82"/>
  <c r="A367" i="82"/>
  <c r="D366" i="82"/>
  <c r="D365" i="82"/>
  <c r="D364" i="82"/>
  <c r="A364" i="82"/>
  <c r="D363" i="82"/>
  <c r="A363" i="82"/>
  <c r="D362" i="82"/>
  <c r="D361" i="82"/>
  <c r="D360" i="82"/>
  <c r="A360" i="82"/>
  <c r="D359" i="82"/>
  <c r="A359" i="82"/>
  <c r="D358" i="82"/>
  <c r="D357" i="82"/>
  <c r="D356" i="82"/>
  <c r="A356" i="82"/>
  <c r="D355" i="82"/>
  <c r="A355" i="82"/>
  <c r="D354" i="82"/>
  <c r="D353" i="82"/>
  <c r="D352" i="82"/>
  <c r="A352" i="82"/>
  <c r="D351" i="82"/>
  <c r="A351" i="82"/>
  <c r="D350" i="82"/>
  <c r="D349" i="82"/>
  <c r="D348" i="82"/>
  <c r="A348" i="82"/>
  <c r="D347" i="82"/>
  <c r="A347" i="82"/>
  <c r="D346" i="82"/>
  <c r="D345" i="82"/>
  <c r="D344" i="82"/>
  <c r="D343" i="82"/>
  <c r="D342" i="82"/>
  <c r="D341" i="82"/>
  <c r="D340" i="82"/>
  <c r="A340" i="82"/>
  <c r="D339" i="82"/>
  <c r="A339" i="82"/>
  <c r="D338" i="82"/>
  <c r="D337" i="82"/>
  <c r="D336" i="82"/>
  <c r="D335" i="82"/>
  <c r="D334" i="82"/>
  <c r="D333" i="82"/>
  <c r="D332" i="82"/>
  <c r="A332" i="82"/>
  <c r="D331" i="82"/>
  <c r="A331" i="82"/>
  <c r="D330" i="82"/>
  <c r="D329" i="82"/>
  <c r="D328" i="82"/>
  <c r="D324" i="82"/>
  <c r="A324" i="82"/>
  <c r="D323" i="82"/>
  <c r="A323" i="82"/>
  <c r="D322" i="82"/>
  <c r="A322" i="82"/>
  <c r="D321" i="82"/>
  <c r="A321" i="82"/>
  <c r="D320" i="82"/>
  <c r="A320" i="82"/>
  <c r="D319" i="82"/>
  <c r="A319" i="82"/>
  <c r="D318" i="82"/>
  <c r="A318" i="82"/>
  <c r="D317" i="82"/>
  <c r="A317" i="82"/>
  <c r="D316" i="82"/>
  <c r="A316" i="82"/>
  <c r="D315" i="82"/>
  <c r="D314" i="82"/>
  <c r="D313" i="82"/>
  <c r="D312" i="82"/>
  <c r="A312" i="82"/>
  <c r="D311" i="82"/>
  <c r="A311" i="82"/>
  <c r="D310" i="82"/>
  <c r="D309" i="82"/>
  <c r="D308" i="82"/>
  <c r="D307" i="82"/>
  <c r="D306" i="82"/>
  <c r="D305" i="82"/>
  <c r="D304" i="82"/>
  <c r="A304" i="82"/>
  <c r="D303" i="82"/>
  <c r="A303" i="82"/>
  <c r="D302" i="82"/>
  <c r="D301" i="82"/>
  <c r="D300" i="82"/>
  <c r="D299" i="82"/>
  <c r="D298" i="82"/>
  <c r="D297" i="82"/>
  <c r="D296" i="82"/>
  <c r="A296" i="82"/>
  <c r="D295" i="82"/>
  <c r="D294" i="82"/>
  <c r="D293" i="82"/>
  <c r="D292" i="82"/>
  <c r="D291" i="82"/>
  <c r="D290" i="82"/>
  <c r="E290" i="82"/>
  <c r="D289" i="82"/>
  <c r="D288" i="82"/>
  <c r="D287" i="82"/>
  <c r="D286" i="82"/>
  <c r="E286" i="82"/>
  <c r="D285" i="82"/>
  <c r="D284" i="82"/>
  <c r="D283" i="82"/>
  <c r="D282" i="82"/>
  <c r="E282" i="82"/>
  <c r="D281" i="82"/>
  <c r="D280" i="82"/>
  <c r="D279" i="82"/>
  <c r="D277" i="82"/>
  <c r="E277" i="82"/>
  <c r="D276" i="82"/>
  <c r="D275" i="82"/>
  <c r="A275" i="82"/>
  <c r="D274" i="82"/>
  <c r="D273" i="82"/>
  <c r="E273" i="82"/>
  <c r="D272" i="82"/>
  <c r="A272" i="82"/>
  <c r="D271" i="82"/>
  <c r="A271" i="82"/>
  <c r="D270" i="82"/>
  <c r="D269" i="82"/>
  <c r="E269" i="82"/>
  <c r="D268" i="82"/>
  <c r="A268" i="82"/>
  <c r="D267" i="82"/>
  <c r="A267" i="82"/>
  <c r="D266" i="82"/>
  <c r="D264" i="82"/>
  <c r="E264" i="82"/>
  <c r="D263" i="82"/>
  <c r="A263" i="82"/>
  <c r="D262" i="82"/>
  <c r="A262" i="82"/>
  <c r="D261" i="82"/>
  <c r="D260" i="82"/>
  <c r="E260" i="82"/>
  <c r="D259" i="82"/>
  <c r="A259" i="82"/>
  <c r="D258" i="82"/>
  <c r="A258" i="82"/>
  <c r="D257" i="82"/>
  <c r="D256" i="82"/>
  <c r="E256" i="82"/>
  <c r="D255" i="82"/>
  <c r="A255" i="82"/>
  <c r="D254" i="82"/>
  <c r="A254" i="82"/>
  <c r="D253" i="82"/>
  <c r="D252" i="82"/>
  <c r="E252" i="82"/>
  <c r="D251" i="82"/>
  <c r="A251" i="82"/>
  <c r="D250" i="82"/>
  <c r="A250" i="82"/>
  <c r="D249" i="82"/>
  <c r="D248" i="82"/>
  <c r="E248" i="82"/>
  <c r="D247" i="82"/>
  <c r="A247" i="82"/>
  <c r="D246" i="82"/>
  <c r="A246" i="82"/>
  <c r="D245" i="82"/>
  <c r="D244" i="82"/>
  <c r="E244" i="82"/>
  <c r="D243" i="82"/>
  <c r="A243" i="82"/>
  <c r="D242" i="82"/>
  <c r="A242" i="82"/>
  <c r="D241" i="82"/>
  <c r="D240" i="82"/>
  <c r="E240" i="82"/>
  <c r="D239" i="82"/>
  <c r="A239" i="82"/>
  <c r="D238" i="82"/>
  <c r="A238" i="82"/>
  <c r="D237" i="82"/>
  <c r="D236" i="82"/>
  <c r="D235" i="82"/>
  <c r="D234" i="82"/>
  <c r="D233" i="82"/>
  <c r="D232" i="82"/>
  <c r="D231" i="82"/>
  <c r="D230" i="82"/>
  <c r="D229" i="82"/>
  <c r="D228" i="82"/>
  <c r="D227" i="82"/>
  <c r="D226" i="82"/>
  <c r="D225" i="82"/>
  <c r="D224" i="82"/>
  <c r="A224" i="82"/>
  <c r="D223" i="82"/>
  <c r="A223" i="82"/>
  <c r="D222" i="82"/>
  <c r="A222" i="82"/>
  <c r="D221" i="82"/>
  <c r="A221" i="82"/>
  <c r="D220" i="82"/>
  <c r="D219" i="82"/>
  <c r="D218" i="82"/>
  <c r="D217" i="82"/>
  <c r="D216" i="82"/>
  <c r="A216" i="82"/>
  <c r="D215" i="82"/>
  <c r="D214" i="82"/>
  <c r="A214" i="82"/>
  <c r="D213" i="82"/>
  <c r="D212" i="82"/>
  <c r="D211" i="82"/>
  <c r="D210" i="82"/>
  <c r="D209" i="82"/>
  <c r="D208" i="82"/>
  <c r="D207" i="82"/>
  <c r="A207" i="82"/>
  <c r="D206" i="82"/>
  <c r="A206" i="82"/>
  <c r="D205" i="82"/>
  <c r="A205" i="82"/>
  <c r="D203" i="82"/>
  <c r="D202" i="82"/>
  <c r="A202" i="82"/>
  <c r="D201" i="82"/>
  <c r="D200" i="82"/>
  <c r="D199" i="82"/>
  <c r="D198" i="82"/>
  <c r="D197" i="82"/>
  <c r="A197" i="82"/>
  <c r="D196" i="82"/>
  <c r="A196" i="82"/>
  <c r="D195" i="82"/>
  <c r="D194" i="82"/>
  <c r="D193" i="82"/>
  <c r="D192" i="82"/>
  <c r="D191" i="82"/>
  <c r="D190" i="82"/>
  <c r="A190" i="82"/>
  <c r="D189" i="82"/>
  <c r="A189" i="82"/>
  <c r="D188" i="82"/>
  <c r="A188" i="82"/>
  <c r="D187" i="82"/>
  <c r="D186" i="82"/>
  <c r="A186" i="82"/>
  <c r="D185" i="82"/>
  <c r="D184" i="82"/>
  <c r="D183" i="82"/>
  <c r="D182" i="82"/>
  <c r="D181" i="82"/>
  <c r="A181" i="82"/>
  <c r="D180" i="82"/>
  <c r="A180" i="82"/>
  <c r="D179" i="82"/>
  <c r="D178" i="82"/>
  <c r="A178" i="82"/>
  <c r="D177" i="82"/>
  <c r="D176" i="82"/>
  <c r="D175" i="82"/>
  <c r="A175" i="82"/>
  <c r="D174" i="82"/>
  <c r="A174" i="82"/>
  <c r="D173" i="82"/>
  <c r="A173" i="82"/>
  <c r="D172" i="82"/>
  <c r="A172" i="82"/>
  <c r="D168" i="82"/>
  <c r="A168" i="82"/>
  <c r="D167" i="82"/>
  <c r="A167" i="82"/>
  <c r="D166" i="82"/>
  <c r="A166" i="82"/>
  <c r="D165" i="82"/>
  <c r="A165" i="82"/>
  <c r="D164" i="82"/>
  <c r="A164" i="82"/>
  <c r="D163" i="82"/>
  <c r="A163" i="82"/>
  <c r="D162" i="82"/>
  <c r="A162" i="82"/>
  <c r="D161" i="82"/>
  <c r="D160" i="82"/>
  <c r="D159" i="82"/>
  <c r="A159" i="82"/>
  <c r="D158" i="82"/>
  <c r="A158" i="82"/>
  <c r="D157" i="82"/>
  <c r="D156" i="82"/>
  <c r="D155" i="82"/>
  <c r="A155" i="82"/>
  <c r="D154" i="82"/>
  <c r="A154" i="82"/>
  <c r="D153" i="82"/>
  <c r="A153" i="82"/>
  <c r="D152" i="82"/>
  <c r="D151" i="82"/>
  <c r="D149" i="82"/>
  <c r="D148" i="82"/>
  <c r="D147" i="82"/>
  <c r="A147" i="82"/>
  <c r="D146" i="82"/>
  <c r="A146" i="82"/>
  <c r="D145" i="82"/>
  <c r="D144" i="82"/>
  <c r="D143" i="82"/>
  <c r="A143" i="82"/>
  <c r="D142" i="82"/>
  <c r="A142" i="82"/>
  <c r="D141" i="82"/>
  <c r="A141" i="82"/>
  <c r="D140" i="82"/>
  <c r="A140" i="82"/>
  <c r="D139" i="82"/>
  <c r="A139" i="82"/>
  <c r="D138" i="82"/>
  <c r="A138" i="82"/>
  <c r="D137" i="82"/>
  <c r="A137" i="82"/>
  <c r="D136" i="82"/>
  <c r="D135" i="82"/>
  <c r="A135" i="82"/>
  <c r="D134" i="82"/>
  <c r="D133" i="82"/>
  <c r="A133" i="82"/>
  <c r="D132" i="82"/>
  <c r="D131" i="82"/>
  <c r="A131" i="82"/>
  <c r="D130" i="82"/>
  <c r="A130" i="82"/>
  <c r="D129" i="82"/>
  <c r="D128" i="82"/>
  <c r="D127" i="82"/>
  <c r="A127" i="82"/>
  <c r="D126" i="82"/>
  <c r="A126" i="82"/>
  <c r="D125" i="82"/>
  <c r="A125" i="82"/>
  <c r="D124" i="82"/>
  <c r="A124" i="82"/>
  <c r="D122" i="82"/>
  <c r="A122" i="82"/>
  <c r="D121" i="82"/>
  <c r="A121" i="82"/>
  <c r="D120" i="82"/>
  <c r="A120" i="82"/>
  <c r="D119" i="82"/>
  <c r="D118" i="82"/>
  <c r="A118" i="82"/>
  <c r="D116" i="82"/>
  <c r="D115" i="82"/>
  <c r="A115" i="82"/>
  <c r="D114" i="82"/>
  <c r="D113" i="82"/>
  <c r="A113" i="82"/>
  <c r="D112" i="82"/>
  <c r="A112" i="82"/>
  <c r="D111" i="82"/>
  <c r="D110" i="82"/>
  <c r="D109" i="82"/>
  <c r="A109" i="82"/>
  <c r="D108" i="82"/>
  <c r="D107" i="82"/>
  <c r="A107" i="82"/>
  <c r="D106" i="82"/>
  <c r="A106" i="82"/>
  <c r="D105" i="82"/>
  <c r="A105" i="82"/>
  <c r="D104" i="82"/>
  <c r="A104" i="82"/>
  <c r="D103" i="82"/>
  <c r="A103" i="82"/>
  <c r="D102" i="82"/>
  <c r="D101" i="82"/>
  <c r="A101" i="82"/>
  <c r="D99" i="82"/>
  <c r="D98" i="82"/>
  <c r="A98" i="82"/>
  <c r="D97" i="82"/>
  <c r="D96" i="82"/>
  <c r="A96" i="82"/>
  <c r="D95" i="82"/>
  <c r="A95" i="82"/>
  <c r="D94" i="82"/>
  <c r="D93" i="82"/>
  <c r="D92" i="82"/>
  <c r="A92" i="82"/>
  <c r="D91" i="82"/>
  <c r="D90" i="82"/>
  <c r="A90" i="82"/>
  <c r="D89" i="82"/>
  <c r="D88" i="82"/>
  <c r="A88" i="82"/>
  <c r="D87" i="82"/>
  <c r="A87" i="82"/>
  <c r="D86" i="82"/>
  <c r="A86" i="82"/>
  <c r="D85" i="82"/>
  <c r="D84" i="82"/>
  <c r="A84" i="82"/>
  <c r="D83" i="82"/>
  <c r="D82" i="82"/>
  <c r="A82" i="82"/>
  <c r="D80" i="82"/>
  <c r="A80" i="82"/>
  <c r="D79" i="82"/>
  <c r="D78" i="82"/>
  <c r="A78" i="82"/>
  <c r="D77" i="82"/>
  <c r="D76" i="82"/>
  <c r="A76" i="82"/>
  <c r="D75" i="82"/>
  <c r="D74" i="82"/>
  <c r="A74" i="82"/>
  <c r="D73" i="82"/>
  <c r="D71" i="82"/>
  <c r="A71" i="82"/>
  <c r="D70" i="82"/>
  <c r="D69" i="82"/>
  <c r="A69" i="82"/>
  <c r="D68" i="82"/>
  <c r="D67" i="82"/>
  <c r="A67" i="82"/>
  <c r="D66" i="82"/>
  <c r="D65" i="82"/>
  <c r="A65" i="82"/>
  <c r="D64" i="82"/>
  <c r="D63" i="82"/>
  <c r="A63" i="82"/>
  <c r="D62" i="82"/>
  <c r="D61" i="82"/>
  <c r="A61" i="82"/>
  <c r="D60" i="82"/>
  <c r="D59" i="82"/>
  <c r="A59" i="82"/>
  <c r="D58" i="82"/>
  <c r="D57" i="82"/>
  <c r="A57" i="82"/>
  <c r="D56" i="82"/>
  <c r="D55" i="82"/>
  <c r="A55" i="82"/>
  <c r="D54" i="82"/>
  <c r="D53" i="82"/>
  <c r="A53" i="82"/>
  <c r="D52" i="82"/>
  <c r="D51" i="82"/>
  <c r="A51" i="82"/>
  <c r="D50" i="82"/>
  <c r="D49" i="82"/>
  <c r="A49" i="82"/>
  <c r="D48" i="82"/>
  <c r="D47" i="82"/>
  <c r="A47" i="82"/>
  <c r="D46" i="82"/>
  <c r="D45" i="82"/>
  <c r="A45" i="82"/>
  <c r="D44" i="82"/>
  <c r="D43" i="82"/>
  <c r="A43" i="82"/>
  <c r="D42" i="82"/>
  <c r="D40" i="82"/>
  <c r="A40" i="82"/>
  <c r="D39" i="82"/>
  <c r="D38" i="82"/>
  <c r="A38" i="82"/>
  <c r="D37" i="82"/>
  <c r="D36" i="82"/>
  <c r="A36" i="82"/>
  <c r="D35" i="82"/>
  <c r="D33" i="82"/>
  <c r="D31" i="82"/>
  <c r="D30" i="82"/>
  <c r="A30" i="82"/>
  <c r="D29" i="82"/>
  <c r="D28" i="82"/>
  <c r="A28" i="82"/>
  <c r="D27" i="82"/>
  <c r="D26" i="82"/>
  <c r="A26" i="82"/>
  <c r="D25" i="82"/>
  <c r="D24" i="82"/>
  <c r="A24" i="82"/>
  <c r="D23" i="82"/>
  <c r="D22" i="82"/>
  <c r="A22" i="82"/>
  <c r="D20" i="82"/>
  <c r="A20" i="82"/>
  <c r="D19" i="82"/>
  <c r="D18" i="82"/>
  <c r="A18" i="82"/>
  <c r="D17" i="82"/>
  <c r="B8" i="82"/>
  <c r="B1" i="82"/>
  <c r="B658" i="82" s="1"/>
  <c r="G683" i="157"/>
  <c r="G332" i="157"/>
  <c r="H12" i="165"/>
  <c r="E212" i="82"/>
  <c r="E152" i="82"/>
  <c r="E179" i="82"/>
  <c r="E195" i="82"/>
  <c r="E379" i="82"/>
  <c r="E395" i="82"/>
  <c r="E411" i="82"/>
  <c r="E427" i="82"/>
  <c r="E443" i="82"/>
  <c r="E461" i="82"/>
  <c r="E510" i="82"/>
  <c r="E514" i="82"/>
  <c r="E518" i="82"/>
  <c r="E522" i="82"/>
  <c r="E526" i="82"/>
  <c r="E530" i="82"/>
  <c r="E538" i="82"/>
  <c r="E546" i="82"/>
  <c r="E554" i="82"/>
  <c r="E589" i="82"/>
  <c r="E601" i="82"/>
  <c r="E661" i="82"/>
  <c r="E665" i="82"/>
  <c r="E669" i="82"/>
  <c r="E673" i="82"/>
  <c r="E677" i="82"/>
  <c r="E149" i="82"/>
  <c r="E177" i="82"/>
  <c r="E193" i="82"/>
  <c r="E210" i="82"/>
  <c r="E226" i="82"/>
  <c r="E509" i="82"/>
  <c r="E517" i="82"/>
  <c r="E521" i="82"/>
  <c r="E525" i="82"/>
  <c r="E529" i="82"/>
  <c r="E537" i="82"/>
  <c r="E545" i="82"/>
  <c r="E553" i="82"/>
  <c r="E561" i="82"/>
  <c r="E588" i="82"/>
  <c r="E596" i="82"/>
  <c r="E604" i="82"/>
  <c r="E608" i="82"/>
  <c r="E612" i="82"/>
  <c r="E620" i="82"/>
  <c r="E628" i="82"/>
  <c r="E636" i="82"/>
  <c r="E660" i="82"/>
  <c r="E664" i="82"/>
  <c r="E668" i="82"/>
  <c r="E672" i="82"/>
  <c r="E676" i="82"/>
  <c r="E176" i="82"/>
  <c r="E192" i="82"/>
  <c r="E209" i="82"/>
  <c r="E225" i="82"/>
  <c r="E236" i="82"/>
  <c r="E237" i="82"/>
  <c r="E241" i="82"/>
  <c r="E245" i="82"/>
  <c r="E249" i="82"/>
  <c r="E253" i="82"/>
  <c r="E257" i="82"/>
  <c r="E261" i="82"/>
  <c r="E266" i="82"/>
  <c r="E270" i="82"/>
  <c r="E274" i="82"/>
  <c r="E279" i="82"/>
  <c r="E283" i="82"/>
  <c r="E287" i="82"/>
  <c r="E291" i="82"/>
  <c r="E512" i="82"/>
  <c r="E516" i="82"/>
  <c r="E520" i="82"/>
  <c r="E524" i="82"/>
  <c r="E528" i="82"/>
  <c r="E595" i="82"/>
  <c r="E659" i="82"/>
  <c r="E667" i="82"/>
  <c r="E675" i="82"/>
  <c r="E587" i="82"/>
  <c r="E89" i="82"/>
  <c r="A91" i="82"/>
  <c r="A89" i="82"/>
  <c r="E605" i="82"/>
  <c r="E456" i="82"/>
  <c r="A456" i="82"/>
  <c r="E91" i="82"/>
  <c r="E579" i="82"/>
  <c r="A228" i="82"/>
  <c r="E418" i="82"/>
  <c r="A93" i="82"/>
  <c r="A466" i="82"/>
  <c r="A470" i="82"/>
  <c r="E186" i="82"/>
  <c r="E603" i="82"/>
  <c r="E108" i="82"/>
  <c r="E128" i="82"/>
  <c r="E154" i="82"/>
  <c r="E205" i="82"/>
  <c r="A232" i="82"/>
  <c r="A236" i="82"/>
  <c r="E406" i="82"/>
  <c r="A108" i="82"/>
  <c r="E144" i="82"/>
  <c r="A406" i="82"/>
  <c r="E124" i="82"/>
  <c r="E126" i="82"/>
  <c r="A128" i="82"/>
  <c r="E142" i="82"/>
  <c r="A144" i="82"/>
  <c r="E230" i="82"/>
  <c r="E295" i="82"/>
  <c r="E382" i="82"/>
  <c r="E174" i="82"/>
  <c r="E178" i="82"/>
  <c r="E190" i="82"/>
  <c r="E202" i="82"/>
  <c r="E378" i="82"/>
  <c r="E394" i="82"/>
  <c r="E402" i="82"/>
  <c r="A422" i="82"/>
  <c r="E447" i="82"/>
  <c r="E93" i="82"/>
  <c r="A156" i="82"/>
  <c r="E156" i="82"/>
  <c r="E182" i="82"/>
  <c r="E188" i="82"/>
  <c r="E196" i="82"/>
  <c r="A213" i="82"/>
  <c r="A230" i="82"/>
  <c r="A378" i="82"/>
  <c r="A394" i="82"/>
  <c r="E430" i="82"/>
  <c r="E470" i="82"/>
  <c r="E390" i="82"/>
  <c r="E571" i="82"/>
  <c r="A295" i="82"/>
  <c r="A462" i="82"/>
  <c r="E462" i="82"/>
  <c r="E110" i="82"/>
  <c r="E180" i="82"/>
  <c r="A390" i="82"/>
  <c r="E106" i="82"/>
  <c r="A110" i="82"/>
  <c r="E140" i="82"/>
  <c r="A410" i="82"/>
  <c r="E465" i="82"/>
  <c r="E513" i="82"/>
  <c r="A534" i="82"/>
  <c r="A544" i="82"/>
  <c r="E671" i="82"/>
  <c r="A119" i="82"/>
  <c r="A148" i="82"/>
  <c r="A292" i="82"/>
  <c r="A335" i="82"/>
  <c r="A94" i="82"/>
  <c r="A129" i="82"/>
  <c r="A191" i="82"/>
  <c r="A208" i="82"/>
  <c r="A281" i="82"/>
  <c r="A99" i="82"/>
  <c r="A194" i="82"/>
  <c r="A219" i="82"/>
  <c r="A307" i="82"/>
  <c r="A83" i="82"/>
  <c r="A97" i="82"/>
  <c r="A102" i="82"/>
  <c r="A116" i="82"/>
  <c r="A132" i="82"/>
  <c r="A136" i="82"/>
  <c r="E151" i="82"/>
  <c r="A151" i="82"/>
  <c r="E161" i="82"/>
  <c r="A183" i="82"/>
  <c r="E194" i="82"/>
  <c r="A199" i="82"/>
  <c r="A211" i="82"/>
  <c r="E219" i="82"/>
  <c r="A284" i="82"/>
  <c r="A85" i="82"/>
  <c r="A114" i="82"/>
  <c r="A134" i="82"/>
  <c r="E160" i="82"/>
  <c r="A160" i="82"/>
  <c r="A17" i="82"/>
  <c r="A19" i="82"/>
  <c r="A23" i="82"/>
  <c r="A25" i="82"/>
  <c r="A27" i="82"/>
  <c r="A29" i="82"/>
  <c r="A31" i="82"/>
  <c r="A33" i="82"/>
  <c r="A35" i="82"/>
  <c r="A37" i="82"/>
  <c r="A39" i="82"/>
  <c r="A42" i="82"/>
  <c r="A44" i="82"/>
  <c r="A46" i="82"/>
  <c r="A48" i="82"/>
  <c r="A50" i="82"/>
  <c r="A52" i="82"/>
  <c r="A54" i="82"/>
  <c r="A56" i="82"/>
  <c r="A58" i="82"/>
  <c r="A60" i="82"/>
  <c r="A62" i="82"/>
  <c r="A64" i="82"/>
  <c r="A66" i="82"/>
  <c r="A68" i="82"/>
  <c r="A70" i="82"/>
  <c r="A73" i="82"/>
  <c r="A75" i="82"/>
  <c r="A77" i="82"/>
  <c r="A79" i="82"/>
  <c r="A111" i="82"/>
  <c r="A145" i="82"/>
  <c r="A157" i="82"/>
  <c r="A161" i="82"/>
  <c r="E213" i="82"/>
  <c r="A289" i="82"/>
  <c r="A344" i="82"/>
  <c r="A371" i="82"/>
  <c r="E119" i="82"/>
  <c r="E172" i="82"/>
  <c r="E215" i="82"/>
  <c r="E223" i="82"/>
  <c r="A280" i="82"/>
  <c r="A288" i="82"/>
  <c r="A299" i="82"/>
  <c r="A315" i="82"/>
  <c r="A343" i="82"/>
  <c r="A370" i="82"/>
  <c r="A435" i="82"/>
  <c r="E663" i="82"/>
  <c r="A300" i="82"/>
  <c r="A328" i="82"/>
  <c r="A436" i="82"/>
  <c r="E597" i="82"/>
  <c r="E85" i="82"/>
  <c r="E102" i="82"/>
  <c r="E136" i="82"/>
  <c r="E153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40" i="82"/>
  <c r="E42" i="82"/>
  <c r="E43" i="82"/>
  <c r="E44" i="82"/>
  <c r="E45" i="82"/>
  <c r="E46" i="82"/>
  <c r="E47" i="82"/>
  <c r="E48" i="82"/>
  <c r="E49" i="82"/>
  <c r="E50" i="82"/>
  <c r="E51" i="82"/>
  <c r="E52" i="82"/>
  <c r="E53" i="82"/>
  <c r="E54" i="82"/>
  <c r="E55" i="82"/>
  <c r="E56" i="82"/>
  <c r="E57" i="82"/>
  <c r="E58" i="82"/>
  <c r="E59" i="82"/>
  <c r="E60" i="82"/>
  <c r="E61" i="82"/>
  <c r="E62" i="82"/>
  <c r="E63" i="82"/>
  <c r="E64" i="82"/>
  <c r="E65" i="82"/>
  <c r="E66" i="82"/>
  <c r="E67" i="82"/>
  <c r="E68" i="82"/>
  <c r="E69" i="82"/>
  <c r="E70" i="82"/>
  <c r="E71" i="82"/>
  <c r="E73" i="82"/>
  <c r="E74" i="82"/>
  <c r="E75" i="82"/>
  <c r="E76" i="82"/>
  <c r="E77" i="82"/>
  <c r="E78" i="82"/>
  <c r="E79" i="82"/>
  <c r="E80" i="82"/>
  <c r="E83" i="82"/>
  <c r="E97" i="82"/>
  <c r="E99" i="82"/>
  <c r="E114" i="82"/>
  <c r="E116" i="82"/>
  <c r="E132" i="82"/>
  <c r="E134" i="82"/>
  <c r="E148" i="82"/>
  <c r="E157" i="82"/>
  <c r="E198" i="82"/>
  <c r="E207" i="82"/>
  <c r="E211" i="82"/>
  <c r="E221" i="82"/>
  <c r="E232" i="82"/>
  <c r="A276" i="82"/>
  <c r="A285" i="82"/>
  <c r="A293" i="82"/>
  <c r="A308" i="82"/>
  <c r="A336" i="82"/>
  <c r="A373" i="82"/>
  <c r="A384" i="82"/>
  <c r="A423" i="82"/>
  <c r="A438" i="82"/>
  <c r="A449" i="82"/>
  <c r="E555" i="82"/>
  <c r="E231" i="82"/>
  <c r="E373" i="82"/>
  <c r="E386" i="82"/>
  <c r="E414" i="82"/>
  <c r="E438" i="82"/>
  <c r="E467" i="82"/>
  <c r="E469" i="82"/>
  <c r="E369" i="82"/>
  <c r="E398" i="82"/>
  <c r="E410" i="82"/>
  <c r="E422" i="82"/>
  <c r="E480" i="82"/>
  <c r="E575" i="82"/>
  <c r="E583" i="82"/>
  <c r="E640" i="82"/>
  <c r="E641" i="82"/>
  <c r="E642" i="82"/>
  <c r="E643" i="82"/>
  <c r="E644" i="82"/>
  <c r="E645" i="82"/>
  <c r="E646" i="82"/>
  <c r="E647" i="82"/>
  <c r="E648" i="82"/>
  <c r="E649" i="82"/>
  <c r="E650" i="82"/>
  <c r="E651" i="82"/>
  <c r="E39" i="82"/>
  <c r="E82" i="82"/>
  <c r="E95" i="82"/>
  <c r="E98" i="82"/>
  <c r="E104" i="82"/>
  <c r="E107" i="82"/>
  <c r="E133" i="82"/>
  <c r="E138" i="82"/>
  <c r="E141" i="82"/>
  <c r="E146" i="82"/>
  <c r="A185" i="82"/>
  <c r="A200" i="82"/>
  <c r="A203" i="82"/>
  <c r="A217" i="82"/>
  <c r="A218" i="82"/>
  <c r="A234" i="82"/>
  <c r="A298" i="82"/>
  <c r="A302" i="82"/>
  <c r="A306" i="82"/>
  <c r="A310" i="82"/>
  <c r="A314" i="82"/>
  <c r="A330" i="82"/>
  <c r="A334" i="82"/>
  <c r="A338" i="82"/>
  <c r="A342" i="82"/>
  <c r="A346" i="82"/>
  <c r="A350" i="82"/>
  <c r="A354" i="82"/>
  <c r="A358" i="82"/>
  <c r="A362" i="82"/>
  <c r="A366" i="82"/>
  <c r="A399" i="82"/>
  <c r="A431" i="82"/>
  <c r="E88" i="82"/>
  <c r="E96" i="82"/>
  <c r="A379" i="82"/>
  <c r="A396" i="82"/>
  <c r="A411" i="82"/>
  <c r="A443" i="82"/>
  <c r="E86" i="82"/>
  <c r="E94" i="82"/>
  <c r="E103" i="82"/>
  <c r="E111" i="82"/>
  <c r="E120" i="82"/>
  <c r="E129" i="82"/>
  <c r="E137" i="82"/>
  <c r="E145" i="82"/>
  <c r="E162" i="82"/>
  <c r="A176" i="82"/>
  <c r="A177" i="82"/>
  <c r="A179" i="82"/>
  <c r="A192" i="82"/>
  <c r="A193" i="82"/>
  <c r="A195" i="82"/>
  <c r="A209" i="82"/>
  <c r="A210" i="82"/>
  <c r="A212" i="82"/>
  <c r="A225" i="82"/>
  <c r="A226" i="82"/>
  <c r="A231" i="82"/>
  <c r="A237" i="82"/>
  <c r="A240" i="82"/>
  <c r="A241" i="82"/>
  <c r="A244" i="82"/>
  <c r="A245" i="82"/>
  <c r="A248" i="82"/>
  <c r="A249" i="82"/>
  <c r="A252" i="82"/>
  <c r="A253" i="82"/>
  <c r="A256" i="82"/>
  <c r="A257" i="82"/>
  <c r="A260" i="82"/>
  <c r="A261" i="82"/>
  <c r="A264" i="82"/>
  <c r="A266" i="82"/>
  <c r="A269" i="82"/>
  <c r="A270" i="82"/>
  <c r="A273" i="82"/>
  <c r="A274" i="82"/>
  <c r="A277" i="82"/>
  <c r="A279" i="82"/>
  <c r="A282" i="82"/>
  <c r="A283" i="82"/>
  <c r="A286" i="82"/>
  <c r="A287" i="82"/>
  <c r="A290" i="82"/>
  <c r="A291" i="82"/>
  <c r="A294" i="82"/>
  <c r="A375" i="82"/>
  <c r="A392" i="82"/>
  <c r="A408" i="82"/>
  <c r="A424" i="82"/>
  <c r="E434" i="82"/>
  <c r="A440" i="82"/>
  <c r="E451" i="82"/>
  <c r="A458" i="82"/>
  <c r="E87" i="82"/>
  <c r="E90" i="82"/>
  <c r="E112" i="82"/>
  <c r="E115" i="82"/>
  <c r="E121" i="82"/>
  <c r="E125" i="82"/>
  <c r="E130" i="82"/>
  <c r="A184" i="82"/>
  <c r="A187" i="82"/>
  <c r="A201" i="82"/>
  <c r="A220" i="82"/>
  <c r="A233" i="82"/>
  <c r="A297" i="82"/>
  <c r="A301" i="82"/>
  <c r="A305" i="82"/>
  <c r="A309" i="82"/>
  <c r="A313" i="82"/>
  <c r="A329" i="82"/>
  <c r="A333" i="82"/>
  <c r="A337" i="82"/>
  <c r="A341" i="82"/>
  <c r="A345" i="82"/>
  <c r="A349" i="82"/>
  <c r="A353" i="82"/>
  <c r="A357" i="82"/>
  <c r="A361" i="82"/>
  <c r="A365" i="82"/>
  <c r="A383" i="82"/>
  <c r="A415" i="82"/>
  <c r="A448" i="82"/>
  <c r="E105" i="82"/>
  <c r="E113" i="82"/>
  <c r="E122" i="82"/>
  <c r="E131" i="82"/>
  <c r="E139" i="82"/>
  <c r="E147" i="82"/>
  <c r="E158" i="82"/>
  <c r="A380" i="82"/>
  <c r="A395" i="82"/>
  <c r="A412" i="82"/>
  <c r="A427" i="82"/>
  <c r="A428" i="82"/>
  <c r="A444" i="82"/>
  <c r="A464" i="82"/>
  <c r="A471" i="82"/>
  <c r="E471" i="82"/>
  <c r="E477" i="82"/>
  <c r="E84" i="82"/>
  <c r="E92" i="82"/>
  <c r="E101" i="82"/>
  <c r="E109" i="82"/>
  <c r="E118" i="82"/>
  <c r="E127" i="82"/>
  <c r="E135" i="82"/>
  <c r="E143" i="82"/>
  <c r="B170" i="82"/>
  <c r="A182" i="82"/>
  <c r="E184" i="82"/>
  <c r="E185" i="82"/>
  <c r="E187" i="82"/>
  <c r="A198" i="82"/>
  <c r="E200" i="82"/>
  <c r="E201" i="82"/>
  <c r="E203" i="82"/>
  <c r="A215" i="82"/>
  <c r="E217" i="82"/>
  <c r="E218" i="82"/>
  <c r="E220" i="82"/>
  <c r="E228" i="82"/>
  <c r="E229" i="82"/>
  <c r="E233" i="82"/>
  <c r="E234" i="82"/>
  <c r="E235" i="82"/>
  <c r="E297" i="82"/>
  <c r="E298" i="82"/>
  <c r="E301" i="82"/>
  <c r="E302" i="82"/>
  <c r="E305" i="82"/>
  <c r="E306" i="82"/>
  <c r="E309" i="82"/>
  <c r="E310" i="82"/>
  <c r="E313" i="82"/>
  <c r="E314" i="82"/>
  <c r="E316" i="82"/>
  <c r="E317" i="82"/>
  <c r="E318" i="82"/>
  <c r="E319" i="82"/>
  <c r="E329" i="82"/>
  <c r="E330" i="82"/>
  <c r="E333" i="82"/>
  <c r="E334" i="82"/>
  <c r="E337" i="82"/>
  <c r="E338" i="82"/>
  <c r="E341" i="82"/>
  <c r="E342" i="82"/>
  <c r="E345" i="82"/>
  <c r="E346" i="82"/>
  <c r="E349" i="82"/>
  <c r="E350" i="82"/>
  <c r="E353" i="82"/>
  <c r="E354" i="82"/>
  <c r="E357" i="82"/>
  <c r="E358" i="82"/>
  <c r="E361" i="82"/>
  <c r="E362" i="82"/>
  <c r="E365" i="82"/>
  <c r="E366" i="82"/>
  <c r="E383" i="82"/>
  <c r="E399" i="82"/>
  <c r="E415" i="82"/>
  <c r="E431" i="82"/>
  <c r="E448" i="82"/>
  <c r="A149" i="82"/>
  <c r="A152" i="82"/>
  <c r="E175" i="82"/>
  <c r="E183" i="82"/>
  <c r="E191" i="82"/>
  <c r="E199" i="82"/>
  <c r="E208" i="82"/>
  <c r="E216" i="82"/>
  <c r="E224" i="82"/>
  <c r="A227" i="82"/>
  <c r="A235" i="82"/>
  <c r="E238" i="82"/>
  <c r="E242" i="82"/>
  <c r="E246" i="82"/>
  <c r="E250" i="82"/>
  <c r="E254" i="82"/>
  <c r="E258" i="82"/>
  <c r="E262" i="82"/>
  <c r="E267" i="82"/>
  <c r="E271" i="82"/>
  <c r="E275" i="82"/>
  <c r="E280" i="82"/>
  <c r="E284" i="82"/>
  <c r="E288" i="82"/>
  <c r="E292" i="82"/>
  <c r="E299" i="82"/>
  <c r="E303" i="82"/>
  <c r="E307" i="82"/>
  <c r="E311" i="82"/>
  <c r="E331" i="82"/>
  <c r="E335" i="82"/>
  <c r="E339" i="82"/>
  <c r="E343" i="82"/>
  <c r="E347" i="82"/>
  <c r="E351" i="82"/>
  <c r="E355" i="82"/>
  <c r="E359" i="82"/>
  <c r="E363" i="82"/>
  <c r="E367" i="82"/>
  <c r="E370" i="82"/>
  <c r="E384" i="82"/>
  <c r="E387" i="82"/>
  <c r="E400" i="82"/>
  <c r="E403" i="82"/>
  <c r="E416" i="82"/>
  <c r="E419" i="82"/>
  <c r="E432" i="82"/>
  <c r="E435" i="82"/>
  <c r="E449" i="82"/>
  <c r="E452" i="82"/>
  <c r="E464" i="82"/>
  <c r="E570" i="82"/>
  <c r="E573" i="82"/>
  <c r="A573" i="82"/>
  <c r="E578" i="82"/>
  <c r="E581" i="82"/>
  <c r="A581" i="82"/>
  <c r="E586" i="82"/>
  <c r="A593" i="82"/>
  <c r="E593" i="82"/>
  <c r="E155" i="82"/>
  <c r="E159" i="82"/>
  <c r="E163" i="82"/>
  <c r="E173" i="82"/>
  <c r="E181" i="82"/>
  <c r="E189" i="82"/>
  <c r="E197" i="82"/>
  <c r="E206" i="82"/>
  <c r="E214" i="82"/>
  <c r="E222" i="82"/>
  <c r="E227" i="82"/>
  <c r="A229" i="82"/>
  <c r="E239" i="82"/>
  <c r="E243" i="82"/>
  <c r="E247" i="82"/>
  <c r="E251" i="82"/>
  <c r="E255" i="82"/>
  <c r="E259" i="82"/>
  <c r="E263" i="82"/>
  <c r="E268" i="82"/>
  <c r="E272" i="82"/>
  <c r="E276" i="82"/>
  <c r="E281" i="82"/>
  <c r="E285" i="82"/>
  <c r="E289" i="82"/>
  <c r="E293" i="82"/>
  <c r="E294" i="82"/>
  <c r="E296" i="82"/>
  <c r="E300" i="82"/>
  <c r="E304" i="82"/>
  <c r="E308" i="82"/>
  <c r="E312" i="82"/>
  <c r="E328" i="82"/>
  <c r="E332" i="82"/>
  <c r="E336" i="82"/>
  <c r="E340" i="82"/>
  <c r="E344" i="82"/>
  <c r="E348" i="82"/>
  <c r="E352" i="82"/>
  <c r="E356" i="82"/>
  <c r="E360" i="82"/>
  <c r="E364" i="82"/>
  <c r="E371" i="82"/>
  <c r="E374" i="82"/>
  <c r="E388" i="82"/>
  <c r="E391" i="82"/>
  <c r="E404" i="82"/>
  <c r="E407" i="82"/>
  <c r="E420" i="82"/>
  <c r="E423" i="82"/>
  <c r="E426" i="82"/>
  <c r="E436" i="82"/>
  <c r="E439" i="82"/>
  <c r="E442" i="82"/>
  <c r="E453" i="82"/>
  <c r="E457" i="82"/>
  <c r="E460" i="82"/>
  <c r="E468" i="82"/>
  <c r="E472" i="82"/>
  <c r="A506" i="82"/>
  <c r="E506" i="82"/>
  <c r="E368" i="82"/>
  <c r="E377" i="82"/>
  <c r="E385" i="82"/>
  <c r="E393" i="82"/>
  <c r="E401" i="82"/>
  <c r="E409" i="82"/>
  <c r="E417" i="82"/>
  <c r="E425" i="82"/>
  <c r="E433" i="82"/>
  <c r="E441" i="82"/>
  <c r="E450" i="82"/>
  <c r="E459" i="82"/>
  <c r="E463" i="82"/>
  <c r="A469" i="82"/>
  <c r="E475" i="82"/>
  <c r="E478" i="82"/>
  <c r="A543" i="82"/>
  <c r="E543" i="82"/>
  <c r="E372" i="82"/>
  <c r="E381" i="82"/>
  <c r="E389" i="82"/>
  <c r="E397" i="82"/>
  <c r="E405" i="82"/>
  <c r="E413" i="82"/>
  <c r="E421" i="82"/>
  <c r="E429" i="82"/>
  <c r="E437" i="82"/>
  <c r="E445" i="82"/>
  <c r="E455" i="82"/>
  <c r="E474" i="82"/>
  <c r="E479" i="82"/>
  <c r="A559" i="82"/>
  <c r="E559" i="82"/>
  <c r="A461" i="82"/>
  <c r="A463" i="82"/>
  <c r="A465" i="82"/>
  <c r="A467" i="82"/>
  <c r="E481" i="82"/>
  <c r="E482" i="82"/>
  <c r="E483" i="82"/>
  <c r="E484" i="82"/>
  <c r="E485" i="82"/>
  <c r="E486" i="82"/>
  <c r="E487" i="82"/>
  <c r="E489" i="82"/>
  <c r="E490" i="82"/>
  <c r="E491" i="82"/>
  <c r="E492" i="82"/>
  <c r="E493" i="82"/>
  <c r="E494" i="82"/>
  <c r="E495" i="82"/>
  <c r="E496" i="82"/>
  <c r="E497" i="82"/>
  <c r="E507" i="82"/>
  <c r="E533" i="82"/>
  <c r="A538" i="82"/>
  <c r="E549" i="82"/>
  <c r="A554" i="82"/>
  <c r="A588" i="82"/>
  <c r="E599" i="82"/>
  <c r="A606" i="82"/>
  <c r="E606" i="82"/>
  <c r="A474" i="82"/>
  <c r="A476" i="82"/>
  <c r="A478" i="82"/>
  <c r="E508" i="82"/>
  <c r="A535" i="82"/>
  <c r="A551" i="82"/>
  <c r="E569" i="82"/>
  <c r="A569" i="82"/>
  <c r="E574" i="82"/>
  <c r="E577" i="82"/>
  <c r="A577" i="82"/>
  <c r="E582" i="82"/>
  <c r="E585" i="82"/>
  <c r="A585" i="82"/>
  <c r="A601" i="82"/>
  <c r="E505" i="82"/>
  <c r="A510" i="82"/>
  <c r="A512" i="82"/>
  <c r="A514" i="82"/>
  <c r="A516" i="82"/>
  <c r="A518" i="82"/>
  <c r="A520" i="82"/>
  <c r="A522" i="82"/>
  <c r="A524" i="82"/>
  <c r="A526" i="82"/>
  <c r="A528" i="82"/>
  <c r="A530" i="82"/>
  <c r="E541" i="82"/>
  <c r="A546" i="82"/>
  <c r="E557" i="82"/>
  <c r="E591" i="82"/>
  <c r="A596" i="82"/>
  <c r="E607" i="82"/>
  <c r="E609" i="82"/>
  <c r="E617" i="82"/>
  <c r="E625" i="82"/>
  <c r="E633" i="82"/>
  <c r="A509" i="82"/>
  <c r="A511" i="82"/>
  <c r="A513" i="82"/>
  <c r="A515" i="82"/>
  <c r="A517" i="82"/>
  <c r="A519" i="82"/>
  <c r="A521" i="82"/>
  <c r="A523" i="82"/>
  <c r="A525" i="82"/>
  <c r="A527" i="82"/>
  <c r="A529" i="82"/>
  <c r="A531" i="82"/>
  <c r="E536" i="82"/>
  <c r="A539" i="82"/>
  <c r="E544" i="82"/>
  <c r="A547" i="82"/>
  <c r="E552" i="82"/>
  <c r="A555" i="82"/>
  <c r="E560" i="82"/>
  <c r="A587" i="82"/>
  <c r="A589" i="82"/>
  <c r="E594" i="82"/>
  <c r="A597" i="82"/>
  <c r="E602" i="82"/>
  <c r="A608" i="82"/>
  <c r="E610" i="82"/>
  <c r="E615" i="82"/>
  <c r="E618" i="82"/>
  <c r="E623" i="82"/>
  <c r="E626" i="82"/>
  <c r="E631" i="82"/>
  <c r="E634" i="82"/>
  <c r="E639" i="82"/>
  <c r="E534" i="82"/>
  <c r="A537" i="82"/>
  <c r="E542" i="82"/>
  <c r="A545" i="82"/>
  <c r="E550" i="82"/>
  <c r="A553" i="82"/>
  <c r="E558" i="82"/>
  <c r="A561" i="82"/>
  <c r="E572" i="82"/>
  <c r="E576" i="82"/>
  <c r="E580" i="82"/>
  <c r="E584" i="82"/>
  <c r="E592" i="82"/>
  <c r="A595" i="82"/>
  <c r="E600" i="82"/>
  <c r="E613" i="82"/>
  <c r="E616" i="82"/>
  <c r="E621" i="82"/>
  <c r="E624" i="82"/>
  <c r="E629" i="82"/>
  <c r="E632" i="82"/>
  <c r="E637" i="82"/>
  <c r="E532" i="82"/>
  <c r="E540" i="82"/>
  <c r="E548" i="82"/>
  <c r="E556" i="82"/>
  <c r="E590" i="82"/>
  <c r="E598" i="82"/>
  <c r="A604" i="82"/>
  <c r="E611" i="82"/>
  <c r="E614" i="82"/>
  <c r="E619" i="82"/>
  <c r="E622" i="82"/>
  <c r="E627" i="82"/>
  <c r="E630" i="82"/>
  <c r="E635" i="82"/>
  <c r="E638" i="82"/>
  <c r="A660" i="82"/>
  <c r="A662" i="82"/>
  <c r="A664" i="82"/>
  <c r="A666" i="82"/>
  <c r="A668" i="82"/>
  <c r="A670" i="82"/>
  <c r="A672" i="82"/>
  <c r="A674" i="82"/>
  <c r="A676" i="82"/>
  <c r="A659" i="82"/>
  <c r="A661" i="82"/>
  <c r="A663" i="82"/>
  <c r="A665" i="82"/>
  <c r="A667" i="82"/>
  <c r="A669" i="82"/>
  <c r="A671" i="82"/>
  <c r="A673" i="82"/>
  <c r="A675" i="82"/>
  <c r="A677" i="82"/>
  <c r="A610" i="82"/>
  <c r="A612" i="82"/>
  <c r="A614" i="82"/>
  <c r="A616" i="82"/>
  <c r="A618" i="82"/>
  <c r="A620" i="82"/>
  <c r="A622" i="82"/>
  <c r="A624" i="82"/>
  <c r="A626" i="82"/>
  <c r="A628" i="82"/>
  <c r="A630" i="82"/>
  <c r="A632" i="82"/>
  <c r="A634" i="82"/>
  <c r="A636" i="82"/>
  <c r="A638" i="82"/>
  <c r="G710" i="157"/>
  <c r="G12" i="165"/>
  <c r="E12" i="165"/>
  <c r="F12" i="165"/>
  <c r="D32" i="82"/>
  <c r="A32" i="82"/>
  <c r="D21" i="82"/>
  <c r="A21" i="82"/>
  <c r="A16" i="82"/>
  <c r="E16" i="82"/>
  <c r="E684" i="82"/>
  <c r="H595" i="3"/>
  <c r="H470" i="3"/>
  <c r="H289" i="3"/>
  <c r="H288" i="3"/>
  <c r="H229" i="3"/>
  <c r="H228" i="3"/>
  <c r="H225" i="3"/>
  <c r="H224" i="3"/>
  <c r="H223" i="3"/>
  <c r="H222" i="3"/>
  <c r="H221" i="3"/>
  <c r="H220" i="3"/>
  <c r="D34" i="82"/>
  <c r="A34" i="82"/>
  <c r="F595" i="3"/>
  <c r="F470" i="3"/>
  <c r="F289" i="3"/>
  <c r="F288" i="3"/>
  <c r="F229" i="3"/>
  <c r="F228" i="3"/>
  <c r="F225" i="3"/>
  <c r="F224" i="3"/>
  <c r="F223" i="3"/>
  <c r="F222" i="3"/>
  <c r="F221" i="3"/>
  <c r="F220" i="3"/>
  <c r="B568" i="82" l="1"/>
  <c r="C171" i="150"/>
  <c r="C519" i="152"/>
  <c r="C684" i="139"/>
  <c r="C684" i="150"/>
  <c r="C333" i="152"/>
  <c r="D10" i="165"/>
  <c r="J10" i="165" s="1"/>
  <c r="C519" i="139"/>
  <c r="C14" i="150"/>
  <c r="C585" i="152"/>
  <c r="C14" i="154"/>
  <c r="C585" i="154"/>
  <c r="C585" i="139"/>
  <c r="C519" i="150"/>
  <c r="C684" i="152"/>
  <c r="G711" i="150"/>
  <c r="G712" i="150" s="1"/>
  <c r="D13" i="150" s="1"/>
  <c r="G712" i="155"/>
  <c r="D13" i="155" s="1"/>
  <c r="J6" i="165"/>
  <c r="D12" i="165"/>
  <c r="G711" i="157"/>
  <c r="G712" i="157" s="1"/>
  <c r="D13" i="157" s="1"/>
  <c r="B585" i="138"/>
  <c r="G711" i="151"/>
  <c r="G712" i="151" s="1"/>
  <c r="D13" i="151" s="1"/>
  <c r="G711" i="152"/>
  <c r="G712" i="152" s="1"/>
  <c r="D13" i="152" s="1"/>
  <c r="G711" i="155"/>
  <c r="G711" i="153"/>
  <c r="G712" i="153" s="1"/>
  <c r="D13" i="153" s="1"/>
  <c r="D11" i="165"/>
  <c r="J11" i="165" s="1"/>
  <c r="B333" i="138"/>
  <c r="B504" i="82"/>
  <c r="B711" i="138"/>
  <c r="B684" i="138"/>
  <c r="C713" i="154"/>
  <c r="B713" i="154"/>
  <c r="D715" i="154"/>
  <c r="C715" i="154"/>
  <c r="C333" i="154"/>
  <c r="C684" i="157"/>
  <c r="C7" i="139"/>
  <c r="C7" i="150"/>
  <c r="C5" i="157"/>
  <c r="C585" i="166"/>
  <c r="B326" i="82"/>
  <c r="B14" i="82"/>
  <c r="C171" i="151"/>
  <c r="C333" i="151"/>
  <c r="C171" i="154"/>
  <c r="C684" i="154"/>
  <c r="C7" i="157"/>
  <c r="C585" i="151"/>
  <c r="C519" i="154"/>
  <c r="C171" i="157"/>
  <c r="A10" i="165"/>
  <c r="C5" i="155"/>
  <c r="C519" i="166"/>
  <c r="C14" i="166"/>
  <c r="B7" i="82"/>
  <c r="C519" i="157"/>
  <c r="C5" i="152"/>
  <c r="C5" i="153"/>
  <c r="C7" i="155"/>
  <c r="C5" i="150"/>
  <c r="B6" i="64"/>
  <c r="C5" i="151"/>
  <c r="C7" i="152"/>
  <c r="C7" i="153"/>
  <c r="J12" i="165" l="1"/>
  <c r="J14" i="165" s="1"/>
  <c r="J15" i="165"/>
  <c r="B713" i="150"/>
  <c r="C713" i="150"/>
  <c r="D715" i="150"/>
  <c r="C715" i="150"/>
  <c r="D715" i="155"/>
  <c r="C715" i="155"/>
  <c r="B713" i="155"/>
  <c r="C713" i="155"/>
  <c r="D715" i="152"/>
  <c r="C715" i="152"/>
  <c r="C713" i="152"/>
  <c r="B713" i="152"/>
  <c r="B713" i="157"/>
  <c r="C713" i="157"/>
  <c r="D715" i="157"/>
  <c r="C715" i="157"/>
  <c r="D715" i="153"/>
  <c r="C715" i="153"/>
  <c r="C713" i="153"/>
  <c r="B713" i="153"/>
  <c r="B713" i="151"/>
  <c r="D715" i="151"/>
  <c r="C715" i="151"/>
  <c r="C713" i="151"/>
  <c r="J16" i="16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 Windows</author>
  </authors>
  <commentList>
    <comment ref="B34" authorId="0" shapeId="0" xr:uid="{00000000-0006-0000-14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При состовление Акта, меняем смета на акт, и выбираем номер акта.
</t>
        </r>
      </text>
    </comment>
  </commentList>
</comments>
</file>

<file path=xl/sharedStrings.xml><?xml version="1.0" encoding="utf-8"?>
<sst xmlns="http://schemas.openxmlformats.org/spreadsheetml/2006/main" count="3863" uniqueCount="1123">
  <si>
    <t>Демонтаж плинтуса</t>
  </si>
  <si>
    <t>м/п</t>
  </si>
  <si>
    <t xml:space="preserve">Демонтаж плинтусов с сохранением </t>
  </si>
  <si>
    <t>Демонтаж декоративных порожков</t>
  </si>
  <si>
    <t>Демонтаж ламината, паркетной доски</t>
  </si>
  <si>
    <t>м2</t>
  </si>
  <si>
    <t>Демонтаж паркета штучного</t>
  </si>
  <si>
    <t>Демонтаж паркета щитового</t>
  </si>
  <si>
    <t>Демонтаж деревянных полов</t>
  </si>
  <si>
    <t>Демонтаж линолеума, ковролина на клею</t>
  </si>
  <si>
    <t>Демонтаж линолеума, ковролина</t>
  </si>
  <si>
    <t>Демонтаж фанеры, ДВП</t>
  </si>
  <si>
    <t>Демонтаж лаг</t>
  </si>
  <si>
    <t>Расчистка пола от засыпки и шумоизоляции</t>
  </si>
  <si>
    <t xml:space="preserve">Демонтаж плиточного клея </t>
  </si>
  <si>
    <t>Демонтаж плинтуса из плитки</t>
  </si>
  <si>
    <t>Демонтаж порога из плитки</t>
  </si>
  <si>
    <t>шт.</t>
  </si>
  <si>
    <t>Демонтаж плитки</t>
  </si>
  <si>
    <t>Демонтаж бетонного бортика</t>
  </si>
  <si>
    <t>Демонтаж стяжки до 4 см</t>
  </si>
  <si>
    <t>Демонтаж стяжки до 6 см</t>
  </si>
  <si>
    <t>Разборка гидроизоляции</t>
  </si>
  <si>
    <t>Сухая уборка полов под  метлу, щетку</t>
  </si>
  <si>
    <t>Стены</t>
  </si>
  <si>
    <t>Демонтаж пластикового уголка</t>
  </si>
  <si>
    <t>Снятие многослойных трудноотделяемых обоев</t>
  </si>
  <si>
    <t>Снятие побелки</t>
  </si>
  <si>
    <t>Очистка краски со стен ВЭ</t>
  </si>
  <si>
    <t>Очистка стен от "жидких" обоев</t>
  </si>
  <si>
    <t>Расшивка  трещин/рустов</t>
  </si>
  <si>
    <t>Насечка стен</t>
  </si>
  <si>
    <t>Демонтаж керамической плитки</t>
  </si>
  <si>
    <t>Отбивка плиточного клея</t>
  </si>
  <si>
    <t>Расчистка кирпичной кладки (стиль Лофт)</t>
  </si>
  <si>
    <t>Демонтаж панелей ПВХ (без каркаса)</t>
  </si>
  <si>
    <t>Демонтаж облицовки стен из ДСП</t>
  </si>
  <si>
    <t>Демонтаж панелей ПВХ (с каркасом)</t>
  </si>
  <si>
    <t xml:space="preserve">Демонтаж обшивки стен из ГКЛ на металлокарскасе </t>
  </si>
  <si>
    <t xml:space="preserve">Демонтаж "дранки" со стен </t>
  </si>
  <si>
    <t xml:space="preserve">Демонтаж утеплителя </t>
  </si>
  <si>
    <t>Отбивка штукатурки со стен</t>
  </si>
  <si>
    <t>Демонтаж деревянных стен</t>
  </si>
  <si>
    <t>Демонтаж стен (перегородок) в 1 кирпич</t>
  </si>
  <si>
    <t>Демонтаж стен (перегородок) в 1 1/2 кирпича</t>
  </si>
  <si>
    <t>Демонтаж стен (перегородок) в 2 кирпича</t>
  </si>
  <si>
    <t>Демонтаж стен из ацеида, гипсолита, ГКЛ</t>
  </si>
  <si>
    <t>Демонтаж бетонных стен толщиной до 80 мм</t>
  </si>
  <si>
    <t>Высверливание коронкой отверстия в керамической плитке</t>
  </si>
  <si>
    <t>Откосы</t>
  </si>
  <si>
    <t>Демонтаж уголка с откосов, углов</t>
  </si>
  <si>
    <t>Демонтаж сэндвич панелей</t>
  </si>
  <si>
    <t>Обрезка пены с откосов, углов</t>
  </si>
  <si>
    <t>Очистка откосов, углов от шпаклевки свыше 40 см</t>
  </si>
  <si>
    <t>Отбивка штукатурки с откосов, углов</t>
  </si>
  <si>
    <t>Очистка откосов, углов от шпаклевки до 40 см</t>
  </si>
  <si>
    <t xml:space="preserve">Установка штукатурных уголков ( перфорированных) </t>
  </si>
  <si>
    <t>Устройство откосов из ГКЛ</t>
  </si>
  <si>
    <t>Утепление откосов</t>
  </si>
  <si>
    <t>Потолки</t>
  </si>
  <si>
    <t xml:space="preserve">Демонтаж лепнины без сохранения </t>
  </si>
  <si>
    <t>Демонтаж потолочного плинтуса</t>
  </si>
  <si>
    <t>Демонтаж подвесных потолков ГКЛ</t>
  </si>
  <si>
    <t>Демонтаж реечного потолка</t>
  </si>
  <si>
    <t>Демонтаж кассетного подвесного потолка (армстронг)</t>
  </si>
  <si>
    <t>Демонтаж потолочных панелей (на клею)</t>
  </si>
  <si>
    <t>Демонтаж натяжного потолка (включая профиль)</t>
  </si>
  <si>
    <t xml:space="preserve">Снятие полистирольных плиток </t>
  </si>
  <si>
    <t>Демонтаж потолков из ацеида, гипсолита</t>
  </si>
  <si>
    <t>Отбивка  штукатурки</t>
  </si>
  <si>
    <t>Расшивка трещин рустов</t>
  </si>
  <si>
    <t>Двери, окна</t>
  </si>
  <si>
    <t>Демонтаж  наличников</t>
  </si>
  <si>
    <t xml:space="preserve">Демонтаж дверной ручки / замка </t>
  </si>
  <si>
    <t>Демонтаж входной деревянной двери</t>
  </si>
  <si>
    <t xml:space="preserve">Демонтаж деревянной межкомнатной двери </t>
  </si>
  <si>
    <t>Демонтаж деревянной межкомнатной двери с сохранением</t>
  </si>
  <si>
    <t>Снятие деревянной двери с петель</t>
  </si>
  <si>
    <t>Демонтаж металлической двери</t>
  </si>
  <si>
    <t xml:space="preserve">Демонтаж откосов из сэндвич /ПВХ панелей </t>
  </si>
  <si>
    <t xml:space="preserve">Демонтаж штукатурных откосов </t>
  </si>
  <si>
    <t>Демонтаж оконного блока</t>
  </si>
  <si>
    <t>Демонтаж арки дверного проема (ГКЛ, дерево)</t>
  </si>
  <si>
    <t>Демонтаж  подоконника</t>
  </si>
  <si>
    <t>Прочие</t>
  </si>
  <si>
    <t>Демонтаж карнизов</t>
  </si>
  <si>
    <t>Демонтаж вентиляционной решетки</t>
  </si>
  <si>
    <t>Демонтаж  воздуховодов</t>
  </si>
  <si>
    <t>Срез  металлоконструкций</t>
  </si>
  <si>
    <t>Сантехника</t>
  </si>
  <si>
    <t>Демонтаж  смесителя</t>
  </si>
  <si>
    <t>Демонтаж душевой кабины (без сохранения)</t>
  </si>
  <si>
    <t>Демонтаж душевой кабины (с сохранением)</t>
  </si>
  <si>
    <t>Демонтаж ванны (без сохранения)</t>
  </si>
  <si>
    <t>Демонтаж ванны (с сохранением)</t>
  </si>
  <si>
    <t>Демонтаж чугунной ванны (без сохранения)</t>
  </si>
  <si>
    <t>Демонтаж чугунной ванны (с сохранением)</t>
  </si>
  <si>
    <t>Демонтаж сантехнического шкафа</t>
  </si>
  <si>
    <t>Демонтаж  раковины</t>
  </si>
  <si>
    <t>Демонтаж кухонной мойки</t>
  </si>
  <si>
    <t>Демонтаж унитаза</t>
  </si>
  <si>
    <t>Демонтаж стиральной машины</t>
  </si>
  <si>
    <t>Демонтаж  полотенцесушителя</t>
  </si>
  <si>
    <t>Демонтаж  водонагревателя</t>
  </si>
  <si>
    <t>Демонтаж кранов вводных, счетчиков</t>
  </si>
  <si>
    <t>Демонтаж труб в/с</t>
  </si>
  <si>
    <t>Демонтаж труб канализации</t>
  </si>
  <si>
    <t xml:space="preserve">Расчеканка чугунных труб </t>
  </si>
  <si>
    <t>Демонтаж  радиатора</t>
  </si>
  <si>
    <t xml:space="preserve">Очистка стояка от старой краски до 3м </t>
  </si>
  <si>
    <t>Очистка радиатора от краски ( до 5 секций)</t>
  </si>
  <si>
    <t xml:space="preserve">Очистка радиатора каждая следующая секция </t>
  </si>
  <si>
    <t>Демонтаж кабины совмещенного санузла (из ацеида)</t>
  </si>
  <si>
    <t>Демонтаж кабины раздельного санузла (из ацеида)</t>
  </si>
  <si>
    <t>Демонтаж бетонного пола сан тех кабины</t>
  </si>
  <si>
    <t>Электрика</t>
  </si>
  <si>
    <t xml:space="preserve">Демонтаж панели электроточки </t>
  </si>
  <si>
    <t>Демонтаж розеток и выключателей</t>
  </si>
  <si>
    <t>Демонтаж  светильников</t>
  </si>
  <si>
    <t>Демонтаж люстры</t>
  </si>
  <si>
    <t>Демонтаж автоматического выключателя</t>
  </si>
  <si>
    <t>Демонтаж электрического щита</t>
  </si>
  <si>
    <t>Пробивка отверстия в стене  (кирпич) ф 16-20</t>
  </si>
  <si>
    <t>Пробивка отверстия в стене (пеноблок, пазогребневый блок) ф 16-20</t>
  </si>
  <si>
    <t>Штробление ниши под элщит до 12 модулей (бетон)</t>
  </si>
  <si>
    <t>Штробление ниши под элщит свыше 12 модулей (бетон)</t>
  </si>
  <si>
    <t>Штробление ниши под элщит (кирпич/Пено блок)</t>
  </si>
  <si>
    <t>Итого по разделу (демонтажные работы)</t>
  </si>
  <si>
    <t>Черновые отделочные работы</t>
  </si>
  <si>
    <t>ед. изм.</t>
  </si>
  <si>
    <t>кол-во</t>
  </si>
  <si>
    <t>Полы</t>
  </si>
  <si>
    <t>Грунтовка пола</t>
  </si>
  <si>
    <t>Грунтовка пола (второй и последующие слои)</t>
  </si>
  <si>
    <t>Грунтовка пола (бетон контактом)</t>
  </si>
  <si>
    <t>Обработка анти плесенью(пол)</t>
  </si>
  <si>
    <t>Гидроизоляция пола пленкой ПВХ</t>
  </si>
  <si>
    <t>Гидроизоляция пола (смесью водостоп или жидким стеклом)</t>
  </si>
  <si>
    <t>Гидроизоляция рулонными материалами</t>
  </si>
  <si>
    <t xml:space="preserve">Укладка пароизолирующих материалов </t>
  </si>
  <si>
    <t>Гидроизоляционная лента (по периметру стен)</t>
  </si>
  <si>
    <t>Монтаж демпферной ленты (кромочной ленты)</t>
  </si>
  <si>
    <t>Подсыпка керамзита до 5 см с проливкой "цементным молочком"</t>
  </si>
  <si>
    <t>Подсыпка керамзита</t>
  </si>
  <si>
    <t>Укладка сетки (для стяжки)</t>
  </si>
  <si>
    <t>Железнение стяжки</t>
  </si>
  <si>
    <t>Устройство стяжки по маякам до 4 см</t>
  </si>
  <si>
    <t>Устройство стяжки по маякам до 6 см</t>
  </si>
  <si>
    <t>Устройство стяжки по маякам свыше 6 см</t>
  </si>
  <si>
    <t>Устройство наливных полов до 3 см</t>
  </si>
  <si>
    <t xml:space="preserve">Финишное выравнивание стяжки наливным полом </t>
  </si>
  <si>
    <t>Устройство "сухой стяжки"</t>
  </si>
  <si>
    <t>Устройство деревянной обрешетки пола</t>
  </si>
  <si>
    <t>Укладка деревянных лаг</t>
  </si>
  <si>
    <t>Устройство  тепло/звукоизоляции(полы)</t>
  </si>
  <si>
    <t xml:space="preserve">Устройство дощатых полов по лагам </t>
  </si>
  <si>
    <t xml:space="preserve">Распил фанеры </t>
  </si>
  <si>
    <t>Шлифовка фанеры</t>
  </si>
  <si>
    <t>Укладка ДВП</t>
  </si>
  <si>
    <t xml:space="preserve">Временная застилка полов оргалитом </t>
  </si>
  <si>
    <t xml:space="preserve">Устройство подиума с обшивкой фанерой до 10 см сложной формы </t>
  </si>
  <si>
    <t>Ремонт дощатых полов (протяжка саморезами)</t>
  </si>
  <si>
    <t>Кирпичная кладка в 1/2 кирпича</t>
  </si>
  <si>
    <t>Кирпичная кладка в 1 кирпич</t>
  </si>
  <si>
    <t>Кладка перегородок из шлакоблоков</t>
  </si>
  <si>
    <t>Кладка перегородок из пазогребневых блоков</t>
  </si>
  <si>
    <t>Армирование проемов арматурой</t>
  </si>
  <si>
    <t>Армирование проемов уголком</t>
  </si>
  <si>
    <t xml:space="preserve">Расширение дверного проема бетонного до 10 см </t>
  </si>
  <si>
    <t xml:space="preserve">Устройство проема в кирпичной стене </t>
  </si>
  <si>
    <t xml:space="preserve">Устройство проемов при кладке стен </t>
  </si>
  <si>
    <t xml:space="preserve">Устройство проема в ж/б стене </t>
  </si>
  <si>
    <t>Герметизация стыков, швов монтажной пеной</t>
  </si>
  <si>
    <t>Герметизация стыков, швов силиконом</t>
  </si>
  <si>
    <t>Гидроизоляция (смесью водостоп или жидким стеклом)</t>
  </si>
  <si>
    <t xml:space="preserve">Устройство тепло/звукоизоляции стен </t>
  </si>
  <si>
    <t>Устройство звукоизоляции стен системой ЗИПС вектор</t>
  </si>
  <si>
    <t>Устройство пароизоляции(стен)</t>
  </si>
  <si>
    <t xml:space="preserve">Устройство пароизоляции из пергамина </t>
  </si>
  <si>
    <t xml:space="preserve">Монтаж каркаса, обрешетки стен </t>
  </si>
  <si>
    <t>Устройство перегородок из ГКЛ в 1 слой</t>
  </si>
  <si>
    <t>Устройство перегородок из ГКЛ в 2 слоя</t>
  </si>
  <si>
    <t>Устройство ниш, ступеней из ГКЛ</t>
  </si>
  <si>
    <t>Устройство коробов из ГКЛ</t>
  </si>
  <si>
    <t xml:space="preserve">Устройство криволинейных коробов из ГКЛ на стенах </t>
  </si>
  <si>
    <t xml:space="preserve">Устройство ниш, ступеней из ГКЛ сложной формы </t>
  </si>
  <si>
    <t xml:space="preserve">Устройство арки из ГКЛ </t>
  </si>
  <si>
    <t>Выравнивание стен листами ГКЛ</t>
  </si>
  <si>
    <t>Выравнивание стен листами ГКЛ (1 слой) с устройством каркаса</t>
  </si>
  <si>
    <t>Выравнивание стен листами ГКЛ (2 слоя) с устройством каркаса</t>
  </si>
  <si>
    <t xml:space="preserve">Проклейка швов ГКЛ серпянкой/малярной лентой на стенах </t>
  </si>
  <si>
    <t>Грунтовка стен</t>
  </si>
  <si>
    <t>Грунтовка стен (второй и последующие слои )</t>
  </si>
  <si>
    <t xml:space="preserve">Противогрибковая обработка стен спец. составом </t>
  </si>
  <si>
    <t xml:space="preserve">Монтаж металлической штукатурной сетки на стенах </t>
  </si>
  <si>
    <t>Протяжка углов штукатуркой</t>
  </si>
  <si>
    <t>Протягивание штукатуркой углов, зон плинтусов, потолков (до 30 см)</t>
  </si>
  <si>
    <t>Установка малярного уголка, перфорированного</t>
  </si>
  <si>
    <t>Нанесение малярной сетки</t>
  </si>
  <si>
    <t>Поклейка стеклохолста</t>
  </si>
  <si>
    <t>Сплошная шпаклевка в 1 слой</t>
  </si>
  <si>
    <t>Шпаклевка стен под оклейку обоями (с ошкуриванием)</t>
  </si>
  <si>
    <t>Шпаклевка стен под окраску (2 слоя с ошкуриванием)</t>
  </si>
  <si>
    <t>Шпаклевка стен ГКЛ под оклейку обоями (с ошкуриванием)</t>
  </si>
  <si>
    <t>Шпаклевка стен ГКЛ под окраску (2 слоя с ошкуриванием)</t>
  </si>
  <si>
    <t xml:space="preserve">Ошкуривание поверхности стен </t>
  </si>
  <si>
    <t xml:space="preserve">Устройство ниш глубиной до 7 см в кирпичных стенах </t>
  </si>
  <si>
    <t>Устройство деревянной обрешетки стены</t>
  </si>
  <si>
    <t>Грунтовка откосов, углов</t>
  </si>
  <si>
    <t>Штукатурка откосов до 40 см, углов</t>
  </si>
  <si>
    <t>Штукатурка откосов от 40 до 60 см, углов</t>
  </si>
  <si>
    <t>Штукатурка откосов арочных</t>
  </si>
  <si>
    <t>Запенивание стыков</t>
  </si>
  <si>
    <t xml:space="preserve">Оклейка стеклохолстом / малярной сеткой откосов </t>
  </si>
  <si>
    <t>Шпаклевка откосов, углов</t>
  </si>
  <si>
    <t xml:space="preserve">Грунтовка потолков </t>
  </si>
  <si>
    <t xml:space="preserve">Грунтовка потолков второй и последующие слои </t>
  </si>
  <si>
    <t xml:space="preserve">Гидроизоляция потолков </t>
  </si>
  <si>
    <t>Обработка анти плесенью(потолок)</t>
  </si>
  <si>
    <t xml:space="preserve">Монтаж металлической штукатурной сетки на потолке </t>
  </si>
  <si>
    <t>Штукатурка потолка (под правило)</t>
  </si>
  <si>
    <t>Штукатурка потолка по маякам до 1 см</t>
  </si>
  <si>
    <t>Заделка трещин рустов</t>
  </si>
  <si>
    <t xml:space="preserve">Монтаж шума/теплоизоляции на монтажный гриб </t>
  </si>
  <si>
    <t>Устройство пароизоляции</t>
  </si>
  <si>
    <t xml:space="preserve">Монтаж каркаса, обрешетки потолка </t>
  </si>
  <si>
    <t>Устройство деревянной обрешетки</t>
  </si>
  <si>
    <t>Устройство потолков из ГКЛ</t>
  </si>
  <si>
    <t>Устройство потолков из ГКЛ ( с устройством каркаса)</t>
  </si>
  <si>
    <t xml:space="preserve">Устройство коробов из ГКЛ  на потолке </t>
  </si>
  <si>
    <t>Устройство потолков из ГКЛ в 2 уровня прямолинейного</t>
  </si>
  <si>
    <t>Устройство потолков из ГКЛ в 2 уровня криволинейного</t>
  </si>
  <si>
    <t>Устройство прямолинейных потолков в 3 уровня</t>
  </si>
  <si>
    <t xml:space="preserve">Монтаж полки из ГКЛ  для скрытой подсветки </t>
  </si>
  <si>
    <t xml:space="preserve">Монтаж Криволинейной полки из ГКЛ для скрытой подсветки </t>
  </si>
  <si>
    <t xml:space="preserve">Устройство криволинейных коробов из ГКЛ на потолке </t>
  </si>
  <si>
    <t>Подшивка ГКЛ листа (второй слой)</t>
  </si>
  <si>
    <t>Проклейка швов ГКЛ серпянкой/малярной лентой</t>
  </si>
  <si>
    <t>Поклейка  стеклохолста(потолок)</t>
  </si>
  <si>
    <t xml:space="preserve">Монтаж малярной сетки / серпянки </t>
  </si>
  <si>
    <t>Сплошная шпаклевка в один слой</t>
  </si>
  <si>
    <t>Шпаклевка потолков в два слоя</t>
  </si>
  <si>
    <t>Шпаклевка потолков под покраску</t>
  </si>
  <si>
    <t>Шпаклевка ГКЛ под оклейку обоями (с ошкуриванием)</t>
  </si>
  <si>
    <t>Шпаклевка ГКЛ под окраску (2 слоя с ошкуриванием)</t>
  </si>
  <si>
    <t xml:space="preserve">Ошкуривание поверхности потолка </t>
  </si>
  <si>
    <t>Итого по разделу (черновые отделочные работы)</t>
  </si>
  <si>
    <t>Чистовые отделочные работы</t>
  </si>
  <si>
    <t>Облицовка плиткой пола</t>
  </si>
  <si>
    <t>Облицовка плиткой пола с декоративными вставками</t>
  </si>
  <si>
    <t>Облицовка плиткой пола по диагонали</t>
  </si>
  <si>
    <t>Облицовка плиткой пола Шестиугольной плиткой</t>
  </si>
  <si>
    <t>Облицовка плиткой пола "панно"</t>
  </si>
  <si>
    <t>Облицовка мозаикой, мелкой плиткой (с затиркой)</t>
  </si>
  <si>
    <t>Облицовка плиточным бордюром (с затиркой)</t>
  </si>
  <si>
    <t>Облицовка плиткой менее 30*30</t>
  </si>
  <si>
    <t xml:space="preserve">Облицовка керамогранитом по диагонали </t>
  </si>
  <si>
    <t>Облицовка  Крупноформатным керамогранитом</t>
  </si>
  <si>
    <t>Устройство плинтуса из плитки</t>
  </si>
  <si>
    <t>Установка порожков из плитки</t>
  </si>
  <si>
    <t>Облицовка плиткой ступеней (с подрезкой и затиркой)</t>
  </si>
  <si>
    <t>Затирка плитки</t>
  </si>
  <si>
    <t xml:space="preserve">Затирка плитки эпоксидной затиркой </t>
  </si>
  <si>
    <t xml:space="preserve">Укладка ламината и подложки </t>
  </si>
  <si>
    <t xml:space="preserve">Укладка ламината и подложки по диагонали </t>
  </si>
  <si>
    <t>Укладка паркетной доски</t>
  </si>
  <si>
    <t>Укладка паркетной доски (на клей)</t>
  </si>
  <si>
    <t>Укладка паркетной доски по диагонали</t>
  </si>
  <si>
    <t xml:space="preserve">Укладка массивной доски </t>
  </si>
  <si>
    <t xml:space="preserve">Укладка замкового пробкового пола </t>
  </si>
  <si>
    <t xml:space="preserve">Настил линолеума бытового , на клей </t>
  </si>
  <si>
    <t>Настил линолеума бытового, ковролина</t>
  </si>
  <si>
    <t xml:space="preserve">Устройство ковровых покрытий плиточных </t>
  </si>
  <si>
    <t>Монтаж плинтусов пластиковых</t>
  </si>
  <si>
    <t>Установка плинтусов деревянных, МДФ</t>
  </si>
  <si>
    <t xml:space="preserve">Запил углов деревянного плинтуса </t>
  </si>
  <si>
    <t>Покраска (покрытие лаком) плинтуса, наличника</t>
  </si>
  <si>
    <t>Установка порожков</t>
  </si>
  <si>
    <t>Добавляется на установку плинтусов к криволинейным стенам</t>
  </si>
  <si>
    <t>Облицовка плиткой стен, с декоративными вставками</t>
  </si>
  <si>
    <t>Облицовка плиткой стен по диагонали</t>
  </si>
  <si>
    <t>Облицовка плиткой стен менее 20*20</t>
  </si>
  <si>
    <t>Облицовка стен мелкой плиткой на подложке (с затиркой)</t>
  </si>
  <si>
    <t>Облицовка стен мелкой плиткой, мозаикой (с затиркой)</t>
  </si>
  <si>
    <t>Подрезка резного края плитки под 45(стены)</t>
  </si>
  <si>
    <t>Облицовка стен плиткой панно*</t>
  </si>
  <si>
    <t xml:space="preserve">Устройство объемного керамического бордюра с подрезкой в углах </t>
  </si>
  <si>
    <t>Устройство бордюра из плитки (с затиркой)</t>
  </si>
  <si>
    <t>Облицовка плиткой "фартук" (затиркой и подрезкой)</t>
  </si>
  <si>
    <t xml:space="preserve">Высверливание отверстий в керамограните </t>
  </si>
  <si>
    <t>Облицовка стен декоративным камнем (с затиркой)</t>
  </si>
  <si>
    <t>Затирка плитки(стены)</t>
  </si>
  <si>
    <t xml:space="preserve">Вставки из стеклоблоков поштучно в ниши, стены </t>
  </si>
  <si>
    <t>Укладка стеклоблоков ( устройство перегородок, стен)</t>
  </si>
  <si>
    <t>Установка углового профиля (для плитки)</t>
  </si>
  <si>
    <t>Облицовка стеновыми панелями (до 10м2)</t>
  </si>
  <si>
    <t>Облицовка стеновыми панелями (свыше 10м2)</t>
  </si>
  <si>
    <t>Монтаж стеновых панелей на клей ( до 10 м кв.)</t>
  </si>
  <si>
    <t>Монтаж стеновых панелей на клей ( свыше 10 м кв.)</t>
  </si>
  <si>
    <t xml:space="preserve">Монтаж молдингов на стену </t>
  </si>
  <si>
    <t xml:space="preserve">Запил молдингов под 45 градусов </t>
  </si>
  <si>
    <t>Монтаж ламината на клей</t>
  </si>
  <si>
    <t>Облицовка стеновыми панелями (с устройством каркаса)</t>
  </si>
  <si>
    <t xml:space="preserve">Облицовка стен деревянной вагонной с устройством каркаса </t>
  </si>
  <si>
    <t>Покрытие деревянных поверхностей лаком или тонирующим составом в 1 слой</t>
  </si>
  <si>
    <t>Покрытие деревянных поверхностей лаком или тонирующим составом в 2 слоя</t>
  </si>
  <si>
    <t>Оклейка стен стеклянными/зеркальными элементами (размер менее 20*20)</t>
  </si>
  <si>
    <t>Оклейка стен стеклянными/зеркальными элементами (размер более 20*20)</t>
  </si>
  <si>
    <t>Декоративная  штукатурка</t>
  </si>
  <si>
    <t>Фактурная  штукатурка</t>
  </si>
  <si>
    <t>Венецианская  штукатурка</t>
  </si>
  <si>
    <t>Нанесение жидких обоев</t>
  </si>
  <si>
    <t>Оклейка стен обоями без подбора</t>
  </si>
  <si>
    <t>Оклейка стен обоями с подбором</t>
  </si>
  <si>
    <t xml:space="preserve">Оклейка стен текстильными обоями </t>
  </si>
  <si>
    <t>Оклейка стен обоями под окраску</t>
  </si>
  <si>
    <t xml:space="preserve">Оклеивание стен обоями шелкография </t>
  </si>
  <si>
    <t>Поклейка обойного бордюра</t>
  </si>
  <si>
    <t xml:space="preserve">Поклейка фотообоев/бумажных обоев </t>
  </si>
  <si>
    <t xml:space="preserve">Оклеивание стен шелковыми обоями VIP класса, обоями типа соломка, пробковым покрытием </t>
  </si>
  <si>
    <t>Окраска кирпичной /бетонной стены( стиль лофт)</t>
  </si>
  <si>
    <t>Окраска стен в 2 слоя</t>
  </si>
  <si>
    <t>Окраска обоев в 2 слоя</t>
  </si>
  <si>
    <t>Установка люка "невидимка"</t>
  </si>
  <si>
    <t>Установка люка (металл/ПВХ)</t>
  </si>
  <si>
    <t>Установка пластикового декоративного уголка</t>
  </si>
  <si>
    <t>Окраска откосов, углов</t>
  </si>
  <si>
    <t>Оклейка откосов обоями</t>
  </si>
  <si>
    <t>Установка ПВХ уголка</t>
  </si>
  <si>
    <t>Облицовка откосов плиткой</t>
  </si>
  <si>
    <t>Облицовка откосов плиткой (торец 45 град, дополнительно)</t>
  </si>
  <si>
    <t>Подрезка резного края плитки под 45 гр.</t>
  </si>
  <si>
    <t xml:space="preserve">Окраска потолка в 2 слоя </t>
  </si>
  <si>
    <t>Установка плинтуса потолочного</t>
  </si>
  <si>
    <t>Монтаж плинтуса потолочного (полиуретан, с подбором рисунка)</t>
  </si>
  <si>
    <t>Окраска потолочного плинтуса</t>
  </si>
  <si>
    <t>Поклейка обоев на потолок</t>
  </si>
  <si>
    <t>Отделка готовых потолков типа "Венецианская штукатурка"</t>
  </si>
  <si>
    <t>Устройство потолков из ПВХ панелей до 10м2</t>
  </si>
  <si>
    <t>Устройство потолков из ПВХ панелей свыше 10м2</t>
  </si>
  <si>
    <t>Устройство потолков реечных свыше 10м2</t>
  </si>
  <si>
    <t xml:space="preserve">Обшивка потолка деревянной вагонной с устройством каркаса </t>
  </si>
  <si>
    <t>Поклейка панелей потолочных</t>
  </si>
  <si>
    <t>Устройство кассетных подвесных потолков ("Армстронг")</t>
  </si>
  <si>
    <t xml:space="preserve">Сверление отверстия в ГКЛ потолке </t>
  </si>
  <si>
    <t xml:space="preserve">Сверление отверстия в реечном потолке </t>
  </si>
  <si>
    <t>Установка подоконников</t>
  </si>
  <si>
    <t>Установка отливов</t>
  </si>
  <si>
    <t>Окраска подоконников</t>
  </si>
  <si>
    <t>Подрез деревянной двери</t>
  </si>
  <si>
    <t xml:space="preserve">Установка  арки в проем </t>
  </si>
  <si>
    <t xml:space="preserve">Окраска оконных проемов с подготовкой </t>
  </si>
  <si>
    <t>Установка антресольных дверок</t>
  </si>
  <si>
    <t>Монтаж дверного ограничителя</t>
  </si>
  <si>
    <t>Окраска наличников</t>
  </si>
  <si>
    <t xml:space="preserve">Обшивка двери </t>
  </si>
  <si>
    <t>Замуровать окна (между с/у и кухней)</t>
  </si>
  <si>
    <t>Установка карнизов</t>
  </si>
  <si>
    <t>Монтаж антресоли</t>
  </si>
  <si>
    <t xml:space="preserve">Монтаж ЖК телевизора на стену </t>
  </si>
  <si>
    <t>Установка полок</t>
  </si>
  <si>
    <t>Установка зеркал</t>
  </si>
  <si>
    <t>Установка экрана для радиатора из МДФ (без изготовления)</t>
  </si>
  <si>
    <t>Итого по разделу (чистовые отделочные работы)</t>
  </si>
  <si>
    <t>Электромонтажные  работы</t>
  </si>
  <si>
    <t>Штробление кирпичных/гипсолитовых/пеноблочных стен под элкабель</t>
  </si>
  <si>
    <t>Штробление бетонных стен под элкабель</t>
  </si>
  <si>
    <t>Заделка штроб</t>
  </si>
  <si>
    <t xml:space="preserve">Высверливание чаши под подрозетник в бетоне </t>
  </si>
  <si>
    <t>Высверливание отверстия под подрозетник в ГКЛ</t>
  </si>
  <si>
    <t xml:space="preserve">Высверливание чаши под подрозетник в кирпиче </t>
  </si>
  <si>
    <t xml:space="preserve">Установка подрозетника </t>
  </si>
  <si>
    <t>Установка механизма, панели электроточки</t>
  </si>
  <si>
    <t>Установка электроточки накладной</t>
  </si>
  <si>
    <t xml:space="preserve">Установка проходного выключателя </t>
  </si>
  <si>
    <t>Установка проходного 2х клавишного выключателя</t>
  </si>
  <si>
    <t xml:space="preserve">Установка проходного 3х клавишного выключателя </t>
  </si>
  <si>
    <t>Установка электроточки в ГКЛ</t>
  </si>
  <si>
    <t>Установка 3х фазной розетки накладной</t>
  </si>
  <si>
    <t xml:space="preserve">Установка светильников накладных бра </t>
  </si>
  <si>
    <t>Установка 3х фазной розетки накладной внутренней установки</t>
  </si>
  <si>
    <t>Установка бра</t>
  </si>
  <si>
    <t>Установка светильников точечных</t>
  </si>
  <si>
    <t>Установка светильника настенного</t>
  </si>
  <si>
    <t>Установка светодиодной ленты</t>
  </si>
  <si>
    <t>Прокладка кабеля</t>
  </si>
  <si>
    <t>Установка  кабель-канала</t>
  </si>
  <si>
    <t>Установка  вентилятора</t>
  </si>
  <si>
    <t>Установка контроллера для светодиодной ленты</t>
  </si>
  <si>
    <t>Установка автоматического выключателя</t>
  </si>
  <si>
    <t>Установка дифф автоматического выключателя</t>
  </si>
  <si>
    <t>Установка УЗО</t>
  </si>
  <si>
    <t>Монтаж элщита накладного</t>
  </si>
  <si>
    <t>Подключение к вводному щиту</t>
  </si>
  <si>
    <t xml:space="preserve">Установка распределительной коробки </t>
  </si>
  <si>
    <t>Наращивание кабеля (спайка + терм усадка)</t>
  </si>
  <si>
    <t>Монтаж элщита до 12 автоматов в кирпичной стене</t>
  </si>
  <si>
    <t>Монтаж элщита более 12 автоматов в кирпичной стене</t>
  </si>
  <si>
    <t>Соединение медных проводов пайкой+термоусадка</t>
  </si>
  <si>
    <t>Монтаж элщита до 6 автоматов в бетонной стене</t>
  </si>
  <si>
    <t xml:space="preserve">Монтаж элщита до 6 автоматов в кирпичной стене </t>
  </si>
  <si>
    <t xml:space="preserve">Установка антенного краба </t>
  </si>
  <si>
    <t>Монтаж элщита до 12 автоматов в бетонной стене</t>
  </si>
  <si>
    <t>Монтаж элщита  более 12 автоматов в бетонной стене</t>
  </si>
  <si>
    <t xml:space="preserve">Установка конвектора электрического </t>
  </si>
  <si>
    <t>Установка звонка</t>
  </si>
  <si>
    <t>Установка домофона</t>
  </si>
  <si>
    <t>Устройство инфракрасного теплого пола</t>
  </si>
  <si>
    <t>Установка терморегулятора под теплый пол</t>
  </si>
  <si>
    <t>Устройство теплого пола из карбоновых матов (кабель)</t>
  </si>
  <si>
    <t>Итого по разделу (электромонтажные работы)</t>
  </si>
  <si>
    <t>Сантехнические  работы</t>
  </si>
  <si>
    <t>Снятие и установка радиатора, без замены, для проведения работ по стенам при наличие шаровых кранов</t>
  </si>
  <si>
    <t xml:space="preserve">Штробление кирпичных стен до 7 см </t>
  </si>
  <si>
    <t>Штробление бетонных стен до 7 см</t>
  </si>
  <si>
    <t>Заделка сантехнических штроб</t>
  </si>
  <si>
    <t xml:space="preserve">Пробивка отверстия в гипсолитовой стене ф50-110мм до 100 мм в толщине </t>
  </si>
  <si>
    <t xml:space="preserve">Пробивка отверстия в бетонной стене ф50--110мм до 100 мм толщины стен </t>
  </si>
  <si>
    <t xml:space="preserve">Пробивка отверстия в кирпичной стене ф50-110 мм до 100 мм в толщине </t>
  </si>
  <si>
    <t xml:space="preserve">Установка ванны </t>
  </si>
  <si>
    <t>Установка ванны ("джакузи")</t>
  </si>
  <si>
    <t>Установка ванны (чугун, камень)</t>
  </si>
  <si>
    <t xml:space="preserve">Монтаж стеклянных шторок на ванну </t>
  </si>
  <si>
    <t>Установка душевой кабины ( размером 80*80)</t>
  </si>
  <si>
    <t xml:space="preserve">Устройства поддона для душевой кабины </t>
  </si>
  <si>
    <t>Устройство подиума (кладка, стяжка, гидроизоляция)</t>
  </si>
  <si>
    <t xml:space="preserve">Монтаж стеклянных шторок для душевого поддона </t>
  </si>
  <si>
    <t xml:space="preserve">Установка сливного трапа </t>
  </si>
  <si>
    <t>Устройства подиума с обшивкой фанерой до 10 см прямолинейного</t>
  </si>
  <si>
    <t>Устройство подиума с установкой поддона</t>
  </si>
  <si>
    <t>Установка смесителей/гигиенического душа</t>
  </si>
  <si>
    <t xml:space="preserve">Установка встраиваемого смесителя/гигиенического душа </t>
  </si>
  <si>
    <t>Установка тропического душа</t>
  </si>
  <si>
    <t>Установка душевой штанги</t>
  </si>
  <si>
    <t xml:space="preserve">Установка сифона </t>
  </si>
  <si>
    <t xml:space="preserve">Прокладка труб водоснабжения </t>
  </si>
  <si>
    <t xml:space="preserve">Прокладка труб канализации </t>
  </si>
  <si>
    <t xml:space="preserve">Монтаж заглушек на трубопроводе/канализации </t>
  </si>
  <si>
    <t>Установка кухонной мойки</t>
  </si>
  <si>
    <t xml:space="preserve">Установка коллекторов </t>
  </si>
  <si>
    <t xml:space="preserve">Монтаж пластиковых шторок на ванну </t>
  </si>
  <si>
    <t xml:space="preserve">Установка раковины </t>
  </si>
  <si>
    <t>Установка фильтра грубой очистки</t>
  </si>
  <si>
    <t>Установка фильтра тонкой очистки</t>
  </si>
  <si>
    <t xml:space="preserve">Установка регулятора давления </t>
  </si>
  <si>
    <t>Установка полотенцесушителя</t>
  </si>
  <si>
    <t>Установка полотенцесушителя( электрического)</t>
  </si>
  <si>
    <t xml:space="preserve">Установка и подключение стиральной машины </t>
  </si>
  <si>
    <t xml:space="preserve">Установка водонагревателя </t>
  </si>
  <si>
    <t>Монтаж экрана под ванну (пластик)</t>
  </si>
  <si>
    <t>Монтаж экрана под ванну (каркас для плитки)</t>
  </si>
  <si>
    <t xml:space="preserve">Замена вводных кранов </t>
  </si>
  <si>
    <t>Пайка пропиленового фитинга ( угол, муфта, переход, тройник)</t>
  </si>
  <si>
    <t xml:space="preserve">Установка латунного фитинга резьбового </t>
  </si>
  <si>
    <t>Установка латунного фитинга резьбового/уголков металлических/сгонов/ниппелей/бочонка/удлинителя и пр.</t>
  </si>
  <si>
    <t>Установка шарового крана/американки</t>
  </si>
  <si>
    <t>Установка точки вентиляции</t>
  </si>
  <si>
    <t>Устройство вентиляционных каналов из гофрированных труб</t>
  </si>
  <si>
    <t>Устройство вентиляционных каналов из стальных оцинкованных труб</t>
  </si>
  <si>
    <t>Устройство соединений при врезке в существующий вентканал</t>
  </si>
  <si>
    <t xml:space="preserve">Установка коллекторного щита накладного </t>
  </si>
  <si>
    <t>Снятие-установка радиатора на существующие места (с заменой радиатора)</t>
  </si>
  <si>
    <t xml:space="preserve">Установка кухонного фильтра очистки воды </t>
  </si>
  <si>
    <t>Установка измельчителя отходов</t>
  </si>
  <si>
    <t>Комплексная разводка труб водоснабжения (1 точка)</t>
  </si>
  <si>
    <t>Комплексная разводка труб  канализации (1 точка)</t>
  </si>
  <si>
    <t>Установка точки водоснабжения (водорозетки)</t>
  </si>
  <si>
    <t>Комплексная разводка труб водоснабжения из сшитого полиэтилена "Рехау" (1 точка)</t>
  </si>
  <si>
    <t>Установка точки водоснабжения (водорозетки) "Рехау"</t>
  </si>
  <si>
    <t>Монтаж водяных теплых полов до 5 м кв.</t>
  </si>
  <si>
    <t>Монтаж водяных теплых полов более  5 м кв.</t>
  </si>
  <si>
    <t>Комплексная прокладка воздуховодов до 3-х метров</t>
  </si>
  <si>
    <t>Устройство вентиляционных каналов ПВХ труб</t>
  </si>
  <si>
    <t>Установка "тюльпана"</t>
  </si>
  <si>
    <t>Установка точки канализации</t>
  </si>
  <si>
    <t xml:space="preserve">Установка унитаза , биде со сборкой </t>
  </si>
  <si>
    <t xml:space="preserve">Установка унитаза без сборки </t>
  </si>
  <si>
    <t xml:space="preserve">Установка унитаза без сборки на старые посадочные места </t>
  </si>
  <si>
    <t>Установка "инсталляции"</t>
  </si>
  <si>
    <t xml:space="preserve">Установка "мойдодыра" </t>
  </si>
  <si>
    <t>Установка чаши "инсталляции"</t>
  </si>
  <si>
    <t xml:space="preserve">Герметизация швов ванны /раковины /унитаза </t>
  </si>
  <si>
    <t>Окраска радиатора (до 5 секций)</t>
  </si>
  <si>
    <t>Окраска радиатора каждая последующая секция</t>
  </si>
  <si>
    <t>Окраска труб диаметром до 50мм</t>
  </si>
  <si>
    <t>Окраска труб диаметром свыше 50мм</t>
  </si>
  <si>
    <t>Итого по разделу (сантехнические работы)</t>
  </si>
  <si>
    <t>Укрытие пленкой</t>
  </si>
  <si>
    <t>Сборка строительных подмостей</t>
  </si>
  <si>
    <t>Перестановка мебели (стенка из 5 секций)</t>
  </si>
  <si>
    <t>Перестановка мебели ( шкаф из 1 секции)</t>
  </si>
  <si>
    <t>Перестановка мебели (перемещение дивана)</t>
  </si>
  <si>
    <t>Демонтаж кухонного гарнитура без сохранения</t>
  </si>
  <si>
    <t>Демонтаж кухонного гарнитура с сохранением</t>
  </si>
  <si>
    <t>Демонтаж кухонного модуля (тумба/шкафчик)</t>
  </si>
  <si>
    <t>Демонтаж кухонного фартука / столешницы</t>
  </si>
  <si>
    <t>Установка кухонного модуля (тумба/шкафчик)</t>
  </si>
  <si>
    <t xml:space="preserve">Демонтаж кухонной плиты без сохранения </t>
  </si>
  <si>
    <t>Демонтаж газовой плиты</t>
  </si>
  <si>
    <t>Вынос мусора из квартиры на лифте ( при условии наличия контейнера для сбора строительного мусора не далее 50 м от подъезда или места проведения работ) (за 1 кг)</t>
  </si>
  <si>
    <t>кг</t>
  </si>
  <si>
    <t>Уборка лестничных клеток</t>
  </si>
  <si>
    <t>Вынос чугунной ванны по лестнице за каждый этаж</t>
  </si>
  <si>
    <t>Сборка мебели 15% от стоимости</t>
  </si>
  <si>
    <t>Разгрузка материала</t>
  </si>
  <si>
    <t>При отсутствии лифта подъем на 1 этаж</t>
  </si>
  <si>
    <t>Итого по разделу Подготовительные  работы</t>
  </si>
  <si>
    <t>Прокладка кабеля телефонного/интернет UTP</t>
  </si>
  <si>
    <t>Декоративная штукатурка на потолке</t>
  </si>
  <si>
    <t>Укладка инженерной доски</t>
  </si>
  <si>
    <t>Окраска молдингов стены</t>
  </si>
  <si>
    <t>Фартук из декоративного камня</t>
  </si>
  <si>
    <t>Демонтажные работы</t>
  </si>
  <si>
    <t>Демонтаж стен (перегородок) в 1/2 кирпич</t>
  </si>
  <si>
    <t>Кладка стен из Пеноблоков</t>
  </si>
  <si>
    <t xml:space="preserve">Заужение дверного проема путем наращивания торца стен из пазогреб./Пеноблоков шириной до 50 см </t>
  </si>
  <si>
    <t>Расширение дверного проема из кирпича,пазогреб./Пеноблоков до 10 см ( с одной стороны)</t>
  </si>
  <si>
    <t xml:space="preserve"> Устройство проема в стене из Пеноблока/пазогребневого блока</t>
  </si>
  <si>
    <t>Грунтовка потолков бетонконтактом</t>
  </si>
  <si>
    <t>Установка  рольставней</t>
  </si>
  <si>
    <t xml:space="preserve">Высверливание чаши под подрозетник в гипсолите/Пеноблоке </t>
  </si>
  <si>
    <t>Утепление труб канализации/водоснабжения/теплоизоляция</t>
  </si>
  <si>
    <t>Устройство сан тех - шкафа (ГКЛ , Пеноблок)</t>
  </si>
  <si>
    <t>Установка системы защиты от протечек воды "Аквасторож"</t>
  </si>
  <si>
    <t xml:space="preserve">Установка Вентрешёток </t>
  </si>
  <si>
    <t>Установка системы сололифт</t>
  </si>
  <si>
    <t>Грунтовка стен (бетонконтактом)</t>
  </si>
  <si>
    <t>Монтаж элщита до 6 автоматов пеноблок в стене</t>
  </si>
  <si>
    <t xml:space="preserve">Монтаж элщита до 12 автоматов в пеноблоке стене </t>
  </si>
  <si>
    <t xml:space="preserve">Монтаж элщита более 12 автоматов в Пеноблоке </t>
  </si>
  <si>
    <t>Норма времени чел./час</t>
  </si>
  <si>
    <t>Объем</t>
  </si>
  <si>
    <t>Облицовка стен компазитными материалами (ЛОФТ)</t>
  </si>
  <si>
    <t xml:space="preserve">Штробление гипсолитовых /Пеноблочных стен до 7 см </t>
  </si>
  <si>
    <t xml:space="preserve">Установка потолочного плинтуса дюрополимер/полиуретан до 70 мм </t>
  </si>
  <si>
    <t>Установка потолочного плинтуса дюрополимер/полиуретан более 70 мм</t>
  </si>
  <si>
    <t xml:space="preserve">Облицовка плиткой стен по диагонали, со вставками </t>
  </si>
  <si>
    <t>Облицовка плиткой стен (до 600х600мм)</t>
  </si>
  <si>
    <t xml:space="preserve">Прокладка кабеля в гофре </t>
  </si>
  <si>
    <t>Демонтаж панелей кассетного потолка без профиля (армстронг)</t>
  </si>
  <si>
    <t>Демонтаж  наличников (с сохранением)</t>
  </si>
  <si>
    <t>Демонтаж кранов шаровых</t>
  </si>
  <si>
    <t>Укладка фанеры на бетон</t>
  </si>
  <si>
    <t xml:space="preserve">Укладка фанеры на дощатый пол </t>
  </si>
  <si>
    <t>Штукатурка стен простая</t>
  </si>
  <si>
    <t>Штукатурка стен улучшенная до 2 см гипсовой смесью</t>
  </si>
  <si>
    <t>Штукатурка стен улучшенная до 5 см гипсовой смесью</t>
  </si>
  <si>
    <t>Штукатурка стен улучшенная до 2 см цементной смесью</t>
  </si>
  <si>
    <t>Штукатурка стен улучшенная до 5 см цементной смесью</t>
  </si>
  <si>
    <t>Штукатурка стен высококачественная до 2 см гипсовой смесью</t>
  </si>
  <si>
    <t>Штукатурка стен высококачественная до 5 см гипсовой смесью</t>
  </si>
  <si>
    <t>Устройство коробов из ГКЛ  на потолке с нишей для скрытой подсветки</t>
  </si>
  <si>
    <t>Штукатурка потолка по маякам до 2 см</t>
  </si>
  <si>
    <t>Укладка ламината</t>
  </si>
  <si>
    <t xml:space="preserve">Настил линолеума коммерческого </t>
  </si>
  <si>
    <t>Установка малярного уголка</t>
  </si>
  <si>
    <t xml:space="preserve">Обшивка стен вагонкой с устройством каркаса </t>
  </si>
  <si>
    <t xml:space="preserve">Облицовка плиткой гексагон  </t>
  </si>
  <si>
    <t>Установка пробкового компенсатора</t>
  </si>
  <si>
    <t>Установка диммера</t>
  </si>
  <si>
    <t xml:space="preserve">Установка перекрестного выключателя </t>
  </si>
  <si>
    <t>Монтаж  электрокарниза</t>
  </si>
  <si>
    <t>Облицовка  керамогранитом до 600х600 мм</t>
  </si>
  <si>
    <t>Облицовка стен керамогранитом до 600х600 мм</t>
  </si>
  <si>
    <t>Облицовка стен керамогранитом до 1200х1200 мм</t>
  </si>
  <si>
    <t>Монтаж линейного освещения</t>
  </si>
  <si>
    <t>Монтаж фильтра для воды под мойку</t>
  </si>
  <si>
    <t>Подрезка керамической плитки</t>
  </si>
  <si>
    <t>Облицовка клинкерным кирпичом с затиркой</t>
  </si>
  <si>
    <t>Облицовка  керамогранитом до 1200х1200 мм</t>
  </si>
  <si>
    <t>Подрезка керамогранита</t>
  </si>
  <si>
    <t>Подрезка  керамогранита до 600 мм</t>
  </si>
  <si>
    <t>Подрезка  керамогранита до 1200 мм</t>
  </si>
  <si>
    <t>Подрезка керамогранита крупноформатного</t>
  </si>
  <si>
    <t>Подрезка керамогранита крупноформатного до 1200 мм</t>
  </si>
  <si>
    <t>Подрезка керамогранита крупноформатного под 45 гр.</t>
  </si>
  <si>
    <t>ИТОГО ПО ПОМЕЩЕНИЮ. СТОИМОСТЬ РАБОТ</t>
  </si>
  <si>
    <t>Сколько получает мастер</t>
  </si>
  <si>
    <t>Сумма</t>
  </si>
  <si>
    <t>Расшивка плиточных швов (пол)</t>
  </si>
  <si>
    <t>Снятие обоев (стены)</t>
  </si>
  <si>
    <t>Расшивка плиточных швов (стены)</t>
  </si>
  <si>
    <t xml:space="preserve">Вырезание части внешней стены из пеноблока под окнами балкона </t>
  </si>
  <si>
    <t>Демонтаж стен из пеноблока</t>
  </si>
  <si>
    <t>Очистка от краски откосов, углов до 40 см</t>
  </si>
  <si>
    <t>Очистка от краски откосов, углов свыше 40 см</t>
  </si>
  <si>
    <t>Очистка от побелки</t>
  </si>
  <si>
    <t>Снятие обоев (потолок)</t>
  </si>
  <si>
    <t>Демонтаж подложки из ДВП обмазанной битумной мастикой</t>
  </si>
  <si>
    <t>Демонтаж покрытия из битумной мастики</t>
  </si>
  <si>
    <t>Очистка масляной краски со стен</t>
  </si>
  <si>
    <t>Очистка стен от шпаклевки</t>
  </si>
  <si>
    <t>Очистка от краски ВЭ</t>
  </si>
  <si>
    <t>Очистка потолка от шпатлевки</t>
  </si>
  <si>
    <t>Очистка потолков от масляной краски</t>
  </si>
  <si>
    <t>Очистка наличников или дверной коробки от краски</t>
  </si>
  <si>
    <t>Очистка дверного полотна от краски</t>
  </si>
  <si>
    <t>Очистка окна от краски</t>
  </si>
  <si>
    <t>Демонтаж встроенных шкафов и полок, антресолей</t>
  </si>
  <si>
    <t>Демонтаж  электрокабеля</t>
  </si>
  <si>
    <t>Пробивка отверстия в стене (бетон) ф 16-20</t>
  </si>
  <si>
    <t xml:space="preserve">Шпаклевка коробов, ниш </t>
  </si>
  <si>
    <t xml:space="preserve">Протяжка поверхности стен шпаклевкой мультифиниш </t>
  </si>
  <si>
    <t xml:space="preserve">Шпаклевка откосов, арочных </t>
  </si>
  <si>
    <t>Шпаклевка откосов под окраску</t>
  </si>
  <si>
    <t>Шпаклевка потолка ГКЛ под окраску ( до 4 слоев с ошкуриванием )</t>
  </si>
  <si>
    <t>Шпаклевка криволинейного участка шириной до 250 мм</t>
  </si>
  <si>
    <t xml:space="preserve">Протяжка поверхности потолка шпаклевкой мультифиниш </t>
  </si>
  <si>
    <t xml:space="preserve">Оклеивание потолков флизелином под окраску </t>
  </si>
  <si>
    <t xml:space="preserve">Монтаж фальш балки на потолок </t>
  </si>
  <si>
    <t>Облицовка пола разноразмерной плиткой</t>
  </si>
  <si>
    <t>Укладка ламината и подложки с проклейкой стыков клеем</t>
  </si>
  <si>
    <t xml:space="preserve">Укладка кварцвиниловой плитки </t>
  </si>
  <si>
    <t xml:space="preserve">Укладка кварцвиниловой плитки на клей </t>
  </si>
  <si>
    <t>Установка плинтусов из дюрополимера</t>
  </si>
  <si>
    <t>Фартук из керамической плитки</t>
  </si>
  <si>
    <t>Затирка швов в керамической плитке нестандартного размера (10*10, рзноразмерной плитке , мраморной плитке)</t>
  </si>
  <si>
    <t>Окраска стен (цветная) до 3х цветов</t>
  </si>
  <si>
    <t>Устройство откосов из ПВХ панелей, сэндвич-панелей</t>
  </si>
  <si>
    <t>Установка потолочных розеток декоративных</t>
  </si>
  <si>
    <t>Окраска окна</t>
  </si>
  <si>
    <t>Окраска двери</t>
  </si>
  <si>
    <t>Шпаклевка дверей (с ошкуриванием)</t>
  </si>
  <si>
    <t xml:space="preserve">Скрытый карниз для парящих штор </t>
  </si>
  <si>
    <t>Установка трекового освещения (без монтажа осветительных приборов)</t>
  </si>
  <si>
    <t>Установка люстры</t>
  </si>
  <si>
    <t>Монтаж кабельного лотка металл</t>
  </si>
  <si>
    <t>Монтаж радиаторов/конвекторов</t>
  </si>
  <si>
    <t>Монтаж водосчетчика без пломбировки</t>
  </si>
  <si>
    <t>Разборка/сборка  мебели</t>
  </si>
  <si>
    <t>цена</t>
  </si>
  <si>
    <t>сумма</t>
  </si>
  <si>
    <t>Разборка/сборка  мебели**</t>
  </si>
  <si>
    <t>Стандартная установка межкомнатной двери включая наличник на одну сторону без врезки замка (две двери и более)</t>
  </si>
  <si>
    <t>Стандартная установка межкомнатной двери включая наличник на одну сторону без врезки замка (всего одна дверь)</t>
  </si>
  <si>
    <t>Стандартная установка двустворчатой двери включая наличник на одну сторону  без врезки замка</t>
  </si>
  <si>
    <t>Установка раздвижной двери-купе  без врезки замка</t>
  </si>
  <si>
    <t>Установка двустворчатой раздвижной двери-купе  без врезки замка</t>
  </si>
  <si>
    <t xml:space="preserve">Установка деревянной входной двери включая наличник на одну сторону без врезки замка </t>
  </si>
  <si>
    <t>Установка металлической двери до 70кг.</t>
  </si>
  <si>
    <t>Установка металлической двери от 70 до 120кг.</t>
  </si>
  <si>
    <t xml:space="preserve">Подъем металлической двери без лифта </t>
  </si>
  <si>
    <t>этаж</t>
  </si>
  <si>
    <t>Демонтаж деревянной двери (включая наличник)</t>
  </si>
  <si>
    <t>Установка наличника</t>
  </si>
  <si>
    <t>Установка добора на дверь до 10 см.</t>
  </si>
  <si>
    <t>Установка добора на дверь от 10 до 20 см.</t>
  </si>
  <si>
    <t>Установка добора до 10 см. на входную металлическую дверь (ПОРТАЛ)</t>
  </si>
  <si>
    <t>ком-т</t>
  </si>
  <si>
    <t>Установка добора до 20 см. на входную металлическую дверь (ПОРТАЛ)</t>
  </si>
  <si>
    <t>Установка добора до 10 см с наличниками в пустой проём (ПОРТАЛ)</t>
  </si>
  <si>
    <t>Установка добора до 20 см с наличниками в пустой проём (ПОРТАЛ)</t>
  </si>
  <si>
    <t>Установка доборной панели между туалетом и ванной</t>
  </si>
  <si>
    <t>Установка капители *</t>
  </si>
  <si>
    <t>Установка уплотнителя</t>
  </si>
  <si>
    <t>Установка нащельной планки для двустворчатых дверей</t>
  </si>
  <si>
    <t xml:space="preserve">Врезка ручки  замка </t>
  </si>
  <si>
    <t>Врезка замка с ключом или магнитного</t>
  </si>
  <si>
    <t>Врезка дополнительной петли</t>
  </si>
  <si>
    <t>Врезка ригеля для двойной двери</t>
  </si>
  <si>
    <t>Распил наличника вдоль</t>
  </si>
  <si>
    <t>Распил наличника, добора, коробки под неровности пола или стен</t>
  </si>
  <si>
    <t>Подпил двери cнизу</t>
  </si>
  <si>
    <t xml:space="preserve">Распил двери вдоль  </t>
  </si>
  <si>
    <t>Установка деревянного порога</t>
  </si>
  <si>
    <t>Установка фрамуги над дверью*</t>
  </si>
  <si>
    <t>Установка фрамуги над двустворчатой дверью*</t>
  </si>
  <si>
    <t>Установка антресоли с заменой одного блока с дверками, коробками, наличниками</t>
  </si>
  <si>
    <t>Установка антресоли с заменой дна одного блока с дверками, коробками, наличниками</t>
  </si>
  <si>
    <t>Установка антресоли с заменой дна, двух блоков с дверками, коробками, наличниками</t>
  </si>
  <si>
    <t>Расширение проёма по высоте</t>
  </si>
  <si>
    <t>Расширение проёма по ширине</t>
  </si>
  <si>
    <t>Сужение проема по высоте*</t>
  </si>
  <si>
    <t>Сужение проема по ширине*</t>
  </si>
  <si>
    <t>Дополнительные работы от</t>
  </si>
  <si>
    <t>Расходные материалы (пена, саморезы, заглушки, клей и др.)*</t>
  </si>
  <si>
    <t>Шлифовка  паркета (барабанной машиной) свыше 21м2</t>
  </si>
  <si>
    <t xml:space="preserve">Евро шлифовка паркета </t>
  </si>
  <si>
    <t>Евро шлифовка паркета под масло</t>
  </si>
  <si>
    <t>Евро шлифовка паркета (тонировка,гель,лак,шпаклевка)</t>
  </si>
  <si>
    <t>Шпаклевка паркета</t>
  </si>
  <si>
    <t>Шпаклевка паркета по периметру (шириной до 35 мм)</t>
  </si>
  <si>
    <t>Нанесение лака 3 слоя</t>
  </si>
  <si>
    <t>Заказ контейнера 8м3 (2 часа)</t>
  </si>
  <si>
    <t>Заказ контейнера 15м3 (2 часа)</t>
  </si>
  <si>
    <t>Заказ контейнера 20м3 (2 часа)</t>
  </si>
  <si>
    <t>Заказ контейнера 8м3 (2 часа) в пределах ТТК</t>
  </si>
  <si>
    <t>Заказ контейнера 15м3 (2 часа) в пределах ТТК</t>
  </si>
  <si>
    <t>Заказ контейнера 20м3 (2 часа) в пределах ТТК</t>
  </si>
  <si>
    <t>Заказ контейнера 8м3 (2 часа) за МКАД</t>
  </si>
  <si>
    <t>Заказ контейнера 15м3 (2 часа) за МКАД</t>
  </si>
  <si>
    <t>Заказ контейнера 20м3 (2 часа) за МКАД</t>
  </si>
  <si>
    <t>Загрузка контейнера или разгрузка материалов 8м3</t>
  </si>
  <si>
    <t>Загрузка контейнера или разгрузка материалов 15м3</t>
  </si>
  <si>
    <t>Загрузка контейнера или разгрузка материалов 20м3</t>
  </si>
  <si>
    <t>Загрузка контейнера или разгрузка материалов 8м3 за МКАД</t>
  </si>
  <si>
    <t>Загрузка контейнера или разгрузка материалов 15м3 за МКАД</t>
  </si>
  <si>
    <t>Загрузка контейнера или разгрузка материалов 20м3 за МКАД</t>
  </si>
  <si>
    <t>Загрузка контейнера при затаривании мусора в мешки 8м3</t>
  </si>
  <si>
    <t>Загрузка контейнера при затаривании мусора в мешки 15м3</t>
  </si>
  <si>
    <t>Загрузка контейнера при затаривании мусора в мешки 20м3</t>
  </si>
  <si>
    <t>При отсутствии лифта загрузка/разгрузка на 1 этаж 8м3</t>
  </si>
  <si>
    <t>При отсутствии лифта загрузка/разгрузка на 1 этаж 15м3</t>
  </si>
  <si>
    <t>При отсутствии лифта загрузка/разгрузка на 1 этаж 20м3</t>
  </si>
  <si>
    <t>Погрузка мусора в малогабаритный транспорт (транспорт грузчики)</t>
  </si>
  <si>
    <t>Погрузка мусора в малогабаритный транспорт (транспорт грузчики) за МКАД свыше 10 км</t>
  </si>
  <si>
    <t>км</t>
  </si>
  <si>
    <t>Реставрация ванн акрилом 1,2м</t>
  </si>
  <si>
    <t>Реставрация ванн акрилом 1,5м</t>
  </si>
  <si>
    <t>Реставрация ванн акрилом 1,7м</t>
  </si>
  <si>
    <t>Чистка ванной</t>
  </si>
  <si>
    <t>Шпаклевка ванной</t>
  </si>
  <si>
    <t>Установка роль ставней***</t>
  </si>
  <si>
    <t>Итого по разделу прочие (реставрация ванной, роль ставни)</t>
  </si>
  <si>
    <t>Комплекс для переварки ХВС(стандарт)</t>
  </si>
  <si>
    <t xml:space="preserve">Переваривание стояка ХВС с варкой отвода </t>
  </si>
  <si>
    <t>Комплекс для переварки ГВС(стандарт)</t>
  </si>
  <si>
    <t xml:space="preserve">Переваривание стояка ГВС с варкой отвода и варкой двух отводов под полотенцесушитель </t>
  </si>
  <si>
    <t>Комплекс для замены радиатора(стандарт)</t>
  </si>
  <si>
    <t>Переваривание труб и установка радиатора (всего один)</t>
  </si>
  <si>
    <t>Переваривание труб и установка радиатора (два и более)</t>
  </si>
  <si>
    <t>Дополнительное отверстие до 30 см  монолит</t>
  </si>
  <si>
    <t>Дополнительное отверстие до 30 см  бетон</t>
  </si>
  <si>
    <t>Дополнительное отверстие до 30 см  кирпич</t>
  </si>
  <si>
    <t>Дополнительное отверстие до 95 см бетон</t>
  </si>
  <si>
    <t>Дополнительное отверстие до 95 см кирпич</t>
  </si>
  <si>
    <t>Пробивка дополнительного отверстия под Электрокабель монолит</t>
  </si>
  <si>
    <t>Пробивка дополнительного отверстия под Электрокабель бетон</t>
  </si>
  <si>
    <t>Пробивка дополнительного отверстия под Электрокабель кирпич</t>
  </si>
  <si>
    <t>Демонтаж кондиционера 5, 7, 9 модели (до 2.7 кВт)</t>
  </si>
  <si>
    <t>Демонтаж кондиционера 12 модель (3.5 кВт)</t>
  </si>
  <si>
    <t>Демонтаж кондиционера 15, 18 модель (5-7 кВт)</t>
  </si>
  <si>
    <t>Демонтаж кондиционера 24 модель  (7-8кВт)</t>
  </si>
  <si>
    <t>Демонтаж кондиционера 30 модель (8 кВт)</t>
  </si>
  <si>
    <t>Демонтаж кондиционера 36 модель (свыше 8 кВт)</t>
  </si>
  <si>
    <t>Демонтаж кондиционера 48 модель (свыше 8 кВт)</t>
  </si>
  <si>
    <t>Демонтаж внутреннего блока со сбором фреона</t>
  </si>
  <si>
    <t>Демонтаж внутреннего блока со сбором без сбора фреона</t>
  </si>
  <si>
    <t>Монтажные работы</t>
  </si>
  <si>
    <t>стандартный монтаж кондиционера 5, 7, 9 модели (до 2.7 кВт)</t>
  </si>
  <si>
    <t>стандартный монтаж кондиционера 12 модель (3.5 кВт)</t>
  </si>
  <si>
    <t>стандартный монтаж кондиционера 15, 18 модель (5-7 кВт)</t>
  </si>
  <si>
    <t>стандартный монтаж кондиционера 24 модель  (7-8кВт)</t>
  </si>
  <si>
    <t>стандартный монтаж кондиционера 30 модель (8 кВт)</t>
  </si>
  <si>
    <t>стандартный монтаж кондиционера 36 модель (свыше 8 кВт)</t>
  </si>
  <si>
    <t>стандартный монтаж кондиционера 48 модель (свыше 8 кВт)</t>
  </si>
  <si>
    <t>Установка кондиционера с помощью альпиниста***</t>
  </si>
  <si>
    <t>Установка наружного блока на высоту более 3-х м. (установка с лестницы)</t>
  </si>
  <si>
    <t>Заправка кондиционера фреоном ( без учёта фреона ) работы выполняются при температуре воздуха +5 градусов</t>
  </si>
  <si>
    <t>Фреон R-22 - 1 кг</t>
  </si>
  <si>
    <t>Фреон R-410А - 1 кг</t>
  </si>
  <si>
    <t>Удлинение трассы свыше 5 м без короба (включая материалы) 5-9 модели (до 2.7 кВт)</t>
  </si>
  <si>
    <t>Удлинение трассы свыше 5 м без короба (включая материалы) 12-18 модели (3,2-5,5 кВт)</t>
  </si>
  <si>
    <t>Удлинение трассы свыше 5 м без короба (включая материалы) 21-28 модели (5,6-8,0 кВт)</t>
  </si>
  <si>
    <t>Удлинение трассы свыше 5 м без короба (включая материалы) 30-36 модели (свыше 8,0 кВт)</t>
  </si>
  <si>
    <t>Дополнительный короб с учетом работ (свыше 1 метра, включенного в стандартный монтаж)  60х60</t>
  </si>
  <si>
    <t>Дополнительный короб с учетом работ (свыше 1 метра, включенного в стандартный монтаж)  100х60</t>
  </si>
  <si>
    <t>Дополнительный короб с учетом работ (свыше 2 метров, включенных в стандартный монтаж) 16х16</t>
  </si>
  <si>
    <t xml:space="preserve">Дополнительный кабель (свыше 3 метров, включенных в стандартный монтаж) </t>
  </si>
  <si>
    <t>Специально крепление кронштейнов для установки наружное блока, при наличии обшивки дома (сайдинг, утепляющие панели, вентилируемые фасады)</t>
  </si>
  <si>
    <t>Монтаж защитного козырька при монтаже (без стоимости козырька)</t>
  </si>
  <si>
    <t>Монтаж защитного козырька после монтажа (без стоимости козырька)</t>
  </si>
  <si>
    <t>Козырек для кондиционера до 4,0 кВт (800х500)</t>
  </si>
  <si>
    <t>Козырек для кондиционера свыше 4,0 кВт (1000х500)</t>
  </si>
  <si>
    <t>Монтаж защитной решетки при монтаже (без стоимости решетки)</t>
  </si>
  <si>
    <t>Монтаж защитной решетки после монтажа (без стоимости решетки)</t>
  </si>
  <si>
    <t>Защитная решетка 800х600х500</t>
  </si>
  <si>
    <t>Защитная решетка 1000х600х500</t>
  </si>
  <si>
    <t>Защитная решетка 1000х800х500</t>
  </si>
  <si>
    <t>Защитная решетка 1200х1000х700</t>
  </si>
  <si>
    <t>Монтаж кондиционера в 2 этапа</t>
  </si>
  <si>
    <t>Рама (подставка) для наружного блока</t>
  </si>
  <si>
    <t>Монтаж дренажного насоса</t>
  </si>
  <si>
    <t>Дренажный насос для кондиционера  до 8,0 кВт</t>
  </si>
  <si>
    <t>Дренажный насос для кондиционера  свыше 8,0 кВт</t>
  </si>
  <si>
    <t>Монтаж зимнего комплекта при монтаже(без материалов)</t>
  </si>
  <si>
    <t>Монтаж зимнего комплекта после монтажа (без материалов)</t>
  </si>
  <si>
    <t>Контроллер - регулятор скорости вращения вентилятора наружного блока</t>
  </si>
  <si>
    <t>Нагреватель картера</t>
  </si>
  <si>
    <t>Нагреватель дренажа 600 мм</t>
  </si>
  <si>
    <t>Установка автомата защиты без подключения в щите электропитания (только работа)</t>
  </si>
  <si>
    <t>Подготовительные  работы</t>
  </si>
  <si>
    <t>Занос/вынос мебели</t>
  </si>
  <si>
    <t>т</t>
  </si>
  <si>
    <t>Вынос мусора*****</t>
  </si>
  <si>
    <t>Вынос  мусора при отсутствии лифта 1 этаж*****</t>
  </si>
  <si>
    <t>Итого по разделу (подготовительные работы)</t>
  </si>
  <si>
    <t>ИТОГО СПЕЦМОНТАЖ. СТОИМОСТЬ РАБОТ</t>
  </si>
  <si>
    <t>Дата состовления Акта:</t>
  </si>
  <si>
    <t>Смета:</t>
  </si>
  <si>
    <t>Акт:</t>
  </si>
  <si>
    <t>№ Договора:</t>
  </si>
  <si>
    <t>Адрес объекта:</t>
  </si>
  <si>
    <t>Сметчик:</t>
  </si>
  <si>
    <t>Скидка:</t>
  </si>
  <si>
    <t>Прораб</t>
  </si>
  <si>
    <t>Коэффициент 1,5:</t>
  </si>
  <si>
    <t>Договор id:</t>
  </si>
  <si>
    <t>Предоплата:</t>
  </si>
  <si>
    <t>На печать:</t>
  </si>
  <si>
    <t>Номер акта:</t>
  </si>
  <si>
    <t>Способ оплаты</t>
  </si>
  <si>
    <t>V</t>
  </si>
  <si>
    <t>Итого по разделу (подготовительные  работы)</t>
  </si>
  <si>
    <t>Ед. изм.</t>
  </si>
  <si>
    <t>Цена за 
ед. изм</t>
  </si>
  <si>
    <t>Поправочный коэффициент</t>
  </si>
  <si>
    <t>Заполняем только зеленые строки
Красные не трогаем</t>
  </si>
  <si>
    <t>Итого по разделу (кондиционеры)</t>
  </si>
  <si>
    <t>Итого по разделу (сантехнические работы/переварка)</t>
  </si>
  <si>
    <t>Итого по разделу (контейнера и загрузка/разгрузка)</t>
  </si>
  <si>
    <t>Итого по разделу (полы)</t>
  </si>
  <si>
    <t>Итого по разделу (натяжной потолок)</t>
  </si>
  <si>
    <t>Итого по разделу (двери, окна)</t>
  </si>
  <si>
    <t>Комментарии для прораба 
(пожелания заказчика)</t>
  </si>
  <si>
    <t>Заказчик предупрежден об 
"Отказе от гарантии" по работам</t>
  </si>
  <si>
    <t>Заказчику важна национальность мастеров</t>
  </si>
  <si>
    <t>СМЕТНАЯ СТОИМОСТЬ ПО ПОМЕЩЕНИЮ</t>
  </si>
  <si>
    <t>Проемы, м2</t>
  </si>
  <si>
    <t>Высота, м/п</t>
  </si>
  <si>
    <t>Ширина, м/п</t>
  </si>
  <si>
    <t>Длинна, м/п</t>
  </si>
  <si>
    <t>Откосы, м/п</t>
  </si>
  <si>
    <t>Периметр пола / потолка, м/п</t>
  </si>
  <si>
    <t>Площадь пола / потолка, м2</t>
  </si>
  <si>
    <t>Комната</t>
  </si>
  <si>
    <t>Спецмонтаж</t>
  </si>
  <si>
    <t>Площадь стен (включая проём), м2</t>
  </si>
  <si>
    <t>Площадь стен (исключая проём), м2</t>
  </si>
  <si>
    <t>Стоимость (итого), ₽</t>
  </si>
  <si>
    <t>Итого</t>
  </si>
  <si>
    <t>ЗАПРОС  № _____ от  «___» ______________ 20 ___г.</t>
  </si>
  <si>
    <t>Срок выполнения работ с «___» ______________ 20 ___г. по  «__» __________ 20___г.
                                                                                                       _____________________/_______________/
----------------------------------------------------------------------------------------------------
Запрос принят в работу «____»__________________20___г.
___________________________________________________/______________/
                              (ФИО)                                                                                  (подпись)</t>
  </si>
  <si>
    <t>Акт выполненных работ № _____ от  «___» ______________ 20 ___г.</t>
  </si>
  <si>
    <t>Вышеперечисленные услуги выполненны полностью и в срок. 
Генеральный директор                                                                         Исполнитель
ООО ДОМЕО                                                                                          ____________________
Горбань К.В.                                                                                           ____________________
_____________________                                                                  _____________________                                    (подпись)                                                                                                           (подпись)</t>
  </si>
  <si>
    <t>Где используется</t>
  </si>
  <si>
    <t>Комната…(мастер)</t>
  </si>
  <si>
    <t>Занчение</t>
  </si>
  <si>
    <t>Комменатрий</t>
  </si>
  <si>
    <t>Запрос</t>
  </si>
  <si>
    <t>Акт</t>
  </si>
  <si>
    <t>__________________</t>
  </si>
  <si>
    <t>______________________</t>
  </si>
  <si>
    <t xml:space="preserve">               (подпись)</t>
  </si>
  <si>
    <t>(подпись)</t>
  </si>
  <si>
    <t>Площадь пола / потолока, м2</t>
  </si>
  <si>
    <t>Дата состовления Сметы:</t>
  </si>
  <si>
    <t>&lt;Запасные строчки&gt;</t>
  </si>
  <si>
    <t>Не для Заказчика!</t>
  </si>
  <si>
    <t>формула2         (в сменах)</t>
  </si>
  <si>
    <t>Коэф. в зависим. от кол. Рабочих</t>
  </si>
  <si>
    <t>Базовые цены
за ед. изм.</t>
  </si>
  <si>
    <t>Цена с учётом 
коэф-тов</t>
  </si>
  <si>
    <t>Демонтаж стен из ацеида, ГВЛ, ГКЛ</t>
  </si>
  <si>
    <t>Демонтаж стен из гипсолита, ПГП</t>
  </si>
  <si>
    <t>Очистка откосов, углов от шпаклевки</t>
  </si>
  <si>
    <t>Очистка от краски откосов, углов</t>
  </si>
  <si>
    <t>Демонтаж бетонного подоконника</t>
  </si>
  <si>
    <t>Демонтаж откосов из ГКЛв</t>
  </si>
  <si>
    <t>Штробление ниши под элщит до 12 модулей (кирпич/Пено блок/пгп)</t>
  </si>
  <si>
    <t xml:space="preserve">Расширение дверного проема бетонного до 80 мм </t>
  </si>
  <si>
    <t>Кирпичная кладка в 1/2 кирпича (черновой кирпич)</t>
  </si>
  <si>
    <t>Кирпичная кладка в 1 кирпич (черновой кирпич)</t>
  </si>
  <si>
    <t>Кирпичная кладка в 1 кирпич (облицовочный кирпич)</t>
  </si>
  <si>
    <t xml:space="preserve">Монтаж штукатурной сетки на стенах </t>
  </si>
  <si>
    <t>Монтаж отражающей теплоизоляции (Пенофол)</t>
  </si>
  <si>
    <t>Устройство тепло/звукоизоляции стен минеральной ватой</t>
  </si>
  <si>
    <t>Устройство теплоизоляции стен пеноплексом</t>
  </si>
  <si>
    <t>Финишная шпаклевка стен под окраску (2 слоя с ошкуриванием)</t>
  </si>
  <si>
    <t>Финишная Шпаклевка стен ГКЛ под окраску (2 слоя с ошкуриванием)</t>
  </si>
  <si>
    <t xml:space="preserve">Монтаж ниши для парящего потолка из гипсокартона </t>
  </si>
  <si>
    <t>Установка уголков перфорированных</t>
  </si>
  <si>
    <t>Установка уголков перфорированных арочных</t>
  </si>
  <si>
    <t>Шпаклевка потолков в два слоя под обои</t>
  </si>
  <si>
    <t>Укладка нелакированного модульного паркета на фанеру</t>
  </si>
  <si>
    <t>Покраска напольного плинтуса</t>
  </si>
  <si>
    <t>Оклейка стен обоями шириной менее 700мм</t>
  </si>
  <si>
    <t>Установка 3х фазной розетки внутренней установки</t>
  </si>
  <si>
    <t>Установка встраиваемых светильников под окраску</t>
  </si>
  <si>
    <t>Установка светильника трекового</t>
  </si>
  <si>
    <t>Установка светильника настенного,бра</t>
  </si>
  <si>
    <t>Монтаж элщита до 6 автоматов кирпичной стене (ПГП,пеноблок)</t>
  </si>
  <si>
    <t>Монтаж элщита до 16 автоматов в кирпичной стене (ПГП,пеноблок)</t>
  </si>
  <si>
    <t>Монтаж элщита до 24 автоматов в кирпичной стене  (ПГП,пеноблок)</t>
  </si>
  <si>
    <t>Монтаж элщита до 18 автоматов в бетонной стене</t>
  </si>
  <si>
    <t>Прозвонка электрики (точка)</t>
  </si>
  <si>
    <t>Установка распределительной коробки накладной</t>
  </si>
  <si>
    <t>Установка люстры (без сборки)</t>
  </si>
  <si>
    <t>Установка светодиодной ленты в алюминиевом коробе</t>
  </si>
  <si>
    <t>Монтаж элщита до 24 автоматов в бетонной стене</t>
  </si>
  <si>
    <t>Монтаж конвекторов напольных</t>
  </si>
  <si>
    <t xml:space="preserve">Добавление фиброволокна в стяжку пола </t>
  </si>
  <si>
    <t>Устройство теплоизоляции пеноплексом</t>
  </si>
  <si>
    <t>Устройство тепло/звукоизоляции минеральной ватой</t>
  </si>
  <si>
    <t>Устройство потолков из ГКЛ в 2 слоя ( с устройством каркаса)</t>
  </si>
  <si>
    <t>Устройство коробов из ГКЛ на потолке с нишей для скрытой подсветки</t>
  </si>
  <si>
    <t>Облицовка плиткой пола елочкой</t>
  </si>
  <si>
    <t>Облицовка стен композитными материалами (ЛОФТ)</t>
  </si>
  <si>
    <t>Облицовка плиткой "фартук" (с затиркой и подрезкой)</t>
  </si>
  <si>
    <t xml:space="preserve">Облицовка стен деревянной вагонкой с устройством каркаса </t>
  </si>
  <si>
    <t xml:space="preserve">Обшивка потолка деревянной вагонкой с устройством каркаса </t>
  </si>
  <si>
    <t>Монтаж встраиваемого линейного освещения</t>
  </si>
  <si>
    <t>Установка домофона (на старое место)</t>
  </si>
  <si>
    <t>Базовая шпаклевка стен (с ошкуриванием)</t>
  </si>
  <si>
    <t>Базовая шпаклевка (с ошкуриванием)</t>
  </si>
  <si>
    <t>Очистка потолка от шпаклевки</t>
  </si>
  <si>
    <t>Натяжной потолок</t>
  </si>
  <si>
    <t>Шлифовка  паркета</t>
  </si>
  <si>
    <t>Вывоз мусора</t>
  </si>
  <si>
    <t>Рестоврация</t>
  </si>
  <si>
    <t>Сварочные работы</t>
  </si>
  <si>
    <t>Работы по кондиционерам</t>
  </si>
  <si>
    <t>подготовительные работы</t>
  </si>
  <si>
    <t>Монтаж ниши из ГКЛ для скрытого карниза</t>
  </si>
  <si>
    <t>Шпаклевка полок для скрытой подсветки</t>
  </si>
  <si>
    <t>Грунтовка коробов из ГКЛ</t>
  </si>
  <si>
    <t>Удаление слоев из керамзита, песка</t>
  </si>
  <si>
    <t xml:space="preserve">Устранение мелких дифектов пола </t>
  </si>
  <si>
    <t xml:space="preserve">Демонтаж подоконного блока </t>
  </si>
  <si>
    <t>Демонтаж облицовки стен из ДСП, вагонки</t>
  </si>
  <si>
    <t>Укрытие пленкой пола</t>
  </si>
  <si>
    <t>Штукатурка стен по маякам до 5 см гипсовой смесью</t>
  </si>
  <si>
    <t>Штукатурка стен по маякам до 5 см цементной смесью</t>
  </si>
  <si>
    <t xml:space="preserve">Устройство бордюра из плитки (с затиркой) </t>
  </si>
  <si>
    <t>Облицовка стеновыми ПВХ панелями  (до 10м2)</t>
  </si>
  <si>
    <t>Облицовка стеновыми ПВХ панелями (свыше 10м2)</t>
  </si>
  <si>
    <t xml:space="preserve">Монтаж стеновых 3D панелей на клей </t>
  </si>
  <si>
    <t>Монтаж стеновых ПВХ панелей с устройством каркаса</t>
  </si>
  <si>
    <t>Облицовка керамогранитом "фартук" (с затиркой и подрезкой)</t>
  </si>
  <si>
    <t>Устройство потолков реечных свыше до 10м2</t>
  </si>
  <si>
    <t>Установка плинтуса потолочного (полиуритан)</t>
  </si>
  <si>
    <t>Криволинейный участок</t>
  </si>
  <si>
    <t>Работа при наличии керамической плитки</t>
  </si>
  <si>
    <t>Работа при наличии гипсокартона</t>
  </si>
  <si>
    <t>Закладной брус (для карнизов, для шкафов, обход керамогранита и т.д), материал+монтаж</t>
  </si>
  <si>
    <t>Установка карниза (потолочный, стеновой)</t>
  </si>
  <si>
    <t xml:space="preserve">Устройство вентиляционного отверстия </t>
  </si>
  <si>
    <t>Установка вентиляционной решетки (материал+монтаж)</t>
  </si>
  <si>
    <t>Монтаж вентилятора</t>
  </si>
  <si>
    <t>Монтаж крючка для люстры (материал включён)</t>
  </si>
  <si>
    <t>Сборка люстры</t>
  </si>
  <si>
    <t>Сборка сложной люстры</t>
  </si>
  <si>
    <t>Закладная платформа для светильника до 90 мм</t>
  </si>
  <si>
    <t>Закладная платформа для светильника до 210 мм</t>
  </si>
  <si>
    <t>Монтаж светильника</t>
  </si>
  <si>
    <t>Двойное подключение светильника</t>
  </si>
  <si>
    <t>Закладная под трековый светильник</t>
  </si>
  <si>
    <t>Установка светодиодной ленты с подключением</t>
  </si>
  <si>
    <t>Установка трансформатора (контроллера) для светодиодной ленты</t>
  </si>
  <si>
    <t>Двухуровневый потолок без подсветки (прямолинейный)</t>
  </si>
  <si>
    <t>Двухуровневый потолок с подсветкой (прямолинейный)</t>
  </si>
  <si>
    <t>Двухуровневый потолок без подсветки (криволинейный)</t>
  </si>
  <si>
    <t>Двухуровневый потолок с подсветкой (криволинейный)</t>
  </si>
  <si>
    <t>Парящий натяжной потолок, ПВХ</t>
  </si>
  <si>
    <t>Парящий натяжной потолок, Ткань</t>
  </si>
  <si>
    <t>Контурный натяжной потолок, ПВХ</t>
  </si>
  <si>
    <t>Контурный натяжной потолок, Ткань</t>
  </si>
  <si>
    <t>Световые линии, ПВХ</t>
  </si>
  <si>
    <t>Световые линии, Ткань</t>
  </si>
  <si>
    <t xml:space="preserve">Выезд замерщика для обмера помещения или консультации </t>
  </si>
  <si>
    <t>Выезд бригады по вине Заказчика (доп.выезд)</t>
  </si>
  <si>
    <t>Монтаж в два этапа</t>
  </si>
  <si>
    <t>Подъем материала при отсутствующем, неработающим лифте</t>
  </si>
  <si>
    <t>Устройство плёнки для стен</t>
  </si>
  <si>
    <t>Работа с применением пылесоса</t>
  </si>
  <si>
    <t>Выезд за МКАД свыше 15 км</t>
  </si>
  <si>
    <t>Трудный доступ</t>
  </si>
  <si>
    <t>шт</t>
  </si>
  <si>
    <t>м. пог</t>
  </si>
  <si>
    <t>ИТОГО ПО ПОМЕЩЕНИЮ СТОИМОСТЬ РАБОТ  С УЧЕТОМ СКИДКИ</t>
  </si>
  <si>
    <t>Скидка</t>
  </si>
  <si>
    <t>Приложение №2 к договору№</t>
  </si>
  <si>
    <t>Расчет для мастеров</t>
  </si>
  <si>
    <t>Тип объекта</t>
  </si>
  <si>
    <t>Удержание</t>
  </si>
  <si>
    <t>Новостройка/вторичка</t>
  </si>
  <si>
    <t xml:space="preserve">Удержание </t>
  </si>
  <si>
    <t>З/П Мастера</t>
  </si>
  <si>
    <t>З/П Сучетом удержания</t>
  </si>
  <si>
    <t>Проемы</t>
  </si>
  <si>
    <t>Длинна м/п</t>
  </si>
  <si>
    <t>Высота м/п</t>
  </si>
  <si>
    <t>Заполняем только зеленые строки
Не для печати</t>
  </si>
  <si>
    <t>ИТОГО со скидкой</t>
  </si>
  <si>
    <t>ИТОГО ПО ПОМЕЩЕНИЮ. СКИДКА</t>
  </si>
  <si>
    <t>Сантехнические работы</t>
  </si>
  <si>
    <t>Подготовительные работы</t>
  </si>
  <si>
    <t>ИТОГО</t>
  </si>
  <si>
    <t>Электромонтажные работы</t>
  </si>
  <si>
    <t>Натяжной потолок (Материал ПВХ)</t>
  </si>
  <si>
    <t>Натяжной потолок (Материал ПВХ, цветной)</t>
  </si>
  <si>
    <t>Натяжной потолок (Материал Ткань)</t>
  </si>
  <si>
    <t>Натяжной потолок (Материал Ткань, цветной)</t>
  </si>
  <si>
    <t>Нанесение фотопечати (Материал ПВХ матовый)</t>
  </si>
  <si>
    <t>Нанесение фотопечати (Материал ПВХ глянцевый)</t>
  </si>
  <si>
    <t>Нанесение фотопечати (Материал Ткань)</t>
  </si>
  <si>
    <t>Спайка полотен (шов)</t>
  </si>
  <si>
    <t>Натяжной потолок (Материал ПВХ, КМ-2, негорючий)</t>
  </si>
  <si>
    <t>Внутренний вырез</t>
  </si>
  <si>
    <t>Монтаж полотна ПВХ+профиль по периметру (профиль включен)</t>
  </si>
  <si>
    <t>Монтаж Тканевого полотна+профиль по периметру (профиль включен)</t>
  </si>
  <si>
    <t>Установка разделяющего элемента (при стыковке полотен)</t>
  </si>
  <si>
    <t xml:space="preserve">Демонтаж натяжного потолка с сохранением+монтаж полотна </t>
  </si>
  <si>
    <t>Маскировочная лента по периметру (материал+монтаж)</t>
  </si>
  <si>
    <t>Маскировочная лента, цветная по периметру (материал+монтаж)</t>
  </si>
  <si>
    <t>Дополнительный угол (более 4-х в одном помещении)</t>
  </si>
  <si>
    <t>Обвод трубы (материал включен)</t>
  </si>
  <si>
    <t>Работа по керамограниту</t>
  </si>
  <si>
    <t>Закладной элемент 10 см</t>
  </si>
  <si>
    <t>Закладной элемент 50 см</t>
  </si>
  <si>
    <t>Монтаж колонки в потолок</t>
  </si>
  <si>
    <t>Сплинкер в натяжной потолке</t>
  </si>
  <si>
    <t>Пластиковый Люк в натяжной потолок</t>
  </si>
  <si>
    <t>Закладной элемент для люстры потолочной, накладного светильника, датчика пожарной сигнализации</t>
  </si>
  <si>
    <t>Закладной элемент для люстры потолочной (Большого размера)</t>
  </si>
  <si>
    <t>Монтаж люстры, накладного светильника (без сборки), датчика пожарной сигнализации</t>
  </si>
  <si>
    <t xml:space="preserve">Монтаж трековой системы накладной </t>
  </si>
  <si>
    <t>Прямоугольный светильник (двойной)</t>
  </si>
  <si>
    <t xml:space="preserve">Монтаж светового короба  </t>
  </si>
  <si>
    <t>Внутренняя вклейка кольца</t>
  </si>
  <si>
    <t>Изготовление ниши для скрытого карниза (с перегибом полотна), через профиль Бп-40</t>
  </si>
  <si>
    <t xml:space="preserve">Изготовление ниши для скрытого карниза (с перегибом полотна), до потолка. Скрытый карниз по Ткани </t>
  </si>
  <si>
    <t>Изготовление ниши для скрытого карниза (с перегибом полотна), через профиль Для перехода уровня</t>
  </si>
  <si>
    <t>Изготовление ниши для скрытого карниза (с использованием гардины ПК-5) Еврокарниз</t>
  </si>
  <si>
    <t xml:space="preserve"> Угол 90 градусов на профиле БП -40, переходе уровня </t>
  </si>
  <si>
    <t>Угол на гардине  ПК-5 (Еврокарниз)</t>
  </si>
  <si>
    <t>Еврокраб "теневой"</t>
  </si>
  <si>
    <t>Дополнительный Угол на Еврокраб "теневой"</t>
  </si>
  <si>
    <t>Крааб 3.0</t>
  </si>
  <si>
    <t>Дополнительный Угол на Крааб 3.0</t>
  </si>
  <si>
    <t>Угол в парящем потолке, световой линии, контурном потолке, светопотолке</t>
  </si>
  <si>
    <t>Ниша под светильники</t>
  </si>
  <si>
    <t>Светопотолок</t>
  </si>
  <si>
    <t>Звукоизоляция на потолке</t>
  </si>
  <si>
    <t>Работа при наличии мебели</t>
  </si>
  <si>
    <t>Работа при высоте помещения свыше 3-х метров</t>
  </si>
  <si>
    <t>руб</t>
  </si>
  <si>
    <t>Смета от 12 Январь 2021 года</t>
  </si>
  <si>
    <t>Демонтаж оконного блока (без сохранения)</t>
  </si>
  <si>
    <t>Демонтаж оконного блока (с сохранением)</t>
  </si>
  <si>
    <t>Демонтаж  полотенцесушителя (электро)</t>
  </si>
  <si>
    <t>Штробление ниши под элщит 12-36 модулей (бетон)</t>
  </si>
  <si>
    <t>Штробление ниши под элщит 12-36 модулей (кирпич/Пено блок/пгп)</t>
  </si>
  <si>
    <t>Кирпичная кладка в 1/2 кирпича (облицовочный кирпич)</t>
  </si>
  <si>
    <t>Армирование проемов арматурой (с грунтовкой арматуры)</t>
  </si>
  <si>
    <t>Армирование проемов уголком (с грунтовкой уголка)</t>
  </si>
  <si>
    <t>Монтаж металлической штукатурной сетки (на дюбели)</t>
  </si>
  <si>
    <t>Окраска металических деталей до 100мм</t>
  </si>
  <si>
    <t>Штукатурка стен по маякам до 3 см гипсовой смесью</t>
  </si>
  <si>
    <t>Штукатурка стен простая (под правило)</t>
  </si>
  <si>
    <t>Штукатурка стен по маякам до 3 см цементной смесью</t>
  </si>
  <si>
    <t>Сплошная шпаклевка в 1 слой (с ошкуриванием)</t>
  </si>
  <si>
    <t>Штукатурка потолков по маякам до 3 см гипсовой смесью</t>
  </si>
  <si>
    <t>Облицовка  керамогранитом до 600 мм по одной стороне</t>
  </si>
  <si>
    <t>Облицовка  керамогранитом до 1200 мм по одной стороне</t>
  </si>
  <si>
    <t>Облицовка плиткой менее 300х300</t>
  </si>
  <si>
    <t>Установка плинтусов из дюрополимера и полиуриетана</t>
  </si>
  <si>
    <t>Облицовка плиткой стен до 600 мм по одной стороне</t>
  </si>
  <si>
    <t>Облицовка плиткой стен менее 200х200 мм</t>
  </si>
  <si>
    <t>Облицовка стен керамогранитом до 1200 мм по одной стороне</t>
  </si>
  <si>
    <t>Облицовка стен керамогранитом до 600 мм по одной стороне</t>
  </si>
  <si>
    <t>Комплексное расключение слаботочного щита</t>
  </si>
  <si>
    <t>Сборка коллектора до 5 выходов</t>
  </si>
  <si>
    <t>Сборка коллектора до 10 выходов</t>
  </si>
  <si>
    <t>Сборка коллектора свыше 10 выходов</t>
  </si>
  <si>
    <t>Установка ванны стоимостью свыше 100000р</t>
  </si>
  <si>
    <t>Установка раковины стоимостью свыше 50000р</t>
  </si>
  <si>
    <t>Установка водонагревателя до 100л</t>
  </si>
  <si>
    <t>Установка водонагревателя свыше 100л</t>
  </si>
  <si>
    <t>Комплексная разводка труб водоснабжения из сшитого полиэтилена "Рехау" до 10м (1 точка)</t>
  </si>
  <si>
    <t>Комплексная разводка труб водоснабжения из сшитого полиэтилена "Рехау" свыше 10м (1 точка)</t>
  </si>
  <si>
    <t>Установка самопромывного фильтра тонкой очистки</t>
  </si>
  <si>
    <t>Установка фильтра грубой очистки (косой)</t>
  </si>
  <si>
    <t>Монтаж элщита свыше 24 автоматов в кирпичной стене  (ПГП,пеноблок)</t>
  </si>
  <si>
    <t>Монтаж элщита свыше 24 автоматов в бетонной стене</t>
  </si>
  <si>
    <t xml:space="preserve">Составление однолинейной схемы до 16 модулей  </t>
  </si>
  <si>
    <t xml:space="preserve">Составление однолинейной схемы от 16 до 24 модулей  </t>
  </si>
  <si>
    <t>Составление однолинейной схемы от 24  до 36 модулей</t>
  </si>
  <si>
    <t>Работа/ час прораба  (выезд)</t>
  </si>
  <si>
    <t>час</t>
  </si>
  <si>
    <t xml:space="preserve">Комплексные подготовительные работы (Укрытие пленкой дверей/окон, временное освещение, временное водоснабжение, сборка подмостей) </t>
  </si>
  <si>
    <t>Установка межкомнатной двери под ключ</t>
  </si>
  <si>
    <t>цены актуальны до 31.12.2024</t>
  </si>
  <si>
    <t xml:space="preserve">Красным последние корректировки </t>
  </si>
  <si>
    <t>Заливка рустов после проведения демонтажа перегородок</t>
  </si>
  <si>
    <t>Устройство "полусухой" (механизированной стяжки)</t>
  </si>
  <si>
    <t>Усиление ГКЛ перегородки ОСБ/фанерой</t>
  </si>
  <si>
    <t>Устройство шумоизоляционного мата на потолоке</t>
  </si>
  <si>
    <t>Устройство закладной на потолке</t>
  </si>
  <si>
    <t>Укладка кварцвинила клеевого елочкой</t>
  </si>
  <si>
    <t>Укладка кварцвинила замкового по диагонали</t>
  </si>
  <si>
    <t>Оклейка стен флизелиновым холстом (110,130,150 г/м2)</t>
  </si>
  <si>
    <t>Оклеивание стены фреской/панно</t>
  </si>
  <si>
    <t>Установка каменного подоконника (с подготовкой поверхности)</t>
  </si>
  <si>
    <t>Устройство подоконника из керамогранита (включая подготовку поверхности)</t>
  </si>
  <si>
    <t>Перенос вывода/ввода воды радиатора на стену</t>
  </si>
  <si>
    <t>Штробление стен для прокладки труб ГВС и ХВС</t>
  </si>
  <si>
    <t>Устройство шумоизоляции труб стояка</t>
  </si>
  <si>
    <t xml:space="preserve">Установка магистрального фильтра </t>
  </si>
  <si>
    <t>Установка манометра</t>
  </si>
  <si>
    <t>Установка компенсатора гидроудара</t>
  </si>
  <si>
    <t>Монтаж проточного водонагревателя</t>
  </si>
  <si>
    <t>Штукатурка стен по маякам свыше 5 см гипсовой смесью</t>
  </si>
  <si>
    <t>Монтаж микроплинтуса</t>
  </si>
  <si>
    <t>Монтаж скрытого плинтуса/теневого профиля</t>
  </si>
  <si>
    <t>Штробление  под плинтус/профиль скрытого монтажа</t>
  </si>
  <si>
    <t>Укладка плитки с разуклонкой в подиуме в строительном исполнении</t>
  </si>
  <si>
    <t>Малярные работы по нише для закарнизной конструкции (штукатурка, грунтовка, шпаклевка, окраска</t>
  </si>
  <si>
    <t>____________________</t>
  </si>
  <si>
    <t>Подрядчик:</t>
  </si>
  <si>
    <t>Заказчик:</t>
  </si>
  <si>
    <t>Подрезка керамогранита 600</t>
  </si>
  <si>
    <t>Монтаж радиатора на готовое подключение</t>
  </si>
  <si>
    <t>Монтаж вертикального радиатора с переносом труб ввода/вывода воды на стену</t>
  </si>
  <si>
    <t>Смета</t>
  </si>
  <si>
    <t xml:space="preserve">Запил углов  плинтуса </t>
  </si>
  <si>
    <t>Подготовка дверного проема под скрытую дверь</t>
  </si>
  <si>
    <t>Штукатурка улучшенная до 1 см гипсовой смесью</t>
  </si>
  <si>
    <t>Штукатурка потолков простая (под провило)</t>
  </si>
  <si>
    <t>Формирование дверного проема</t>
  </si>
  <si>
    <t xml:space="preserve">           </t>
  </si>
  <si>
    <t xml:space="preserve">Заужение дверного проема путем наращивания торца стен из ГКЛ до 50 см </t>
  </si>
  <si>
    <t>Устройство конструкции ниши ГКЛ с полками на металлокаркасе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</si>
</sst>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#,##0.00\ &quot;₽&quot;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8"/>
      <name val="Arial"/>
      <family val="2"/>
    </font>
    <font>
      <sz val="11"/>
      <color theme="0"/>
      <name val="Calibri"/>
      <family val="2"/>
      <scheme val="minor"/>
    </font>
    <font>
      <b/>
      <sz val="17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6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i/>
      <sz val="1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b/>
      <sz val="10"/>
      <color theme="8" tint="-0.499984740745262"/>
      <name val="Arial"/>
      <family val="2"/>
      <charset val="204"/>
    </font>
    <font>
      <sz val="10"/>
      <color rgb="FFFFFFFF"/>
      <name val="Arial"/>
      <family val="2"/>
      <charset val="204"/>
    </font>
    <font>
      <b/>
      <sz val="10"/>
      <color theme="1"/>
      <name val="Arial"/>
      <family val="2"/>
    </font>
    <font>
      <i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1"/>
      <color theme="1"/>
      <name val="Calibri Light"/>
      <family val="2"/>
      <charset val="204"/>
      <scheme val="major"/>
    </font>
    <font>
      <sz val="8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E6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BB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DE0"/>
        <bgColor indexed="64"/>
      </patternFill>
    </fill>
    <fill>
      <patternFill patternType="solid">
        <fgColor rgb="FFF4E30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0EE07"/>
        <bgColor indexed="64"/>
      </patternFill>
    </fill>
    <fill>
      <patternFill patternType="solid">
        <fgColor rgb="FFF5CA2B"/>
        <bgColor indexed="64"/>
      </patternFill>
    </fill>
    <fill>
      <patternFill patternType="solid">
        <fgColor rgb="FFFFD020"/>
        <bgColor indexed="64"/>
      </patternFill>
    </fill>
    <fill>
      <patternFill patternType="solid">
        <fgColor rgb="FFB5BC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rgb="FFF4E306"/>
      </top>
      <bottom style="thin">
        <color auto="1"/>
      </bottom>
      <diagonal/>
    </border>
    <border>
      <left/>
      <right/>
      <top/>
      <bottom style="thin">
        <color rgb="FFF4E306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4" fillId="0" borderId="0"/>
    <xf numFmtId="0" fontId="7" fillId="0" borderId="0"/>
    <xf numFmtId="164" fontId="9" fillId="0" borderId="0" applyFont="0" applyFill="0" applyBorder="0" applyAlignment="0" applyProtection="0"/>
    <xf numFmtId="0" fontId="9" fillId="0" borderId="0"/>
    <xf numFmtId="43" fontId="38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611">
    <xf numFmtId="0" fontId="0" fillId="0" borderId="0" xfId="0"/>
    <xf numFmtId="0" fontId="6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top" wrapText="1"/>
    </xf>
    <xf numFmtId="0" fontId="12" fillId="2" borderId="35" xfId="0" applyFont="1" applyFill="1" applyBorder="1" applyAlignment="1">
      <alignment horizontal="left" vertical="center" wrapText="1"/>
    </xf>
    <xf numFmtId="0" fontId="13" fillId="0" borderId="0" xfId="0" applyFont="1"/>
    <xf numFmtId="0" fontId="14" fillId="0" borderId="5" xfId="0" applyFont="1" applyBorder="1" applyAlignment="1">
      <alignment horizontal="center" vertical="top"/>
    </xf>
    <xf numFmtId="0" fontId="13" fillId="0" borderId="3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7" fillId="0" borderId="0" xfId="0" applyFont="1"/>
    <xf numFmtId="0" fontId="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/>
    </xf>
    <xf numFmtId="1" fontId="11" fillId="0" borderId="0" xfId="0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left" vertical="center" wrapText="1" indent="1"/>
    </xf>
    <xf numFmtId="0" fontId="16" fillId="0" borderId="0" xfId="0" applyFont="1" applyAlignment="1">
      <alignment horizontal="left" vertical="center"/>
    </xf>
    <xf numFmtId="4" fontId="13" fillId="0" borderId="0" xfId="0" applyNumberFormat="1" applyFont="1"/>
    <xf numFmtId="4" fontId="12" fillId="0" borderId="0" xfId="0" applyNumberFormat="1" applyFont="1" applyAlignment="1">
      <alignment horizontal="center" vertical="center" wrapText="1"/>
    </xf>
    <xf numFmtId="0" fontId="12" fillId="11" borderId="1" xfId="0" applyFont="1" applyFill="1" applyBorder="1" applyAlignment="1">
      <alignment horizontal="left" vertical="top" wrapText="1"/>
    </xf>
    <xf numFmtId="0" fontId="12" fillId="11" borderId="1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left" vertical="center" wrapText="1"/>
    </xf>
    <xf numFmtId="0" fontId="13" fillId="0" borderId="43" xfId="0" applyFont="1" applyBorder="1" applyAlignment="1">
      <alignment horizontal="left" vertical="center"/>
    </xf>
    <xf numFmtId="1" fontId="12" fillId="0" borderId="44" xfId="0" applyNumberFormat="1" applyFont="1" applyBorder="1" applyAlignment="1">
      <alignment horizontal="center" vertical="center" wrapText="1"/>
    </xf>
    <xf numFmtId="1" fontId="12" fillId="0" borderId="45" xfId="0" applyNumberFormat="1" applyFont="1" applyBorder="1" applyAlignment="1">
      <alignment horizontal="center" vertical="center" wrapText="1"/>
    </xf>
    <xf numFmtId="165" fontId="12" fillId="0" borderId="46" xfId="0" applyNumberFormat="1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wrapText="1"/>
    </xf>
    <xf numFmtId="0" fontId="20" fillId="13" borderId="1" xfId="0" applyFont="1" applyFill="1" applyBorder="1" applyAlignment="1">
      <alignment vertical="center" wrapText="1"/>
    </xf>
    <xf numFmtId="0" fontId="12" fillId="4" borderId="48" xfId="0" applyFont="1" applyFill="1" applyBorder="1" applyAlignment="1">
      <alignment horizontal="left" vertical="center" wrapText="1"/>
    </xf>
    <xf numFmtId="4" fontId="13" fillId="4" borderId="18" xfId="0" applyNumberFormat="1" applyFont="1" applyFill="1" applyBorder="1" applyAlignment="1">
      <alignment horizontal="left" vertical="center"/>
    </xf>
    <xf numFmtId="165" fontId="12" fillId="0" borderId="17" xfId="0" applyNumberFormat="1" applyFont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left" vertical="center" wrapText="1"/>
    </xf>
    <xf numFmtId="1" fontId="13" fillId="0" borderId="41" xfId="0" applyNumberFormat="1" applyFont="1" applyBorder="1" applyAlignment="1">
      <alignment horizontal="left" vertical="center"/>
    </xf>
    <xf numFmtId="0" fontId="22" fillId="5" borderId="1" xfId="0" applyFont="1" applyFill="1" applyBorder="1"/>
    <xf numFmtId="0" fontId="22" fillId="0" borderId="0" xfId="0" applyFont="1"/>
    <xf numFmtId="0" fontId="22" fillId="0" borderId="0" xfId="0" applyFont="1" applyAlignment="1">
      <alignment vertical="top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left" vertical="top" wrapText="1"/>
    </xf>
    <xf numFmtId="0" fontId="23" fillId="14" borderId="1" xfId="0" applyFont="1" applyFill="1" applyBorder="1" applyAlignment="1">
      <alignment vertical="center" wrapText="1"/>
    </xf>
    <xf numFmtId="0" fontId="0" fillId="0" borderId="6" xfId="0" applyBorder="1"/>
    <xf numFmtId="0" fontId="24" fillId="0" borderId="7" xfId="0" applyFont="1" applyBorder="1" applyAlignment="1">
      <alignment horizontal="center"/>
    </xf>
    <xf numFmtId="0" fontId="0" fillId="0" borderId="48" xfId="0" applyBorder="1"/>
    <xf numFmtId="0" fontId="0" fillId="0" borderId="45" xfId="0" applyBorder="1"/>
    <xf numFmtId="0" fontId="0" fillId="0" borderId="46" xfId="0" applyBorder="1"/>
    <xf numFmtId="0" fontId="2" fillId="0" borderId="1" xfId="0" applyFont="1" applyBorder="1" applyAlignment="1">
      <alignment horizontal="right" vertical="top" wrapText="1"/>
    </xf>
    <xf numFmtId="0" fontId="2" fillId="13" borderId="1" xfId="0" applyFont="1" applyFill="1" applyBorder="1" applyAlignment="1">
      <alignment horizontal="right" vertical="top" wrapText="1"/>
    </xf>
    <xf numFmtId="0" fontId="2" fillId="12" borderId="1" xfId="0" applyFont="1" applyFill="1" applyBorder="1" applyAlignment="1">
      <alignment horizontal="right" vertical="top" wrapText="1"/>
    </xf>
    <xf numFmtId="0" fontId="15" fillId="10" borderId="55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2" fillId="10" borderId="56" xfId="0" applyFont="1" applyFill="1" applyBorder="1" applyAlignment="1">
      <alignment horizontal="center" vertical="center" wrapText="1"/>
    </xf>
    <xf numFmtId="0" fontId="21" fillId="12" borderId="6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right" vertical="top" wrapText="1"/>
    </xf>
    <xf numFmtId="0" fontId="12" fillId="10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 wrapText="1"/>
    </xf>
    <xf numFmtId="0" fontId="12" fillId="15" borderId="1" xfId="0" applyFont="1" applyFill="1" applyBorder="1" applyAlignment="1">
      <alignment horizontal="center" vertical="center"/>
    </xf>
    <xf numFmtId="0" fontId="12" fillId="15" borderId="6" xfId="0" applyFont="1" applyFill="1" applyBorder="1" applyAlignment="1">
      <alignment horizontal="right" vertical="center"/>
    </xf>
    <xf numFmtId="0" fontId="25" fillId="15" borderId="6" xfId="0" applyFont="1" applyFill="1" applyBorder="1" applyAlignment="1">
      <alignment horizontal="right" vertical="top" wrapText="1"/>
    </xf>
    <xf numFmtId="0" fontId="15" fillId="17" borderId="11" xfId="0" applyFont="1" applyFill="1" applyBorder="1" applyAlignment="1">
      <alignment horizontal="center" vertical="center" wrapText="1"/>
    </xf>
    <xf numFmtId="0" fontId="12" fillId="17" borderId="12" xfId="0" applyFont="1" applyFill="1" applyBorder="1" applyAlignment="1">
      <alignment horizontal="center" vertical="center" wrapText="1"/>
    </xf>
    <xf numFmtId="3" fontId="12" fillId="17" borderId="12" xfId="0" applyNumberFormat="1" applyFont="1" applyFill="1" applyBorder="1" applyAlignment="1">
      <alignment horizontal="center" vertical="center" wrapText="1"/>
    </xf>
    <xf numFmtId="4" fontId="12" fillId="17" borderId="1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15" fillId="16" borderId="11" xfId="0" applyFont="1" applyFill="1" applyBorder="1" applyAlignment="1">
      <alignment horizontal="center" vertical="center" wrapText="1"/>
    </xf>
    <xf numFmtId="1" fontId="26" fillId="0" borderId="0" xfId="2" applyNumberFormat="1" applyFont="1" applyAlignment="1">
      <alignment wrapText="1"/>
    </xf>
    <xf numFmtId="0" fontId="27" fillId="0" borderId="0" xfId="2" applyFont="1" applyAlignment="1">
      <alignment horizontal="left" vertical="top"/>
    </xf>
    <xf numFmtId="0" fontId="12" fillId="0" borderId="0" xfId="2" applyFont="1" applyAlignment="1">
      <alignment horizontal="left" vertical="top"/>
    </xf>
    <xf numFmtId="0" fontId="14" fillId="0" borderId="0" xfId="2" applyFont="1" applyAlignment="1">
      <alignment vertical="center"/>
    </xf>
    <xf numFmtId="4" fontId="27" fillId="0" borderId="0" xfId="2" applyNumberFormat="1" applyFont="1" applyAlignment="1">
      <alignment horizontal="left" vertical="top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top" wrapText="1"/>
    </xf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vertical="top"/>
    </xf>
    <xf numFmtId="0" fontId="27" fillId="0" borderId="0" xfId="2" applyFont="1" applyAlignment="1">
      <alignment horizontal="left" vertical="center" wrapText="1"/>
    </xf>
    <xf numFmtId="0" fontId="13" fillId="0" borderId="0" xfId="2" applyFont="1" applyAlignment="1">
      <alignment horizontal="center" vertical="top" wrapText="1"/>
    </xf>
    <xf numFmtId="0" fontId="12" fillId="19" borderId="1" xfId="0" applyFont="1" applyFill="1" applyBorder="1" applyAlignment="1">
      <alignment horizontal="left" vertical="top" wrapText="1"/>
    </xf>
    <xf numFmtId="0" fontId="12" fillId="19" borderId="1" xfId="0" applyFont="1" applyFill="1" applyBorder="1" applyAlignment="1">
      <alignment horizontal="center" vertical="center" wrapText="1"/>
    </xf>
    <xf numFmtId="3" fontId="12" fillId="19" borderId="1" xfId="0" applyNumberFormat="1" applyFont="1" applyFill="1" applyBorder="1" applyAlignment="1">
      <alignment vertical="center" wrapText="1"/>
    </xf>
    <xf numFmtId="0" fontId="13" fillId="8" borderId="5" xfId="2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9" fillId="0" borderId="0" xfId="2" applyFont="1" applyAlignment="1">
      <alignment horizontal="left" vertical="top"/>
    </xf>
    <xf numFmtId="0" fontId="0" fillId="0" borderId="1" xfId="0" applyBorder="1"/>
    <xf numFmtId="2" fontId="2" fillId="0" borderId="1" xfId="0" applyNumberFormat="1" applyFont="1" applyBorder="1" applyAlignment="1">
      <alignment horizontal="left" vertical="center" wrapText="1"/>
    </xf>
    <xf numFmtId="0" fontId="0" fillId="17" borderId="1" xfId="0" applyFill="1" applyBorder="1"/>
    <xf numFmtId="2" fontId="2" fillId="17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5" fillId="17" borderId="1" xfId="0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 wrapText="1"/>
    </xf>
    <xf numFmtId="3" fontId="12" fillId="17" borderId="1" xfId="0" applyNumberFormat="1" applyFont="1" applyFill="1" applyBorder="1" applyAlignment="1">
      <alignment horizontal="center" vertical="center" wrapText="1"/>
    </xf>
    <xf numFmtId="0" fontId="12" fillId="19" borderId="2" xfId="0" applyFont="1" applyFill="1" applyBorder="1" applyAlignment="1">
      <alignment horizontal="center" vertical="center" wrapText="1"/>
    </xf>
    <xf numFmtId="0" fontId="12" fillId="16" borderId="12" xfId="0" applyFont="1" applyFill="1" applyBorder="1" applyAlignment="1">
      <alignment horizontal="center" vertical="center" wrapText="1"/>
    </xf>
    <xf numFmtId="4" fontId="13" fillId="18" borderId="5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2" fillId="19" borderId="2" xfId="0" applyFont="1" applyFill="1" applyBorder="1" applyAlignment="1">
      <alignment horizontal="left" vertical="top" wrapText="1"/>
    </xf>
    <xf numFmtId="0" fontId="12" fillId="0" borderId="6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12" fillId="17" borderId="1" xfId="0" applyFont="1" applyFill="1" applyBorder="1" applyAlignment="1">
      <alignment horizontal="right" vertical="center" wrapText="1"/>
    </xf>
    <xf numFmtId="0" fontId="12" fillId="19" borderId="1" xfId="0" applyFont="1" applyFill="1" applyBorder="1" applyAlignment="1">
      <alignment horizontal="right" vertical="center" wrapText="1"/>
    </xf>
    <xf numFmtId="2" fontId="8" fillId="0" borderId="0" xfId="0" applyNumberFormat="1" applyFont="1" applyAlignment="1">
      <alignment horizontal="right" vertical="center"/>
    </xf>
    <xf numFmtId="4" fontId="12" fillId="17" borderId="1" xfId="0" applyNumberFormat="1" applyFont="1" applyFill="1" applyBorder="1" applyAlignment="1">
      <alignment horizontal="right" vertical="center" wrapText="1"/>
    </xf>
    <xf numFmtId="4" fontId="12" fillId="19" borderId="1" xfId="0" applyNumberFormat="1" applyFont="1" applyFill="1" applyBorder="1" applyAlignment="1">
      <alignment horizontal="right" vertical="center" wrapText="1"/>
    </xf>
    <xf numFmtId="4" fontId="12" fillId="18" borderId="1" xfId="0" applyNumberFormat="1" applyFont="1" applyFill="1" applyBorder="1" applyAlignment="1">
      <alignment horizontal="right" vertical="center" wrapText="1"/>
    </xf>
    <xf numFmtId="4" fontId="13" fillId="18" borderId="1" xfId="0" applyNumberFormat="1" applyFont="1" applyFill="1" applyBorder="1" applyAlignment="1">
      <alignment horizontal="right" vertical="center" wrapText="1"/>
    </xf>
    <xf numFmtId="2" fontId="13" fillId="18" borderId="1" xfId="0" applyNumberFormat="1" applyFont="1" applyFill="1" applyBorder="1" applyAlignment="1">
      <alignment horizontal="right"/>
    </xf>
    <xf numFmtId="4" fontId="13" fillId="18" borderId="1" xfId="0" applyNumberFormat="1" applyFont="1" applyFill="1" applyBorder="1" applyAlignment="1">
      <alignment horizontal="right"/>
    </xf>
    <xf numFmtId="0" fontId="8" fillId="0" borderId="0" xfId="0" applyFont="1" applyAlignment="1">
      <alignment horizontal="right" vertical="center"/>
    </xf>
    <xf numFmtId="4" fontId="13" fillId="0" borderId="0" xfId="0" applyNumberFormat="1" applyFont="1" applyAlignment="1">
      <alignment horizontal="right"/>
    </xf>
    <xf numFmtId="4" fontId="12" fillId="17" borderId="68" xfId="0" applyNumberFormat="1" applyFont="1" applyFill="1" applyBorder="1" applyAlignment="1">
      <alignment horizontal="right" vertical="center" wrapText="1"/>
    </xf>
    <xf numFmtId="4" fontId="12" fillId="19" borderId="6" xfId="0" applyNumberFormat="1" applyFont="1" applyFill="1" applyBorder="1" applyAlignment="1">
      <alignment horizontal="right" vertical="center" wrapText="1"/>
    </xf>
    <xf numFmtId="4" fontId="12" fillId="18" borderId="5" xfId="0" applyNumberFormat="1" applyFont="1" applyFill="1" applyBorder="1" applyAlignment="1">
      <alignment horizontal="right" vertical="center" wrapText="1"/>
    </xf>
    <xf numFmtId="4" fontId="12" fillId="16" borderId="13" xfId="0" applyNumberFormat="1" applyFont="1" applyFill="1" applyBorder="1" applyAlignment="1">
      <alignment horizontal="right" vertical="center" wrapText="1"/>
    </xf>
    <xf numFmtId="4" fontId="12" fillId="19" borderId="2" xfId="0" applyNumberFormat="1" applyFont="1" applyFill="1" applyBorder="1" applyAlignment="1">
      <alignment horizontal="right" vertical="center" wrapText="1"/>
    </xf>
    <xf numFmtId="4" fontId="12" fillId="17" borderId="13" xfId="0" applyNumberFormat="1" applyFont="1" applyFill="1" applyBorder="1" applyAlignment="1">
      <alignment horizontal="right" vertical="center" wrapText="1"/>
    </xf>
    <xf numFmtId="3" fontId="12" fillId="19" borderId="1" xfId="0" applyNumberFormat="1" applyFont="1" applyFill="1" applyBorder="1" applyAlignment="1">
      <alignment horizontal="right" vertical="center" wrapText="1"/>
    </xf>
    <xf numFmtId="3" fontId="12" fillId="16" borderId="12" xfId="0" applyNumberFormat="1" applyFont="1" applyFill="1" applyBorder="1" applyAlignment="1">
      <alignment horizontal="right" vertical="center" wrapText="1"/>
    </xf>
    <xf numFmtId="3" fontId="12" fillId="19" borderId="2" xfId="0" applyNumberFormat="1" applyFont="1" applyFill="1" applyBorder="1" applyAlignment="1">
      <alignment horizontal="right" vertical="center" wrapText="1"/>
    </xf>
    <xf numFmtId="3" fontId="12" fillId="17" borderId="12" xfId="0" applyNumberFormat="1" applyFont="1" applyFill="1" applyBorder="1" applyAlignment="1">
      <alignment horizontal="right" vertical="center" wrapText="1"/>
    </xf>
    <xf numFmtId="0" fontId="12" fillId="16" borderId="12" xfId="0" applyFont="1" applyFill="1" applyBorder="1" applyAlignment="1">
      <alignment horizontal="right" vertical="center" wrapText="1"/>
    </xf>
    <xf numFmtId="0" fontId="12" fillId="19" borderId="2" xfId="0" applyFont="1" applyFill="1" applyBorder="1" applyAlignment="1">
      <alignment horizontal="right" vertical="center" wrapText="1"/>
    </xf>
    <xf numFmtId="0" fontId="12" fillId="17" borderId="12" xfId="0" applyFont="1" applyFill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center" vertical="center"/>
    </xf>
    <xf numFmtId="0" fontId="12" fillId="0" borderId="55" xfId="0" applyFont="1" applyBorder="1" applyAlignment="1">
      <alignment horizontal="left" vertical="center" wrapText="1"/>
    </xf>
    <xf numFmtId="4" fontId="13" fillId="0" borderId="69" xfId="0" applyNumberFormat="1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 wrapText="1"/>
    </xf>
    <xf numFmtId="0" fontId="0" fillId="0" borderId="5" xfId="0" applyBorder="1"/>
    <xf numFmtId="4" fontId="12" fillId="16" borderId="68" xfId="0" applyNumberFormat="1" applyFont="1" applyFill="1" applyBorder="1" applyAlignment="1">
      <alignment horizontal="right" vertical="center" wrapText="1"/>
    </xf>
    <xf numFmtId="0" fontId="12" fillId="19" borderId="6" xfId="0" applyFont="1" applyFill="1" applyBorder="1" applyAlignment="1">
      <alignment horizontal="left" vertical="top" wrapText="1"/>
    </xf>
    <xf numFmtId="0" fontId="12" fillId="19" borderId="6" xfId="0" applyFont="1" applyFill="1" applyBorder="1" applyAlignment="1">
      <alignment horizontal="center" vertical="center" wrapText="1"/>
    </xf>
    <xf numFmtId="0" fontId="12" fillId="19" borderId="6" xfId="0" applyFont="1" applyFill="1" applyBorder="1" applyAlignment="1">
      <alignment horizontal="right" vertical="center" wrapText="1"/>
    </xf>
    <xf numFmtId="3" fontId="12" fillId="19" borderId="6" xfId="0" applyNumberFormat="1" applyFont="1" applyFill="1" applyBorder="1" applyAlignment="1">
      <alignment horizontal="right" vertical="center" wrapText="1"/>
    </xf>
    <xf numFmtId="166" fontId="14" fillId="18" borderId="25" xfId="2" applyNumberFormat="1" applyFont="1" applyFill="1" applyBorder="1" applyAlignment="1">
      <alignment horizontal="right"/>
    </xf>
    <xf numFmtId="2" fontId="13" fillId="0" borderId="69" xfId="0" applyNumberFormat="1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35" fillId="0" borderId="0" xfId="0" applyFont="1"/>
    <xf numFmtId="0" fontId="12" fillId="19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2" applyFont="1" applyAlignment="1">
      <alignment horizontal="left" vertical="center"/>
    </xf>
    <xf numFmtId="0" fontId="0" fillId="8" borderId="1" xfId="0" applyFill="1" applyBorder="1" applyProtection="1">
      <protection locked="0"/>
    </xf>
    <xf numFmtId="2" fontId="2" fillId="8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2" fontId="12" fillId="19" borderId="1" xfId="0" applyNumberFormat="1" applyFont="1" applyFill="1" applyBorder="1" applyAlignment="1" applyProtection="1">
      <alignment horizontal="right" vertical="center" wrapText="1"/>
      <protection locked="0"/>
    </xf>
    <xf numFmtId="0" fontId="13" fillId="0" borderId="0" xfId="0" applyFont="1" applyProtection="1">
      <protection locked="0"/>
    </xf>
    <xf numFmtId="0" fontId="12" fillId="19" borderId="1" xfId="0" applyFont="1" applyFill="1" applyBorder="1" applyAlignment="1" applyProtection="1">
      <alignment horizontal="left" vertical="top" wrapText="1"/>
      <protection locked="0"/>
    </xf>
    <xf numFmtId="0" fontId="12" fillId="19" borderId="1" xfId="0" applyFont="1" applyFill="1" applyBorder="1" applyAlignment="1" applyProtection="1">
      <alignment horizontal="center" vertical="center" wrapText="1"/>
      <protection locked="0"/>
    </xf>
    <xf numFmtId="3" fontId="12" fillId="19" borderId="1" xfId="0" applyNumberFormat="1" applyFont="1" applyFill="1" applyBorder="1" applyAlignment="1" applyProtection="1">
      <alignment vertical="center" wrapText="1"/>
      <protection locked="0"/>
    </xf>
    <xf numFmtId="4" fontId="12" fillId="19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top" wrapText="1"/>
      <protection hidden="1"/>
    </xf>
    <xf numFmtId="0" fontId="2" fillId="2" borderId="0" xfId="0" applyFont="1" applyFill="1" applyProtection="1">
      <protection hidden="1"/>
    </xf>
    <xf numFmtId="43" fontId="2" fillId="2" borderId="0" xfId="5" applyFont="1" applyFill="1" applyAlignment="1" applyProtection="1">
      <alignment vertical="center"/>
      <protection hidden="1"/>
    </xf>
    <xf numFmtId="4" fontId="2" fillId="2" borderId="0" xfId="0" applyNumberFormat="1" applyFont="1" applyFill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37" fillId="2" borderId="11" xfId="0" applyFont="1" applyFill="1" applyBorder="1" applyAlignment="1" applyProtection="1">
      <alignment horizontal="center" vertical="center" wrapText="1"/>
      <protection hidden="1"/>
    </xf>
    <xf numFmtId="0" fontId="37" fillId="2" borderId="9" xfId="0" applyFont="1" applyFill="1" applyBorder="1" applyAlignment="1" applyProtection="1">
      <alignment horizontal="center" vertical="center" wrapText="1"/>
      <protection hidden="1"/>
    </xf>
    <xf numFmtId="43" fontId="2" fillId="2" borderId="7" xfId="5" applyFont="1" applyFill="1" applyBorder="1" applyAlignment="1" applyProtection="1">
      <alignment horizontal="right" vertical="top" wrapText="1" indent="1"/>
      <protection hidden="1"/>
    </xf>
    <xf numFmtId="0" fontId="39" fillId="0" borderId="0" xfId="0" applyFont="1" applyAlignment="1" applyProtection="1">
      <alignment vertical="center"/>
      <protection hidden="1"/>
    </xf>
    <xf numFmtId="43" fontId="2" fillId="2" borderId="0" xfId="5" applyFont="1" applyFill="1" applyAlignment="1" applyProtection="1">
      <alignment vertical="center" wrapText="1"/>
      <protection hidden="1"/>
    </xf>
    <xf numFmtId="4" fontId="2" fillId="2" borderId="0" xfId="0" applyNumberFormat="1" applyFont="1" applyFill="1" applyAlignment="1" applyProtection="1">
      <alignment vertical="center" wrapText="1"/>
      <protection hidden="1"/>
    </xf>
    <xf numFmtId="0" fontId="37" fillId="2" borderId="30" xfId="0" applyFont="1" applyFill="1" applyBorder="1" applyAlignment="1" applyProtection="1">
      <alignment horizontal="center" vertical="center" wrapText="1"/>
      <protection hidden="1"/>
    </xf>
    <xf numFmtId="43" fontId="2" fillId="2" borderId="30" xfId="5" applyFont="1" applyFill="1" applyBorder="1" applyAlignment="1" applyProtection="1">
      <alignment horizontal="center" vertical="top" wrapText="1"/>
      <protection hidden="1"/>
    </xf>
    <xf numFmtId="4" fontId="2" fillId="2" borderId="30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43" fontId="2" fillId="2" borderId="1" xfId="5" applyFont="1" applyFill="1" applyBorder="1" applyAlignment="1" applyProtection="1">
      <alignment vertical="center" wrapText="1"/>
      <protection hidden="1"/>
    </xf>
    <xf numFmtId="4" fontId="2" fillId="2" borderId="2" xfId="0" applyNumberFormat="1" applyFont="1" applyFill="1" applyBorder="1" applyAlignment="1" applyProtection="1">
      <alignment vertical="center" wrapText="1"/>
      <protection hidden="1"/>
    </xf>
    <xf numFmtId="0" fontId="2" fillId="7" borderId="2" xfId="0" applyFont="1" applyFill="1" applyBorder="1" applyAlignment="1" applyProtection="1">
      <alignment horizontal="right" vertical="center" wrapText="1"/>
      <protection hidden="1"/>
    </xf>
    <xf numFmtId="0" fontId="2" fillId="7" borderId="10" xfId="0" applyFont="1" applyFill="1" applyBorder="1" applyAlignment="1" applyProtection="1">
      <alignment vertical="center"/>
      <protection hidden="1"/>
    </xf>
    <xf numFmtId="0" fontId="2" fillId="2" borderId="2" xfId="0" applyFont="1" applyFill="1" applyBorder="1" applyAlignment="1" applyProtection="1">
      <alignment horizontal="left" vertical="top" wrapText="1"/>
      <protection hidden="1"/>
    </xf>
    <xf numFmtId="43" fontId="2" fillId="0" borderId="1" xfId="5" applyFont="1" applyBorder="1" applyAlignment="1" applyProtection="1">
      <alignment horizontal="right" vertical="center" wrapText="1"/>
      <protection hidden="1"/>
    </xf>
    <xf numFmtId="4" fontId="2" fillId="2" borderId="1" xfId="0" applyNumberFormat="1" applyFont="1" applyFill="1" applyBorder="1" applyAlignment="1" applyProtection="1">
      <alignment vertical="center" wrapText="1"/>
      <protection hidden="1"/>
    </xf>
    <xf numFmtId="0" fontId="2" fillId="4" borderId="1" xfId="0" applyFont="1" applyFill="1" applyBorder="1" applyAlignment="1" applyProtection="1">
      <alignment vertical="center"/>
      <protection hidden="1"/>
    </xf>
    <xf numFmtId="0" fontId="2" fillId="5" borderId="4" xfId="0" applyFont="1" applyFill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horizontal="left" vertical="top" wrapText="1"/>
      <protection hidden="1"/>
    </xf>
    <xf numFmtId="43" fontId="39" fillId="0" borderId="1" xfId="5" applyFont="1" applyBorder="1" applyAlignment="1" applyProtection="1">
      <alignment horizontal="right" vertical="center" wrapText="1"/>
      <protection hidden="1"/>
    </xf>
    <xf numFmtId="0" fontId="37" fillId="2" borderId="1" xfId="0" applyFont="1" applyFill="1" applyBorder="1" applyAlignment="1" applyProtection="1">
      <alignment horizontal="center" vertical="center" wrapText="1"/>
      <protection hidden="1"/>
    </xf>
    <xf numFmtId="0" fontId="2" fillId="7" borderId="1" xfId="0" applyFont="1" applyFill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7" fillId="2" borderId="1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4" borderId="6" xfId="0" applyFont="1" applyFill="1" applyBorder="1" applyAlignment="1" applyProtection="1">
      <alignment vertical="center"/>
      <protection hidden="1"/>
    </xf>
    <xf numFmtId="0" fontId="2" fillId="2" borderId="6" xfId="0" applyFont="1" applyFill="1" applyBorder="1" applyAlignment="1" applyProtection="1">
      <alignment horizontal="left" vertical="top" wrapText="1"/>
      <protection hidden="1"/>
    </xf>
    <xf numFmtId="0" fontId="2" fillId="2" borderId="6" xfId="0" applyFont="1" applyFill="1" applyBorder="1" applyAlignment="1" applyProtection="1">
      <alignment vertical="top" wrapText="1"/>
      <protection hidden="1"/>
    </xf>
    <xf numFmtId="0" fontId="2" fillId="7" borderId="6" xfId="0" applyFont="1" applyFill="1" applyBorder="1" applyAlignment="1" applyProtection="1">
      <alignment vertical="center"/>
      <protection hidden="1"/>
    </xf>
    <xf numFmtId="0" fontId="2" fillId="6" borderId="12" xfId="0" applyFont="1" applyFill="1" applyBorder="1" applyAlignment="1" applyProtection="1">
      <alignment vertical="center"/>
      <protection hidden="1"/>
    </xf>
    <xf numFmtId="0" fontId="39" fillId="0" borderId="1" xfId="0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vertical="top" wrapText="1"/>
      <protection hidden="1"/>
    </xf>
    <xf numFmtId="0" fontId="2" fillId="2" borderId="1" xfId="0" applyFont="1" applyFill="1" applyBorder="1" applyAlignment="1" applyProtection="1">
      <alignment vertical="center"/>
      <protection hidden="1"/>
    </xf>
    <xf numFmtId="43" fontId="2" fillId="2" borderId="6" xfId="5" applyFont="1" applyFill="1" applyBorder="1" applyAlignment="1" applyProtection="1">
      <alignment vertical="center" wrapText="1"/>
      <protection hidden="1"/>
    </xf>
    <xf numFmtId="4" fontId="2" fillId="2" borderId="6" xfId="0" applyNumberFormat="1" applyFont="1" applyFill="1" applyBorder="1" applyAlignment="1" applyProtection="1">
      <alignment vertical="center" wrapText="1"/>
      <protection hidden="1"/>
    </xf>
    <xf numFmtId="0" fontId="2" fillId="5" borderId="63" xfId="0" applyFont="1" applyFill="1" applyBorder="1" applyAlignment="1" applyProtection="1">
      <alignment vertical="center"/>
      <protection hidden="1"/>
    </xf>
    <xf numFmtId="43" fontId="2" fillId="2" borderId="12" xfId="5" applyFont="1" applyFill="1" applyBorder="1" applyAlignment="1" applyProtection="1">
      <alignment vertical="center" wrapText="1"/>
      <protection hidden="1"/>
    </xf>
    <xf numFmtId="4" fontId="2" fillId="2" borderId="12" xfId="0" applyNumberFormat="1" applyFont="1" applyFill="1" applyBorder="1" applyAlignment="1" applyProtection="1">
      <alignment vertical="center" wrapText="1"/>
      <protection hidden="1"/>
    </xf>
    <xf numFmtId="0" fontId="2" fillId="5" borderId="30" xfId="0" applyFont="1" applyFill="1" applyBorder="1" applyAlignment="1" applyProtection="1">
      <alignment vertical="center"/>
      <protection hidden="1"/>
    </xf>
    <xf numFmtId="0" fontId="2" fillId="6" borderId="13" xfId="0" applyFont="1" applyFill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top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43" fontId="39" fillId="0" borderId="2" xfId="5" applyFont="1" applyBorder="1" applyAlignment="1" applyProtection="1">
      <alignment horizontal="right" vertical="center" wrapText="1"/>
      <protection hidden="1"/>
    </xf>
    <xf numFmtId="0" fontId="2" fillId="4" borderId="2" xfId="0" applyFont="1" applyFill="1" applyBorder="1" applyAlignment="1" applyProtection="1">
      <alignment vertical="center"/>
      <protection hidden="1"/>
    </xf>
    <xf numFmtId="0" fontId="2" fillId="5" borderId="31" xfId="0" applyFont="1" applyFill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horizontal="left" vertical="center" wrapText="1"/>
      <protection hidden="1"/>
    </xf>
    <xf numFmtId="0" fontId="2" fillId="2" borderId="0" xfId="0" applyFont="1" applyFill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 vertical="center"/>
      <protection locked="0"/>
    </xf>
    <xf numFmtId="0" fontId="12" fillId="19" borderId="1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 vertical="center"/>
      <protection hidden="1"/>
    </xf>
    <xf numFmtId="2" fontId="2" fillId="0" borderId="0" xfId="0" applyNumberFormat="1" applyFont="1" applyAlignment="1" applyProtection="1">
      <alignment horizontal="left" vertical="center" wrapText="1"/>
      <protection hidden="1"/>
    </xf>
    <xf numFmtId="0" fontId="16" fillId="17" borderId="17" xfId="0" applyFont="1" applyFill="1" applyBorder="1" applyAlignment="1" applyProtection="1">
      <alignment vertical="center"/>
      <protection hidden="1"/>
    </xf>
    <xf numFmtId="0" fontId="16" fillId="17" borderId="18" xfId="0" applyFont="1" applyFill="1" applyBorder="1" applyAlignment="1" applyProtection="1">
      <alignment vertical="center"/>
      <protection hidden="1"/>
    </xf>
    <xf numFmtId="1" fontId="11" fillId="0" borderId="0" xfId="0" applyNumberFormat="1" applyFont="1" applyAlignment="1" applyProtection="1">
      <alignment horizontal="left" vertical="center" wrapText="1"/>
      <protection hidden="1"/>
    </xf>
    <xf numFmtId="0" fontId="12" fillId="0" borderId="35" xfId="0" applyFont="1" applyBorder="1" applyAlignment="1" applyProtection="1">
      <alignment horizontal="left" vertical="center" wrapText="1"/>
      <protection hidden="1"/>
    </xf>
    <xf numFmtId="0" fontId="13" fillId="0" borderId="32" xfId="0" applyFont="1" applyBorder="1" applyAlignment="1" applyProtection="1">
      <alignment horizontal="left" vertical="center"/>
      <protection hidden="1"/>
    </xf>
    <xf numFmtId="1" fontId="12" fillId="0" borderId="33" xfId="0" applyNumberFormat="1" applyFont="1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left" vertical="center" wrapText="1" indent="1"/>
      <protection hidden="1"/>
    </xf>
    <xf numFmtId="0" fontId="13" fillId="0" borderId="3" xfId="0" applyFont="1" applyBorder="1" applyAlignment="1" applyProtection="1">
      <alignment horizontal="left" vertical="center"/>
      <protection hidden="1"/>
    </xf>
    <xf numFmtId="1" fontId="12" fillId="0" borderId="26" xfId="0" applyNumberFormat="1" applyFont="1" applyBorder="1" applyAlignment="1" applyProtection="1">
      <alignment horizontal="center" vertical="center" wrapText="1"/>
      <protection hidden="1"/>
    </xf>
    <xf numFmtId="0" fontId="12" fillId="0" borderId="36" xfId="0" applyFont="1" applyBorder="1" applyAlignment="1" applyProtection="1">
      <alignment horizontal="left" vertical="center" wrapText="1"/>
      <protection hidden="1"/>
    </xf>
    <xf numFmtId="1" fontId="13" fillId="0" borderId="34" xfId="0" applyNumberFormat="1" applyFont="1" applyBorder="1" applyAlignment="1" applyProtection="1">
      <alignment horizontal="left" vertical="center"/>
      <protection hidden="1"/>
    </xf>
    <xf numFmtId="165" fontId="12" fillId="0" borderId="26" xfId="0" applyNumberFormat="1" applyFont="1" applyBorder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left" vertical="center" wrapText="1"/>
      <protection hidden="1"/>
    </xf>
    <xf numFmtId="4" fontId="13" fillId="0" borderId="9" xfId="0" applyNumberFormat="1" applyFont="1" applyBorder="1" applyAlignment="1" applyProtection="1">
      <alignment horizontal="left" vertical="center"/>
      <protection hidden="1"/>
    </xf>
    <xf numFmtId="165" fontId="12" fillId="0" borderId="29" xfId="0" applyNumberFormat="1" applyFont="1" applyBorder="1" applyAlignment="1" applyProtection="1">
      <alignment horizontal="center" vertical="center" wrapText="1"/>
      <protection hidden="1"/>
    </xf>
    <xf numFmtId="4" fontId="12" fillId="0" borderId="0" xfId="0" applyNumberFormat="1" applyFont="1" applyAlignment="1" applyProtection="1">
      <alignment horizontal="center" vertical="center" wrapText="1"/>
      <protection hidden="1"/>
    </xf>
    <xf numFmtId="0" fontId="13" fillId="0" borderId="0" xfId="0" applyFont="1" applyProtection="1">
      <protection hidden="1"/>
    </xf>
    <xf numFmtId="0" fontId="13" fillId="0" borderId="2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left" vertical="top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top" wrapText="1"/>
      <protection hidden="1"/>
    </xf>
    <xf numFmtId="3" fontId="12" fillId="0" borderId="1" xfId="0" applyNumberFormat="1" applyFont="1" applyBorder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4" fontId="13" fillId="0" borderId="0" xfId="0" applyNumberFormat="1" applyFont="1" applyProtection="1">
      <protection hidden="1"/>
    </xf>
    <xf numFmtId="165" fontId="12" fillId="0" borderId="28" xfId="0" applyNumberFormat="1" applyFont="1" applyBorder="1" applyAlignment="1" applyProtection="1">
      <alignment horizontal="center" vertical="center" wrapText="1"/>
      <protection hidden="1"/>
    </xf>
    <xf numFmtId="0" fontId="15" fillId="16" borderId="11" xfId="0" applyFont="1" applyFill="1" applyBorder="1" applyAlignment="1" applyProtection="1">
      <alignment horizontal="center" vertical="center" wrapText="1"/>
      <protection hidden="1"/>
    </xf>
    <xf numFmtId="0" fontId="12" fillId="16" borderId="9" xfId="0" applyFont="1" applyFill="1" applyBorder="1" applyAlignment="1" applyProtection="1">
      <alignment horizontal="center" vertical="center" wrapText="1"/>
      <protection hidden="1"/>
    </xf>
    <xf numFmtId="0" fontId="13" fillId="0" borderId="32" xfId="0" applyFont="1" applyBorder="1" applyAlignment="1" applyProtection="1">
      <alignment horizontal="center" vertical="center"/>
      <protection hidden="1"/>
    </xf>
    <xf numFmtId="0" fontId="14" fillId="0" borderId="57" xfId="0" applyFont="1" applyBorder="1" applyAlignment="1" applyProtection="1">
      <alignment vertical="center" wrapText="1"/>
      <protection hidden="1"/>
    </xf>
    <xf numFmtId="0" fontId="12" fillId="19" borderId="1" xfId="0" applyFont="1" applyFill="1" applyBorder="1" applyAlignment="1">
      <alignment horizontal="left" wrapText="1"/>
    </xf>
    <xf numFmtId="43" fontId="2" fillId="2" borderId="2" xfId="5" applyFont="1" applyFill="1" applyBorder="1" applyAlignment="1" applyProtection="1">
      <alignment vertical="center" wrapText="1"/>
      <protection hidden="1"/>
    </xf>
    <xf numFmtId="0" fontId="2" fillId="5" borderId="1" xfId="0" applyFont="1" applyFill="1" applyBorder="1" applyAlignment="1" applyProtection="1">
      <alignment vertical="center"/>
      <protection hidden="1"/>
    </xf>
    <xf numFmtId="0" fontId="37" fillId="2" borderId="2" xfId="0" applyFont="1" applyFill="1" applyBorder="1" applyAlignment="1" applyProtection="1">
      <alignment horizontal="center" vertical="center" wrapText="1"/>
      <protection hidden="1"/>
    </xf>
    <xf numFmtId="0" fontId="2" fillId="6" borderId="2" xfId="0" applyFont="1" applyFill="1" applyBorder="1" applyAlignment="1" applyProtection="1">
      <alignment vertical="center"/>
      <protection hidden="1"/>
    </xf>
    <xf numFmtId="0" fontId="2" fillId="5" borderId="2" xfId="0" applyFont="1" applyFill="1" applyBorder="1" applyAlignment="1" applyProtection="1">
      <alignment vertical="center"/>
      <protection hidden="1"/>
    </xf>
    <xf numFmtId="43" fontId="2" fillId="2" borderId="9" xfId="5" applyFont="1" applyFill="1" applyBorder="1" applyAlignment="1" applyProtection="1">
      <alignment vertical="center" wrapText="1"/>
      <protection hidden="1"/>
    </xf>
    <xf numFmtId="4" fontId="2" fillId="2" borderId="9" xfId="0" applyNumberFormat="1" applyFont="1" applyFill="1" applyBorder="1" applyAlignment="1" applyProtection="1">
      <alignment vertical="center" wrapText="1"/>
      <protection hidden="1"/>
    </xf>
    <xf numFmtId="0" fontId="2" fillId="6" borderId="9" xfId="0" applyFont="1" applyFill="1" applyBorder="1" applyAlignment="1" applyProtection="1">
      <alignment vertical="center"/>
      <protection hidden="1"/>
    </xf>
    <xf numFmtId="0" fontId="2" fillId="5" borderId="9" xfId="0" applyFont="1" applyFill="1" applyBorder="1" applyAlignment="1" applyProtection="1">
      <alignment vertical="center"/>
      <protection hidden="1"/>
    </xf>
    <xf numFmtId="0" fontId="2" fillId="6" borderId="7" xfId="0" applyFont="1" applyFill="1" applyBorder="1" applyAlignment="1" applyProtection="1">
      <alignment vertical="center"/>
      <protection hidden="1"/>
    </xf>
    <xf numFmtId="0" fontId="37" fillId="2" borderId="8" xfId="0" applyFont="1" applyFill="1" applyBorder="1" applyAlignment="1" applyProtection="1">
      <alignment horizontal="center" vertical="center" wrapText="1"/>
      <protection hidden="1"/>
    </xf>
    <xf numFmtId="0" fontId="2" fillId="7" borderId="42" xfId="0" applyFont="1" applyFill="1" applyBorder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7" borderId="2" xfId="0" applyFont="1" applyFill="1" applyBorder="1" applyAlignment="1" applyProtection="1">
      <alignment vertical="center"/>
      <protection hidden="1"/>
    </xf>
    <xf numFmtId="43" fontId="2" fillId="0" borderId="2" xfId="5" applyFont="1" applyBorder="1" applyAlignment="1" applyProtection="1">
      <alignment horizontal="right" vertical="center" wrapText="1"/>
      <protection hidden="1"/>
    </xf>
    <xf numFmtId="4" fontId="12" fillId="18" borderId="6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Alignment="1" applyProtection="1">
      <alignment horizontal="center"/>
      <protection hidden="1"/>
    </xf>
    <xf numFmtId="0" fontId="12" fillId="0" borderId="29" xfId="0" applyFont="1" applyBorder="1" applyAlignment="1" applyProtection="1">
      <alignment horizontal="center" vertical="top" wrapText="1"/>
      <protection hidden="1"/>
    </xf>
    <xf numFmtId="0" fontId="12" fillId="0" borderId="28" xfId="0" applyFont="1" applyBorder="1" applyAlignment="1" applyProtection="1">
      <alignment horizontal="left" vertical="top" wrapText="1"/>
      <protection hidden="1"/>
    </xf>
    <xf numFmtId="0" fontId="12" fillId="0" borderId="27" xfId="0" applyFont="1" applyBorder="1" applyAlignment="1" applyProtection="1">
      <alignment horizontal="left" vertical="top" wrapText="1"/>
      <protection hidden="1"/>
    </xf>
    <xf numFmtId="0" fontId="12" fillId="0" borderId="26" xfId="0" applyFont="1" applyBorder="1" applyAlignment="1" applyProtection="1">
      <alignment horizontal="center" vertical="top" wrapText="1"/>
      <protection hidden="1"/>
    </xf>
    <xf numFmtId="0" fontId="12" fillId="0" borderId="22" xfId="0" applyFont="1" applyBorder="1" applyAlignment="1" applyProtection="1">
      <alignment horizontal="left" vertical="top" wrapText="1"/>
      <protection hidden="1"/>
    </xf>
    <xf numFmtId="0" fontId="12" fillId="0" borderId="33" xfId="0" applyFont="1" applyBorder="1" applyAlignment="1" applyProtection="1">
      <alignment horizontal="center" vertical="top" wrapText="1"/>
      <protection hidden="1"/>
    </xf>
    <xf numFmtId="0" fontId="12" fillId="0" borderId="2" xfId="0" applyFont="1" applyBorder="1" applyAlignment="1" applyProtection="1">
      <alignment horizontal="left" vertical="top" wrapText="1"/>
      <protection hidden="1"/>
    </xf>
    <xf numFmtId="0" fontId="12" fillId="0" borderId="35" xfId="0" applyFont="1" applyBorder="1" applyAlignment="1" applyProtection="1">
      <alignment horizontal="left" vertical="top" wrapText="1"/>
      <protection hidden="1"/>
    </xf>
    <xf numFmtId="3" fontId="12" fillId="0" borderId="13" xfId="0" applyNumberFormat="1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15" fillId="0" borderId="11" xfId="0" applyFont="1" applyBorder="1" applyAlignment="1" applyProtection="1">
      <alignment horizontal="center" vertical="center" wrapText="1"/>
      <protection hidden="1"/>
    </xf>
    <xf numFmtId="3" fontId="12" fillId="0" borderId="6" xfId="0" applyNumberFormat="1" applyFont="1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left" vertical="top" wrapText="1"/>
      <protection hidden="1"/>
    </xf>
    <xf numFmtId="3" fontId="12" fillId="0" borderId="2" xfId="0" applyNumberFormat="1" applyFont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 applyProtection="1">
      <alignment horizontal="center" vertical="center" wrapText="1"/>
      <protection hidden="1"/>
    </xf>
    <xf numFmtId="3" fontId="12" fillId="0" borderId="29" xfId="0" applyNumberFormat="1" applyFont="1" applyBorder="1" applyAlignment="1" applyProtection="1">
      <alignment horizontal="center" vertical="center" wrapText="1"/>
      <protection hidden="1"/>
    </xf>
    <xf numFmtId="0" fontId="12" fillId="0" borderId="28" xfId="0" applyFont="1" applyBorder="1" applyAlignment="1" applyProtection="1">
      <alignment horizontal="center" vertical="center" wrapText="1"/>
      <protection hidden="1"/>
    </xf>
    <xf numFmtId="3" fontId="12" fillId="0" borderId="26" xfId="0" applyNumberFormat="1" applyFont="1" applyBorder="1" applyAlignment="1" applyProtection="1">
      <alignment horizontal="center" vertical="center" wrapText="1"/>
      <protection hidden="1"/>
    </xf>
    <xf numFmtId="3" fontId="12" fillId="0" borderId="33" xfId="0" applyNumberFormat="1" applyFont="1" applyBorder="1" applyAlignment="1" applyProtection="1">
      <alignment horizontal="center" vertical="center" wrapText="1"/>
      <protection hidden="1"/>
    </xf>
    <xf numFmtId="3" fontId="12" fillId="0" borderId="74" xfId="0" applyNumberFormat="1" applyFont="1" applyBorder="1" applyAlignment="1" applyProtection="1">
      <alignment horizontal="center" vertical="center" wrapText="1"/>
      <protection hidden="1"/>
    </xf>
    <xf numFmtId="0" fontId="12" fillId="0" borderId="75" xfId="0" applyFont="1" applyBorder="1" applyAlignment="1" applyProtection="1">
      <alignment horizontal="left" vertical="top" wrapText="1"/>
      <protection hidden="1"/>
    </xf>
    <xf numFmtId="3" fontId="12" fillId="0" borderId="7" xfId="0" applyNumberFormat="1" applyFont="1" applyBorder="1" applyAlignment="1" applyProtection="1">
      <alignment horizontal="center" vertical="center" wrapText="1"/>
      <protection hidden="1"/>
    </xf>
    <xf numFmtId="0" fontId="12" fillId="0" borderId="9" xfId="0" applyFont="1" applyBorder="1" applyAlignment="1" applyProtection="1">
      <alignment horizontal="center" vertical="center" wrapText="1"/>
      <protection hidden="1"/>
    </xf>
    <xf numFmtId="0" fontId="15" fillId="0" borderId="8" xfId="0" applyFont="1" applyBorder="1" applyAlignment="1" applyProtection="1">
      <alignment horizontal="center" vertical="center" wrapText="1"/>
      <protection hidden="1"/>
    </xf>
    <xf numFmtId="0" fontId="14" fillId="0" borderId="7" xfId="0" applyFont="1" applyBorder="1" applyAlignment="1" applyProtection="1">
      <alignment horizontal="center" vertical="center" wrapText="1"/>
      <protection hidden="1"/>
    </xf>
    <xf numFmtId="0" fontId="14" fillId="0" borderId="9" xfId="0" applyFont="1" applyBorder="1" applyAlignment="1" applyProtection="1">
      <alignment vertical="center" wrapText="1"/>
      <protection hidden="1"/>
    </xf>
    <xf numFmtId="0" fontId="14" fillId="0" borderId="8" xfId="0" applyFont="1" applyBorder="1" applyAlignment="1" applyProtection="1">
      <alignment horizontal="center" vertical="center" wrapText="1"/>
      <protection hidden="1"/>
    </xf>
    <xf numFmtId="3" fontId="12" fillId="0" borderId="69" xfId="0" applyNumberFormat="1" applyFont="1" applyBorder="1" applyAlignment="1" applyProtection="1">
      <alignment horizontal="center" vertical="center" wrapText="1"/>
      <protection hidden="1"/>
    </xf>
    <xf numFmtId="0" fontId="12" fillId="0" borderId="73" xfId="0" applyFont="1" applyBorder="1" applyAlignment="1" applyProtection="1">
      <alignment horizontal="center" vertical="center" wrapText="1"/>
      <protection hidden="1"/>
    </xf>
    <xf numFmtId="0" fontId="15" fillId="0" borderId="55" xfId="0" applyFont="1" applyBorder="1" applyAlignment="1" applyProtection="1">
      <alignment horizontal="center" vertical="center" wrapText="1"/>
      <protection hidden="1"/>
    </xf>
    <xf numFmtId="4" fontId="12" fillId="0" borderId="7" xfId="0" applyNumberFormat="1" applyFont="1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center" vertical="top" wrapText="1"/>
      <protection hidden="1"/>
    </xf>
    <xf numFmtId="0" fontId="12" fillId="0" borderId="2" xfId="0" applyFont="1" applyBorder="1" applyAlignment="1" applyProtection="1">
      <alignment horizontal="center" vertical="top" wrapText="1"/>
      <protection hidden="1"/>
    </xf>
    <xf numFmtId="0" fontId="14" fillId="0" borderId="8" xfId="0" applyFont="1" applyBorder="1" applyAlignment="1" applyProtection="1">
      <alignment horizontal="center" vertical="center"/>
      <protection hidden="1"/>
    </xf>
    <xf numFmtId="0" fontId="16" fillId="17" borderId="19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5" fillId="0" borderId="19" xfId="0" applyFont="1" applyBorder="1" applyAlignment="1" applyProtection="1">
      <alignment horizontal="right" vertical="top" wrapText="1"/>
      <protection hidden="1"/>
    </xf>
    <xf numFmtId="0" fontId="15" fillId="0" borderId="18" xfId="0" applyFont="1" applyBorder="1" applyAlignment="1" applyProtection="1">
      <alignment horizontal="right" vertical="top" wrapText="1"/>
      <protection hidden="1"/>
    </xf>
    <xf numFmtId="0" fontId="15" fillId="0" borderId="17" xfId="0" applyFont="1" applyBorder="1" applyAlignment="1" applyProtection="1">
      <alignment horizontal="right" vertical="top" wrapText="1"/>
      <protection hidden="1"/>
    </xf>
    <xf numFmtId="3" fontId="12" fillId="0" borderId="26" xfId="0" applyNumberFormat="1" applyFont="1" applyBorder="1" applyAlignment="1" applyProtection="1">
      <alignment vertical="center" wrapText="1"/>
      <protection hidden="1"/>
    </xf>
    <xf numFmtId="3" fontId="12" fillId="16" borderId="13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65" xfId="0" applyFont="1" applyBorder="1" applyAlignment="1" applyProtection="1">
      <alignment vertical="center" wrapText="1"/>
      <protection hidden="1"/>
    </xf>
    <xf numFmtId="0" fontId="14" fillId="0" borderId="61" xfId="0" applyFont="1" applyBorder="1" applyAlignment="1" applyProtection="1">
      <alignment horizontal="center" vertical="center" wrapText="1"/>
      <protection hidden="1"/>
    </xf>
    <xf numFmtId="0" fontId="14" fillId="0" borderId="65" xfId="0" applyFont="1" applyBorder="1" applyAlignment="1" applyProtection="1">
      <alignment horizontal="center" vertical="center" wrapText="1"/>
      <protection hidden="1"/>
    </xf>
    <xf numFmtId="0" fontId="14" fillId="0" borderId="57" xfId="0" applyFont="1" applyBorder="1" applyAlignment="1" applyProtection="1">
      <alignment horizontal="center" vertical="center" wrapText="1"/>
      <protection hidden="1"/>
    </xf>
    <xf numFmtId="0" fontId="14" fillId="0" borderId="67" xfId="0" applyFont="1" applyBorder="1" applyAlignment="1" applyProtection="1">
      <alignment vertical="center" wrapText="1"/>
      <protection hidden="1"/>
    </xf>
    <xf numFmtId="0" fontId="14" fillId="0" borderId="60" xfId="0" applyFont="1" applyBorder="1" applyAlignment="1" applyProtection="1">
      <alignment vertical="center" wrapText="1"/>
      <protection hidden="1"/>
    </xf>
    <xf numFmtId="0" fontId="14" fillId="0" borderId="59" xfId="0" applyFont="1" applyBorder="1" applyAlignment="1" applyProtection="1">
      <alignment horizontal="center" vertical="center" wrapText="1"/>
      <protection hidden="1"/>
    </xf>
    <xf numFmtId="0" fontId="14" fillId="0" borderId="67" xfId="0" applyFont="1" applyBorder="1" applyAlignment="1" applyProtection="1">
      <alignment horizontal="center" vertical="center" wrapText="1"/>
      <protection hidden="1"/>
    </xf>
    <xf numFmtId="0" fontId="14" fillId="0" borderId="60" xfId="0" applyFont="1" applyBorder="1" applyAlignment="1" applyProtection="1">
      <alignment horizontal="center" vertical="center" wrapText="1"/>
      <protection hidden="1"/>
    </xf>
    <xf numFmtId="3" fontId="12" fillId="16" borderId="68" xfId="0" applyNumberFormat="1" applyFont="1" applyFill="1" applyBorder="1" applyAlignment="1" applyProtection="1">
      <alignment horizontal="center" vertical="center" wrapText="1"/>
      <protection hidden="1"/>
    </xf>
    <xf numFmtId="0" fontId="12" fillId="16" borderId="18" xfId="0" applyFont="1" applyFill="1" applyBorder="1" applyAlignment="1" applyProtection="1">
      <alignment horizontal="center" vertical="center" wrapText="1"/>
      <protection hidden="1"/>
    </xf>
    <xf numFmtId="0" fontId="15" fillId="16" borderId="47" xfId="0" applyFont="1" applyFill="1" applyBorder="1" applyAlignment="1" applyProtection="1">
      <alignment horizontal="center" vertical="center" wrapText="1"/>
      <protection hidden="1"/>
    </xf>
    <xf numFmtId="0" fontId="13" fillId="0" borderId="22" xfId="0" applyFont="1" applyBorder="1" applyAlignment="1" applyProtection="1">
      <alignment horizontal="left" vertical="center" wrapText="1"/>
      <protection hidden="1"/>
    </xf>
    <xf numFmtId="0" fontId="14" fillId="0" borderId="22" xfId="0" applyFont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 applyProtection="1">
      <alignment vertical="center" wrapText="1"/>
      <protection hidden="1"/>
    </xf>
    <xf numFmtId="0" fontId="14" fillId="0" borderId="26" xfId="0" applyFont="1" applyBorder="1" applyAlignment="1" applyProtection="1">
      <alignment vertical="center" wrapText="1"/>
      <protection hidden="1"/>
    </xf>
    <xf numFmtId="3" fontId="12" fillId="16" borderId="69" xfId="0" applyNumberFormat="1" applyFont="1" applyFill="1" applyBorder="1" applyAlignment="1" applyProtection="1">
      <alignment horizontal="center" vertical="center" wrapText="1"/>
      <protection hidden="1"/>
    </xf>
    <xf numFmtId="0" fontId="12" fillId="16" borderId="15" xfId="0" applyFont="1" applyFill="1" applyBorder="1" applyAlignment="1" applyProtection="1">
      <alignment horizontal="center" vertical="center" wrapText="1"/>
      <protection hidden="1"/>
    </xf>
    <xf numFmtId="0" fontId="15" fillId="16" borderId="55" xfId="0" applyFont="1" applyFill="1" applyBorder="1" applyAlignment="1" applyProtection="1">
      <alignment horizontal="center" vertical="center" wrapText="1"/>
      <protection hidden="1"/>
    </xf>
    <xf numFmtId="0" fontId="14" fillId="0" borderId="14" xfId="0" applyFont="1" applyBorder="1" applyAlignment="1" applyProtection="1">
      <alignment horizontal="center" vertical="top"/>
      <protection hidden="1"/>
    </xf>
    <xf numFmtId="9" fontId="13" fillId="8" borderId="5" xfId="6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/>
      <protection hidden="1"/>
    </xf>
    <xf numFmtId="166" fontId="12" fillId="0" borderId="66" xfId="0" applyNumberFormat="1" applyFont="1" applyBorder="1" applyAlignment="1" applyProtection="1">
      <alignment horizontal="left" vertical="center" wrapText="1" indent="1"/>
      <protection hidden="1"/>
    </xf>
    <xf numFmtId="0" fontId="15" fillId="0" borderId="5" xfId="0" applyFont="1" applyBorder="1" applyAlignment="1" applyProtection="1">
      <alignment horizontal="center" vertical="center" wrapText="1"/>
      <protection hidden="1"/>
    </xf>
    <xf numFmtId="166" fontId="3" fillId="0" borderId="9" xfId="0" applyNumberFormat="1" applyFont="1" applyBorder="1" applyAlignment="1" applyProtection="1">
      <alignment horizontal="left" vertical="center"/>
      <protection hidden="1"/>
    </xf>
    <xf numFmtId="43" fontId="15" fillId="21" borderId="13" xfId="5" applyFont="1" applyFill="1" applyBorder="1" applyAlignment="1" applyProtection="1">
      <alignment horizontal="left" vertical="center" wrapText="1" indent="1"/>
      <protection hidden="1"/>
    </xf>
    <xf numFmtId="0" fontId="15" fillId="17" borderId="55" xfId="0" applyFont="1" applyFill="1" applyBorder="1" applyAlignment="1" applyProtection="1">
      <alignment horizontal="center" vertical="center" wrapText="1"/>
      <protection hidden="1"/>
    </xf>
    <xf numFmtId="0" fontId="12" fillId="17" borderId="73" xfId="0" applyFont="1" applyFill="1" applyBorder="1" applyAlignment="1" applyProtection="1">
      <alignment horizontal="center" vertical="center" wrapText="1"/>
      <protection hidden="1"/>
    </xf>
    <xf numFmtId="3" fontId="12" fillId="17" borderId="73" xfId="0" applyNumberFormat="1" applyFont="1" applyFill="1" applyBorder="1" applyAlignment="1" applyProtection="1">
      <alignment horizontal="center" vertical="center" wrapText="1"/>
      <protection hidden="1"/>
    </xf>
    <xf numFmtId="4" fontId="12" fillId="17" borderId="69" xfId="0" applyNumberFormat="1" applyFont="1" applyFill="1" applyBorder="1" applyAlignment="1" applyProtection="1">
      <alignment horizontal="right" vertical="center" wrapText="1"/>
      <protection hidden="1"/>
    </xf>
    <xf numFmtId="0" fontId="14" fillId="0" borderId="3" xfId="0" applyFont="1" applyBorder="1" applyAlignment="1" applyProtection="1">
      <alignment horizontal="right" vertical="center" wrapText="1"/>
      <protection hidden="1"/>
    </xf>
    <xf numFmtId="0" fontId="14" fillId="0" borderId="4" xfId="0" applyFont="1" applyBorder="1" applyAlignment="1" applyProtection="1">
      <alignment vertical="center" wrapText="1"/>
      <protection hidden="1"/>
    </xf>
    <xf numFmtId="0" fontId="12" fillId="19" borderId="2" xfId="0" applyFont="1" applyFill="1" applyBorder="1" applyAlignment="1" applyProtection="1">
      <alignment horizontal="left" vertical="top" wrapText="1"/>
      <protection hidden="1"/>
    </xf>
    <xf numFmtId="0" fontId="12" fillId="19" borderId="2" xfId="0" applyFont="1" applyFill="1" applyBorder="1" applyAlignment="1" applyProtection="1">
      <alignment horizontal="center" vertical="center" wrapText="1"/>
      <protection hidden="1"/>
    </xf>
    <xf numFmtId="3" fontId="12" fillId="19" borderId="2" xfId="0" applyNumberFormat="1" applyFont="1" applyFill="1" applyBorder="1" applyAlignment="1" applyProtection="1">
      <alignment vertical="center" wrapText="1"/>
      <protection hidden="1"/>
    </xf>
    <xf numFmtId="4" fontId="12" fillId="19" borderId="2" xfId="0" applyNumberFormat="1" applyFont="1" applyFill="1" applyBorder="1" applyAlignment="1" applyProtection="1">
      <alignment horizontal="right" vertical="center" wrapText="1"/>
      <protection hidden="1"/>
    </xf>
    <xf numFmtId="0" fontId="12" fillId="19" borderId="1" xfId="0" applyFont="1" applyFill="1" applyBorder="1" applyAlignment="1" applyProtection="1">
      <alignment horizontal="center" vertical="center" wrapText="1"/>
      <protection hidden="1"/>
    </xf>
    <xf numFmtId="4" fontId="12" fillId="19" borderId="1" xfId="0" applyNumberFormat="1" applyFont="1" applyFill="1" applyBorder="1" applyAlignment="1" applyProtection="1">
      <alignment horizontal="right" vertical="center" wrapText="1"/>
      <protection hidden="1"/>
    </xf>
    <xf numFmtId="0" fontId="12" fillId="19" borderId="42" xfId="0" applyFont="1" applyFill="1" applyBorder="1" applyAlignment="1" applyProtection="1">
      <alignment horizontal="left" vertical="top" wrapText="1"/>
      <protection hidden="1"/>
    </xf>
    <xf numFmtId="0" fontId="12" fillId="19" borderId="42" xfId="0" applyFont="1" applyFill="1" applyBorder="1" applyAlignment="1" applyProtection="1">
      <alignment horizontal="center" vertical="center" wrapText="1"/>
      <protection hidden="1"/>
    </xf>
    <xf numFmtId="0" fontId="12" fillId="19" borderId="6" xfId="0" applyFont="1" applyFill="1" applyBorder="1" applyAlignment="1" applyProtection="1">
      <alignment horizontal="center" vertical="center" wrapText="1"/>
      <protection hidden="1"/>
    </xf>
    <xf numFmtId="3" fontId="12" fillId="19" borderId="42" xfId="0" applyNumberFormat="1" applyFont="1" applyFill="1" applyBorder="1" applyAlignment="1" applyProtection="1">
      <alignment vertical="center" wrapText="1"/>
      <protection hidden="1"/>
    </xf>
    <xf numFmtId="4" fontId="12" fillId="19" borderId="6" xfId="0" applyNumberFormat="1" applyFont="1" applyFill="1" applyBorder="1" applyAlignment="1" applyProtection="1">
      <alignment horizontal="right" vertical="center" wrapText="1"/>
      <protection hidden="1"/>
    </xf>
    <xf numFmtId="0" fontId="14" fillId="0" borderId="57" xfId="0" applyFont="1" applyBorder="1" applyAlignment="1" applyProtection="1">
      <alignment horizontal="right" vertical="center" wrapText="1"/>
      <protection hidden="1"/>
    </xf>
    <xf numFmtId="0" fontId="14" fillId="0" borderId="4" xfId="0" applyFont="1" applyBorder="1" applyAlignment="1" applyProtection="1">
      <alignment horizontal="right" vertical="center" wrapText="1"/>
      <protection hidden="1"/>
    </xf>
    <xf numFmtId="3" fontId="12" fillId="19" borderId="1" xfId="0" applyNumberFormat="1" applyFont="1" applyFill="1" applyBorder="1" applyAlignment="1" applyProtection="1">
      <alignment vertical="center" wrapText="1"/>
      <protection hidden="1"/>
    </xf>
    <xf numFmtId="0" fontId="12" fillId="19" borderId="6" xfId="0" applyFont="1" applyFill="1" applyBorder="1" applyAlignment="1" applyProtection="1">
      <alignment horizontal="left" vertical="top" wrapText="1"/>
      <protection hidden="1"/>
    </xf>
    <xf numFmtId="3" fontId="12" fillId="19" borderId="6" xfId="0" applyNumberFormat="1" applyFont="1" applyFill="1" applyBorder="1" applyAlignment="1" applyProtection="1">
      <alignment vertical="center" wrapText="1"/>
      <protection hidden="1"/>
    </xf>
    <xf numFmtId="4" fontId="12" fillId="18" borderId="1" xfId="0" applyNumberFormat="1" applyFont="1" applyFill="1" applyBorder="1" applyAlignment="1" applyProtection="1">
      <alignment horizontal="right" vertical="center" wrapText="1"/>
      <protection hidden="1"/>
    </xf>
    <xf numFmtId="0" fontId="15" fillId="17" borderId="6" xfId="0" applyFont="1" applyFill="1" applyBorder="1" applyAlignment="1" applyProtection="1">
      <alignment horizontal="center" vertical="center" wrapText="1"/>
      <protection hidden="1"/>
    </xf>
    <xf numFmtId="0" fontId="12" fillId="17" borderId="6" xfId="0" applyFont="1" applyFill="1" applyBorder="1" applyAlignment="1" applyProtection="1">
      <alignment horizontal="center" vertical="center" wrapText="1"/>
      <protection hidden="1"/>
    </xf>
    <xf numFmtId="0" fontId="12" fillId="17" borderId="6" xfId="0" applyFont="1" applyFill="1" applyBorder="1" applyAlignment="1" applyProtection="1">
      <alignment horizontal="right" vertical="center" wrapText="1"/>
      <protection hidden="1"/>
    </xf>
    <xf numFmtId="3" fontId="12" fillId="17" borderId="6" xfId="0" applyNumberFormat="1" applyFont="1" applyFill="1" applyBorder="1" applyAlignment="1" applyProtection="1">
      <alignment horizontal="center" vertical="center" wrapText="1"/>
      <protection hidden="1"/>
    </xf>
    <xf numFmtId="4" fontId="12" fillId="17" borderId="6" xfId="0" applyNumberFormat="1" applyFont="1" applyFill="1" applyBorder="1" applyAlignment="1" applyProtection="1">
      <alignment horizontal="right" vertical="center" wrapText="1"/>
      <protection hidden="1"/>
    </xf>
    <xf numFmtId="0" fontId="15" fillId="17" borderId="1" xfId="0" applyFont="1" applyFill="1" applyBorder="1" applyAlignment="1" applyProtection="1">
      <alignment horizontal="center" vertical="center" wrapText="1"/>
      <protection hidden="1"/>
    </xf>
    <xf numFmtId="0" fontId="12" fillId="17" borderId="1" xfId="0" applyFont="1" applyFill="1" applyBorder="1" applyAlignment="1" applyProtection="1">
      <alignment horizontal="center" vertical="center" wrapText="1"/>
      <protection hidden="1"/>
    </xf>
    <xf numFmtId="0" fontId="12" fillId="17" borderId="1" xfId="0" applyFont="1" applyFill="1" applyBorder="1" applyAlignment="1" applyProtection="1">
      <alignment horizontal="right" vertical="center" wrapText="1"/>
      <protection hidden="1"/>
    </xf>
    <xf numFmtId="3" fontId="12" fillId="17" borderId="1" xfId="0" applyNumberFormat="1" applyFont="1" applyFill="1" applyBorder="1" applyAlignment="1" applyProtection="1">
      <alignment horizontal="center" vertical="center" wrapText="1"/>
      <protection hidden="1"/>
    </xf>
    <xf numFmtId="4" fontId="12" fillId="17" borderId="1" xfId="0" applyNumberFormat="1" applyFont="1" applyFill="1" applyBorder="1" applyAlignment="1" applyProtection="1">
      <alignment horizontal="right" vertical="center" wrapText="1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4" fontId="13" fillId="18" borderId="1" xfId="0" applyNumberFormat="1" applyFont="1" applyFill="1" applyBorder="1" applyAlignment="1" applyProtection="1">
      <alignment horizontal="right" vertical="center" wrapText="1"/>
      <protection hidden="1"/>
    </xf>
    <xf numFmtId="2" fontId="13" fillId="18" borderId="1" xfId="0" applyNumberFormat="1" applyFont="1" applyFill="1" applyBorder="1" applyAlignment="1" applyProtection="1">
      <alignment horizontal="right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4" fontId="13" fillId="18" borderId="1" xfId="0" applyNumberFormat="1" applyFont="1" applyFill="1" applyBorder="1" applyAlignment="1" applyProtection="1">
      <alignment horizontal="right"/>
      <protection hidden="1"/>
    </xf>
    <xf numFmtId="2" fontId="12" fillId="0" borderId="64" xfId="0" applyNumberFormat="1" applyFont="1" applyBorder="1" applyAlignment="1" applyProtection="1">
      <alignment horizontal="left" vertical="center" wrapText="1" indent="1"/>
      <protection locked="0"/>
    </xf>
    <xf numFmtId="2" fontId="12" fillId="0" borderId="65" xfId="0" applyNumberFormat="1" applyFont="1" applyBorder="1" applyAlignment="1" applyProtection="1">
      <alignment horizontal="left" vertical="center" wrapText="1" indent="1"/>
      <protection locked="0"/>
    </xf>
    <xf numFmtId="166" fontId="14" fillId="18" borderId="1" xfId="2" applyNumberFormat="1" applyFont="1" applyFill="1" applyBorder="1" applyAlignment="1" applyProtection="1">
      <alignment horizontal="right" vertical="center"/>
      <protection hidden="1"/>
    </xf>
    <xf numFmtId="166" fontId="14" fillId="18" borderId="6" xfId="2" applyNumberFormat="1" applyFont="1" applyFill="1" applyBorder="1" applyAlignment="1" applyProtection="1">
      <alignment horizontal="right" vertical="center" wrapText="1"/>
      <protection hidden="1"/>
    </xf>
    <xf numFmtId="166" fontId="14" fillId="18" borderId="26" xfId="2" applyNumberFormat="1" applyFont="1" applyFill="1" applyBorder="1" applyAlignment="1" applyProtection="1">
      <alignment horizontal="right" vertical="center"/>
      <protection hidden="1"/>
    </xf>
    <xf numFmtId="166" fontId="14" fillId="18" borderId="29" xfId="2" applyNumberFormat="1" applyFont="1" applyFill="1" applyBorder="1" applyAlignment="1" applyProtection="1">
      <alignment horizontal="right" vertical="center"/>
      <protection hidden="1"/>
    </xf>
    <xf numFmtId="0" fontId="11" fillId="0" borderId="1" xfId="0" applyFont="1" applyBorder="1" applyAlignment="1">
      <alignment horizontal="left" vertical="center" wrapText="1"/>
    </xf>
    <xf numFmtId="2" fontId="33" fillId="0" borderId="1" xfId="0" applyNumberFormat="1" applyFont="1" applyBorder="1" applyAlignment="1">
      <alignment horizontal="center" vertical="center"/>
    </xf>
    <xf numFmtId="2" fontId="11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>
      <alignment horizontal="left" vertical="center" wrapText="1"/>
    </xf>
    <xf numFmtId="2" fontId="33" fillId="0" borderId="6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55" xfId="0" applyFont="1" applyBorder="1" applyAlignment="1">
      <alignment horizontal="left" vertical="center" wrapText="1"/>
    </xf>
    <xf numFmtId="2" fontId="33" fillId="0" borderId="69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 wrapText="1"/>
    </xf>
    <xf numFmtId="2" fontId="33" fillId="0" borderId="1" xfId="0" applyNumberFormat="1" applyFont="1" applyBorder="1" applyAlignment="1" applyProtection="1">
      <alignment horizontal="center" vertical="center"/>
      <protection locked="0"/>
    </xf>
    <xf numFmtId="0" fontId="33" fillId="23" borderId="14" xfId="0" applyFont="1" applyFill="1" applyBorder="1" applyAlignment="1" applyProtection="1">
      <alignment horizontal="right" vertical="center"/>
      <protection hidden="1"/>
    </xf>
    <xf numFmtId="3" fontId="13" fillId="23" borderId="1" xfId="2" applyNumberFormat="1" applyFont="1" applyFill="1" applyBorder="1" applyAlignment="1" applyProtection="1">
      <alignment horizontal="center" vertical="center"/>
      <protection hidden="1"/>
    </xf>
    <xf numFmtId="4" fontId="13" fillId="23" borderId="1" xfId="2" applyNumberFormat="1" applyFont="1" applyFill="1" applyBorder="1" applyAlignment="1" applyProtection="1">
      <alignment horizontal="center" vertical="center"/>
      <protection hidden="1"/>
    </xf>
    <xf numFmtId="4" fontId="13" fillId="23" borderId="1" xfId="2" applyNumberFormat="1" applyFont="1" applyFill="1" applyBorder="1" applyAlignment="1" applyProtection="1">
      <alignment horizontal="center" vertical="center" wrapText="1"/>
      <protection hidden="1"/>
    </xf>
    <xf numFmtId="3" fontId="14" fillId="23" borderId="1" xfId="2" applyNumberFormat="1" applyFont="1" applyFill="1" applyBorder="1" applyAlignment="1" applyProtection="1">
      <alignment horizontal="left" vertical="center"/>
      <protection hidden="1"/>
    </xf>
    <xf numFmtId="166" fontId="14" fillId="23" borderId="1" xfId="5" applyNumberFormat="1" applyFont="1" applyFill="1" applyBorder="1" applyAlignment="1" applyProtection="1">
      <alignment horizontal="center" vertical="center"/>
      <protection hidden="1"/>
    </xf>
    <xf numFmtId="166" fontId="14" fillId="23" borderId="1" xfId="2" applyNumberFormat="1" applyFont="1" applyFill="1" applyBorder="1" applyAlignment="1" applyProtection="1">
      <alignment horizontal="center" vertical="center" wrapText="1"/>
      <protection hidden="1"/>
    </xf>
    <xf numFmtId="166" fontId="14" fillId="23" borderId="6" xfId="2" applyNumberFormat="1" applyFont="1" applyFill="1" applyBorder="1" applyAlignment="1" applyProtection="1">
      <alignment horizontal="center" vertical="center" wrapText="1"/>
      <protection hidden="1"/>
    </xf>
    <xf numFmtId="0" fontId="27" fillId="23" borderId="0" xfId="2" applyFont="1" applyFill="1" applyAlignment="1">
      <alignment horizontal="left" vertical="top"/>
    </xf>
    <xf numFmtId="0" fontId="27" fillId="23" borderId="0" xfId="2" applyFont="1" applyFill="1" applyAlignment="1">
      <alignment horizontal="center" vertical="center" wrapText="1"/>
    </xf>
    <xf numFmtId="0" fontId="27" fillId="23" borderId="0" xfId="2" applyFont="1" applyFill="1" applyAlignment="1">
      <alignment vertical="top"/>
    </xf>
    <xf numFmtId="0" fontId="27" fillId="23" borderId="0" xfId="2" applyFont="1" applyFill="1" applyAlignment="1">
      <alignment horizontal="center" vertical="top"/>
    </xf>
    <xf numFmtId="0" fontId="27" fillId="23" borderId="0" xfId="2" applyFont="1" applyFill="1" applyAlignment="1">
      <alignment vertical="center"/>
    </xf>
    <xf numFmtId="0" fontId="27" fillId="23" borderId="0" xfId="2" applyFont="1" applyFill="1" applyAlignment="1">
      <alignment horizontal="center" wrapText="1"/>
    </xf>
    <xf numFmtId="0" fontId="15" fillId="24" borderId="11" xfId="0" applyFont="1" applyFill="1" applyBorder="1" applyAlignment="1">
      <alignment horizontal="center" vertical="center" wrapText="1"/>
    </xf>
    <xf numFmtId="0" fontId="12" fillId="24" borderId="12" xfId="0" applyFont="1" applyFill="1" applyBorder="1" applyAlignment="1">
      <alignment horizontal="center" vertical="center" wrapText="1"/>
    </xf>
    <xf numFmtId="3" fontId="12" fillId="24" borderId="12" xfId="0" applyNumberFormat="1" applyFont="1" applyFill="1" applyBorder="1" applyAlignment="1">
      <alignment horizontal="center" vertical="center" wrapText="1"/>
    </xf>
    <xf numFmtId="4" fontId="12" fillId="24" borderId="13" xfId="0" applyNumberFormat="1" applyFont="1" applyFill="1" applyBorder="1" applyAlignment="1">
      <alignment horizontal="right" vertical="center" wrapText="1"/>
    </xf>
    <xf numFmtId="0" fontId="15" fillId="24" borderId="1" xfId="0" applyFont="1" applyFill="1" applyBorder="1" applyAlignment="1">
      <alignment horizontal="center" vertical="center" wrapText="1"/>
    </xf>
    <xf numFmtId="0" fontId="12" fillId="24" borderId="1" xfId="0" applyFont="1" applyFill="1" applyBorder="1" applyAlignment="1">
      <alignment horizontal="center" vertical="center" wrapText="1"/>
    </xf>
    <xf numFmtId="0" fontId="12" fillId="24" borderId="1" xfId="0" applyFont="1" applyFill="1" applyBorder="1" applyAlignment="1">
      <alignment horizontal="right" vertical="center" wrapText="1"/>
    </xf>
    <xf numFmtId="3" fontId="12" fillId="24" borderId="1" xfId="0" applyNumberFormat="1" applyFont="1" applyFill="1" applyBorder="1" applyAlignment="1">
      <alignment horizontal="center" vertical="center" wrapText="1"/>
    </xf>
    <xf numFmtId="4" fontId="12" fillId="24" borderId="1" xfId="0" applyNumberFormat="1" applyFont="1" applyFill="1" applyBorder="1" applyAlignment="1">
      <alignment horizontal="right" vertical="center" wrapText="1"/>
    </xf>
    <xf numFmtId="0" fontId="0" fillId="17" borderId="1" xfId="0" applyFill="1" applyBorder="1" applyAlignment="1">
      <alignment horizontal="center"/>
    </xf>
    <xf numFmtId="1" fontId="11" fillId="18" borderId="1" xfId="0" applyNumberFormat="1" applyFont="1" applyFill="1" applyBorder="1" applyAlignment="1">
      <alignment horizontal="left" vertical="center" wrapText="1"/>
    </xf>
    <xf numFmtId="165" fontId="11" fillId="0" borderId="63" xfId="0" applyNumberFormat="1" applyFont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center" vertical="center" wrapText="1"/>
    </xf>
    <xf numFmtId="0" fontId="36" fillId="0" borderId="0" xfId="2" applyFont="1"/>
    <xf numFmtId="0" fontId="17" fillId="0" borderId="72" xfId="0" applyFont="1" applyBorder="1" applyAlignment="1">
      <alignment vertical="center" wrapText="1"/>
    </xf>
    <xf numFmtId="0" fontId="16" fillId="10" borderId="1" xfId="0" applyFont="1" applyFill="1" applyBorder="1" applyAlignment="1">
      <alignment horizontal="left" vertical="center"/>
    </xf>
    <xf numFmtId="1" fontId="11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8" borderId="1" xfId="2" applyFont="1" applyFill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8" fillId="0" borderId="0" xfId="0" applyFont="1" applyAlignment="1">
      <alignment horizontal="center" vertical="center"/>
    </xf>
    <xf numFmtId="0" fontId="13" fillId="24" borderId="1" xfId="0" applyFont="1" applyFill="1" applyBorder="1" applyAlignment="1">
      <alignment horizontal="right" vertical="center" wrapText="1"/>
    </xf>
    <xf numFmtId="0" fontId="13" fillId="22" borderId="1" xfId="0" applyFont="1" applyFill="1" applyBorder="1" applyAlignment="1">
      <alignment horizontal="right"/>
    </xf>
    <xf numFmtId="0" fontId="13" fillId="22" borderId="1" xfId="0" applyFont="1" applyFill="1" applyBorder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right" vertical="top" wrapText="1"/>
    </xf>
    <xf numFmtId="0" fontId="16" fillId="17" borderId="1" xfId="0" applyFont="1" applyFill="1" applyBorder="1" applyAlignment="1">
      <alignment horizontal="left" vertical="center"/>
    </xf>
    <xf numFmtId="165" fontId="12" fillId="0" borderId="63" xfId="0" applyNumberFormat="1" applyFont="1" applyBorder="1" applyAlignment="1">
      <alignment horizontal="center" vertical="center" wrapText="1"/>
    </xf>
    <xf numFmtId="165" fontId="12" fillId="0" borderId="6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6" fillId="17" borderId="14" xfId="0" applyFont="1" applyFill="1" applyBorder="1" applyAlignment="1">
      <alignment horizontal="left" vertical="center"/>
    </xf>
    <xf numFmtId="0" fontId="16" fillId="17" borderId="15" xfId="0" applyFont="1" applyFill="1" applyBorder="1" applyAlignment="1">
      <alignment horizontal="left" vertical="center"/>
    </xf>
    <xf numFmtId="0" fontId="16" fillId="17" borderId="16" xfId="0" applyFont="1" applyFill="1" applyBorder="1" applyAlignment="1">
      <alignment horizontal="left" vertical="center"/>
    </xf>
    <xf numFmtId="0" fontId="16" fillId="17" borderId="17" xfId="0" applyFont="1" applyFill="1" applyBorder="1" applyAlignment="1">
      <alignment horizontal="left" vertical="center"/>
    </xf>
    <xf numFmtId="0" fontId="16" fillId="17" borderId="18" xfId="0" applyFont="1" applyFill="1" applyBorder="1" applyAlignment="1">
      <alignment horizontal="left" vertical="center"/>
    </xf>
    <xf numFmtId="0" fontId="16" fillId="17" borderId="19" xfId="0" applyFont="1" applyFill="1" applyBorder="1" applyAlignment="1">
      <alignment horizontal="left" vertical="center"/>
    </xf>
    <xf numFmtId="1" fontId="11" fillId="18" borderId="38" xfId="0" applyNumberFormat="1" applyFont="1" applyFill="1" applyBorder="1" applyAlignment="1">
      <alignment horizontal="left" vertical="center" wrapText="1"/>
    </xf>
    <xf numFmtId="1" fontId="11" fillId="18" borderId="39" xfId="0" applyNumberFormat="1" applyFont="1" applyFill="1" applyBorder="1" applyAlignment="1">
      <alignment horizontal="left" vertical="center" wrapText="1"/>
    </xf>
    <xf numFmtId="1" fontId="11" fillId="18" borderId="40" xfId="0" applyNumberFormat="1" applyFont="1" applyFill="1" applyBorder="1" applyAlignment="1">
      <alignment horizontal="left" vertical="center" wrapText="1"/>
    </xf>
    <xf numFmtId="1" fontId="11" fillId="18" borderId="14" xfId="0" applyNumberFormat="1" applyFont="1" applyFill="1" applyBorder="1" applyAlignment="1">
      <alignment horizontal="left" vertical="center" wrapText="1"/>
    </xf>
    <xf numFmtId="1" fontId="11" fillId="18" borderId="15" xfId="0" applyNumberFormat="1" applyFont="1" applyFill="1" applyBorder="1" applyAlignment="1">
      <alignment horizontal="left" vertical="center" wrapText="1"/>
    </xf>
    <xf numFmtId="1" fontId="11" fillId="18" borderId="16" xfId="0" applyNumberFormat="1" applyFont="1" applyFill="1" applyBorder="1" applyAlignment="1">
      <alignment horizontal="left" vertical="center" wrapText="1"/>
    </xf>
    <xf numFmtId="0" fontId="15" fillId="0" borderId="34" xfId="0" applyFont="1" applyBorder="1" applyAlignment="1">
      <alignment horizontal="right" vertical="top" wrapText="1"/>
    </xf>
    <xf numFmtId="165" fontId="12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16" borderId="3" xfId="0" applyFont="1" applyFill="1" applyBorder="1" applyAlignment="1">
      <alignment horizontal="right" vertical="center" wrapText="1"/>
    </xf>
    <xf numFmtId="0" fontId="15" fillId="16" borderId="57" xfId="0" applyFont="1" applyFill="1" applyBorder="1" applyAlignment="1">
      <alignment horizontal="right" vertical="center" wrapText="1"/>
    </xf>
    <xf numFmtId="0" fontId="14" fillId="0" borderId="22" xfId="2" applyFont="1" applyBorder="1" applyAlignment="1">
      <alignment horizontal="left"/>
    </xf>
    <xf numFmtId="0" fontId="14" fillId="0" borderId="1" xfId="2" applyFont="1" applyBorder="1" applyAlignment="1">
      <alignment horizontal="left"/>
    </xf>
    <xf numFmtId="0" fontId="30" fillId="20" borderId="1" xfId="2" applyFont="1" applyFill="1" applyBorder="1" applyAlignment="1" applyProtection="1">
      <alignment horizontal="left" vertical="center"/>
      <protection hidden="1"/>
    </xf>
    <xf numFmtId="0" fontId="30" fillId="20" borderId="26" xfId="2" applyFont="1" applyFill="1" applyBorder="1" applyAlignment="1" applyProtection="1">
      <alignment horizontal="left" vertical="center"/>
      <protection hidden="1"/>
    </xf>
    <xf numFmtId="0" fontId="14" fillId="0" borderId="14" xfId="2" applyFont="1" applyBorder="1" applyAlignment="1">
      <alignment horizontal="center" vertical="center" wrapText="1" shrinkToFit="1"/>
    </xf>
    <xf numFmtId="0" fontId="14" fillId="0" borderId="15" xfId="2" applyFont="1" applyBorder="1" applyAlignment="1">
      <alignment horizontal="center" vertical="center" wrapText="1" shrinkToFit="1"/>
    </xf>
    <xf numFmtId="0" fontId="14" fillId="0" borderId="16" xfId="2" applyFont="1" applyBorder="1" applyAlignment="1">
      <alignment horizontal="center" vertical="center" wrapText="1" shrinkToFit="1"/>
    </xf>
    <xf numFmtId="0" fontId="14" fillId="0" borderId="20" xfId="2" applyFont="1" applyBorder="1" applyAlignment="1">
      <alignment horizontal="center" vertical="center" wrapText="1" shrinkToFit="1"/>
    </xf>
    <xf numFmtId="0" fontId="14" fillId="0" borderId="0" xfId="2" applyFont="1" applyAlignment="1">
      <alignment horizontal="center" vertical="center" wrapText="1" shrinkToFit="1"/>
    </xf>
    <xf numFmtId="0" fontId="14" fillId="0" borderId="21" xfId="2" applyFont="1" applyBorder="1" applyAlignment="1">
      <alignment horizontal="center" vertical="center" wrapText="1" shrinkToFit="1"/>
    </xf>
    <xf numFmtId="0" fontId="14" fillId="0" borderId="17" xfId="2" applyFont="1" applyBorder="1" applyAlignment="1">
      <alignment horizontal="center" vertical="center" wrapText="1" shrinkToFit="1"/>
    </xf>
    <xf numFmtId="0" fontId="14" fillId="0" borderId="18" xfId="2" applyFont="1" applyBorder="1" applyAlignment="1">
      <alignment horizontal="center" vertical="center" wrapText="1" shrinkToFit="1"/>
    </xf>
    <xf numFmtId="0" fontId="14" fillId="0" borderId="19" xfId="2" applyFont="1" applyBorder="1" applyAlignment="1">
      <alignment horizontal="center" vertical="center" wrapText="1" shrinkToFit="1"/>
    </xf>
    <xf numFmtId="0" fontId="27" fillId="0" borderId="14" xfId="2" applyFont="1" applyBorder="1" applyAlignment="1">
      <alignment horizontal="center" vertical="center"/>
    </xf>
    <xf numFmtId="0" fontId="27" fillId="0" borderId="15" xfId="2" applyFont="1" applyBorder="1" applyAlignment="1">
      <alignment horizontal="center" vertical="center"/>
    </xf>
    <xf numFmtId="0" fontId="27" fillId="0" borderId="16" xfId="2" applyFont="1" applyBorder="1" applyAlignment="1">
      <alignment horizontal="center" vertical="center"/>
    </xf>
    <xf numFmtId="0" fontId="27" fillId="0" borderId="20" xfId="2" applyFont="1" applyBorder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27" fillId="0" borderId="21" xfId="2" applyFont="1" applyBorder="1" applyAlignment="1">
      <alignment horizontal="center" vertical="center"/>
    </xf>
    <xf numFmtId="0" fontId="27" fillId="0" borderId="17" xfId="2" applyFont="1" applyBorder="1" applyAlignment="1">
      <alignment horizontal="center" vertical="center"/>
    </xf>
    <xf numFmtId="0" fontId="27" fillId="0" borderId="18" xfId="2" applyFont="1" applyBorder="1" applyAlignment="1">
      <alignment horizontal="center" vertical="center"/>
    </xf>
    <xf numFmtId="0" fontId="27" fillId="0" borderId="19" xfId="2" applyFont="1" applyBorder="1" applyAlignment="1">
      <alignment horizontal="center" vertical="center"/>
    </xf>
    <xf numFmtId="0" fontId="14" fillId="0" borderId="27" xfId="2" applyFont="1" applyBorder="1" applyAlignment="1">
      <alignment horizontal="left"/>
    </xf>
    <xf numFmtId="0" fontId="14" fillId="0" borderId="6" xfId="2" applyFont="1" applyBorder="1" applyAlignment="1">
      <alignment horizontal="left"/>
    </xf>
    <xf numFmtId="0" fontId="13" fillId="8" borderId="1" xfId="2" applyFont="1" applyFill="1" applyBorder="1" applyAlignment="1" applyProtection="1">
      <alignment horizontal="center" vertical="center"/>
      <protection locked="0"/>
    </xf>
    <xf numFmtId="0" fontId="14" fillId="0" borderId="0" xfId="2" applyFont="1" applyAlignment="1">
      <alignment horizontal="left" wrapText="1" shrinkToFit="1"/>
    </xf>
    <xf numFmtId="0" fontId="14" fillId="0" borderId="21" xfId="2" applyFont="1" applyBorder="1" applyAlignment="1">
      <alignment horizontal="left" wrapText="1" shrinkToFit="1"/>
    </xf>
    <xf numFmtId="0" fontId="12" fillId="8" borderId="6" xfId="2" applyFont="1" applyFill="1" applyBorder="1" applyAlignment="1" applyProtection="1">
      <alignment horizontal="left" vertical="center"/>
      <protection locked="0"/>
    </xf>
    <xf numFmtId="0" fontId="12" fillId="8" borderId="28" xfId="2" applyFont="1" applyFill="1" applyBorder="1" applyAlignment="1" applyProtection="1">
      <alignment horizontal="left" vertical="center"/>
      <protection locked="0"/>
    </xf>
    <xf numFmtId="0" fontId="12" fillId="8" borderId="29" xfId="2" applyFont="1" applyFill="1" applyBorder="1" applyAlignment="1" applyProtection="1">
      <alignment horizontal="left" vertical="center"/>
      <protection locked="0"/>
    </xf>
    <xf numFmtId="0" fontId="14" fillId="0" borderId="0" xfId="2" applyFont="1" applyAlignment="1">
      <alignment horizontal="left"/>
    </xf>
    <xf numFmtId="0" fontId="29" fillId="9" borderId="1" xfId="2" applyFont="1" applyFill="1" applyBorder="1" applyAlignment="1" applyProtection="1">
      <alignment horizontal="center" vertical="center"/>
      <protection locked="0"/>
    </xf>
    <xf numFmtId="0" fontId="14" fillId="9" borderId="1" xfId="2" applyFont="1" applyFill="1" applyBorder="1" applyAlignment="1" applyProtection="1">
      <alignment horizontal="center" vertical="center"/>
      <protection locked="0"/>
    </xf>
    <xf numFmtId="0" fontId="14" fillId="9" borderId="1" xfId="2" applyFont="1" applyFill="1" applyBorder="1" applyAlignment="1" applyProtection="1">
      <alignment horizontal="center"/>
      <protection locked="0"/>
    </xf>
    <xf numFmtId="0" fontId="13" fillId="8" borderId="1" xfId="2" applyFont="1" applyFill="1" applyBorder="1" applyAlignment="1" applyProtection="1">
      <alignment horizontal="center"/>
      <protection locked="0"/>
    </xf>
    <xf numFmtId="0" fontId="28" fillId="8" borderId="49" xfId="2" applyFont="1" applyFill="1" applyBorder="1" applyAlignment="1" applyProtection="1">
      <alignment horizontal="center" vertical="center" wrapText="1"/>
      <protection locked="0"/>
    </xf>
    <xf numFmtId="0" fontId="28" fillId="8" borderId="50" xfId="2" applyFont="1" applyFill="1" applyBorder="1" applyAlignment="1" applyProtection="1">
      <alignment horizontal="center" vertical="center" wrapText="1"/>
      <protection locked="0"/>
    </xf>
    <xf numFmtId="0" fontId="28" fillId="8" borderId="51" xfId="2" applyFont="1" applyFill="1" applyBorder="1" applyAlignment="1" applyProtection="1">
      <alignment horizontal="center" vertical="center" wrapText="1"/>
      <protection locked="0"/>
    </xf>
    <xf numFmtId="0" fontId="28" fillId="8" borderId="52" xfId="2" applyFont="1" applyFill="1" applyBorder="1" applyAlignment="1" applyProtection="1">
      <alignment horizontal="center" vertical="center" wrapText="1"/>
      <protection locked="0"/>
    </xf>
    <xf numFmtId="0" fontId="28" fillId="8" borderId="53" xfId="2" applyFont="1" applyFill="1" applyBorder="1" applyAlignment="1" applyProtection="1">
      <alignment horizontal="center" vertical="center" wrapText="1"/>
      <protection locked="0"/>
    </xf>
    <xf numFmtId="0" fontId="28" fillId="8" borderId="54" xfId="2" applyFont="1" applyFill="1" applyBorder="1" applyAlignment="1" applyProtection="1">
      <alignment horizontal="center" vertical="center" wrapText="1"/>
      <protection locked="0"/>
    </xf>
    <xf numFmtId="0" fontId="27" fillId="0" borderId="0" xfId="2" applyFont="1" applyAlignment="1">
      <alignment horizontal="center"/>
    </xf>
    <xf numFmtId="0" fontId="14" fillId="0" borderId="23" xfId="2" applyFont="1" applyBorder="1" applyAlignment="1">
      <alignment horizontal="left"/>
    </xf>
    <xf numFmtId="0" fontId="14" fillId="0" borderId="24" xfId="2" applyFont="1" applyBorder="1" applyAlignment="1">
      <alignment horizontal="left"/>
    </xf>
    <xf numFmtId="14" fontId="13" fillId="8" borderId="24" xfId="2" applyNumberFormat="1" applyFont="1" applyFill="1" applyBorder="1" applyAlignment="1">
      <alignment horizontal="left" vertical="center"/>
    </xf>
    <xf numFmtId="0" fontId="13" fillId="8" borderId="24" xfId="2" applyFont="1" applyFill="1" applyBorder="1" applyAlignment="1">
      <alignment horizontal="left" vertical="center"/>
    </xf>
    <xf numFmtId="0" fontId="13" fillId="8" borderId="25" xfId="2" applyFont="1" applyFill="1" applyBorder="1" applyAlignment="1">
      <alignment horizontal="left" vertical="center"/>
    </xf>
    <xf numFmtId="14" fontId="13" fillId="8" borderId="1" xfId="2" applyNumberFormat="1" applyFont="1" applyFill="1" applyBorder="1" applyAlignment="1" applyProtection="1">
      <alignment horizontal="left" vertical="center"/>
      <protection locked="0"/>
    </xf>
    <xf numFmtId="0" fontId="13" fillId="8" borderId="1" xfId="2" applyFont="1" applyFill="1" applyBorder="1" applyAlignment="1" applyProtection="1">
      <alignment horizontal="left" vertical="center"/>
      <protection locked="0"/>
    </xf>
    <xf numFmtId="0" fontId="13" fillId="8" borderId="26" xfId="2" applyFont="1" applyFill="1" applyBorder="1" applyAlignment="1" applyProtection="1">
      <alignment horizontal="left" vertical="center"/>
      <protection locked="0"/>
    </xf>
    <xf numFmtId="0" fontId="14" fillId="23" borderId="27" xfId="2" applyFont="1" applyFill="1" applyBorder="1" applyAlignment="1" applyProtection="1">
      <alignment horizontal="left" vertical="center" wrapText="1"/>
      <protection hidden="1"/>
    </xf>
    <xf numFmtId="0" fontId="14" fillId="23" borderId="28" xfId="2" applyFont="1" applyFill="1" applyBorder="1" applyAlignment="1" applyProtection="1">
      <alignment horizontal="left" vertical="center" wrapText="1"/>
      <protection hidden="1"/>
    </xf>
    <xf numFmtId="0" fontId="14" fillId="23" borderId="22" xfId="2" applyFont="1" applyFill="1" applyBorder="1" applyAlignment="1" applyProtection="1">
      <alignment horizontal="left"/>
      <protection hidden="1"/>
    </xf>
    <xf numFmtId="0" fontId="14" fillId="23" borderId="1" xfId="2" applyFont="1" applyFill="1" applyBorder="1" applyAlignment="1" applyProtection="1">
      <alignment horizontal="left"/>
      <protection hidden="1"/>
    </xf>
    <xf numFmtId="0" fontId="13" fillId="0" borderId="0" xfId="0" applyFont="1" applyAlignment="1">
      <alignment vertical="center" wrapText="1"/>
    </xf>
    <xf numFmtId="0" fontId="27" fillId="0" borderId="0" xfId="2" applyFont="1" applyAlignment="1">
      <alignment vertical="center" wrapText="1"/>
    </xf>
    <xf numFmtId="0" fontId="14" fillId="23" borderId="23" xfId="2" applyFont="1" applyFill="1" applyBorder="1" applyAlignment="1">
      <alignment horizontal="left"/>
    </xf>
    <xf numFmtId="0" fontId="14" fillId="23" borderId="24" xfId="2" applyFont="1" applyFill="1" applyBorder="1" applyAlignment="1">
      <alignment horizontal="left"/>
    </xf>
    <xf numFmtId="0" fontId="31" fillId="23" borderId="22" xfId="2" applyFont="1" applyFill="1" applyBorder="1" applyAlignment="1" applyProtection="1">
      <alignment horizontal="left" vertical="center" wrapText="1"/>
      <protection hidden="1"/>
    </xf>
    <xf numFmtId="0" fontId="31" fillId="23" borderId="1" xfId="2" applyFont="1" applyFill="1" applyBorder="1" applyAlignment="1" applyProtection="1">
      <alignment horizontal="left" vertical="center" wrapText="1"/>
      <protection hidden="1"/>
    </xf>
    <xf numFmtId="0" fontId="14" fillId="0" borderId="8" xfId="2" applyFont="1" applyBorder="1" applyAlignment="1">
      <alignment horizontal="center" vertical="center" wrapText="1" shrinkToFit="1"/>
    </xf>
    <xf numFmtId="0" fontId="14" fillId="0" borderId="9" xfId="2" applyFont="1" applyBorder="1" applyAlignment="1">
      <alignment horizontal="center" vertical="center" wrapText="1" shrinkToFit="1"/>
    </xf>
    <xf numFmtId="0" fontId="14" fillId="0" borderId="7" xfId="2" applyFont="1" applyBorder="1" applyAlignment="1">
      <alignment horizontal="center" vertical="center" wrapText="1" shrinkToFit="1"/>
    </xf>
    <xf numFmtId="0" fontId="27" fillId="0" borderId="8" xfId="2" applyFont="1" applyBorder="1" applyAlignment="1" applyProtection="1">
      <alignment horizontal="center" vertical="center"/>
      <protection locked="0"/>
    </xf>
    <xf numFmtId="0" fontId="27" fillId="0" borderId="9" xfId="2" applyFont="1" applyBorder="1" applyAlignment="1" applyProtection="1">
      <alignment horizontal="center" vertical="center"/>
      <protection locked="0"/>
    </xf>
    <xf numFmtId="0" fontId="27" fillId="0" borderId="7" xfId="2" applyFont="1" applyBorder="1" applyAlignment="1" applyProtection="1">
      <alignment horizontal="center" vertical="center"/>
      <protection locked="0"/>
    </xf>
    <xf numFmtId="0" fontId="27" fillId="0" borderId="14" xfId="2" applyFont="1" applyBorder="1" applyAlignment="1" applyProtection="1">
      <alignment horizontal="center" vertical="center"/>
      <protection locked="0"/>
    </xf>
    <xf numFmtId="0" fontId="27" fillId="0" borderId="15" xfId="2" applyFont="1" applyBorder="1" applyAlignment="1" applyProtection="1">
      <alignment horizontal="center" vertical="center"/>
      <protection locked="0"/>
    </xf>
    <xf numFmtId="0" fontId="27" fillId="0" borderId="16" xfId="2" applyFont="1" applyBorder="1" applyAlignment="1" applyProtection="1">
      <alignment horizontal="center" vertical="center"/>
      <protection locked="0"/>
    </xf>
    <xf numFmtId="0" fontId="27" fillId="0" borderId="17" xfId="2" applyFont="1" applyBorder="1" applyAlignment="1" applyProtection="1">
      <alignment horizontal="center" vertical="center"/>
      <protection locked="0"/>
    </xf>
    <xf numFmtId="0" fontId="27" fillId="0" borderId="18" xfId="2" applyFont="1" applyBorder="1" applyAlignment="1" applyProtection="1">
      <alignment horizontal="center" vertical="center"/>
      <protection locked="0"/>
    </xf>
    <xf numFmtId="0" fontId="27" fillId="0" borderId="19" xfId="2" applyFont="1" applyBorder="1" applyAlignment="1" applyProtection="1">
      <alignment horizontal="center" vertical="center"/>
      <protection locked="0"/>
    </xf>
    <xf numFmtId="3" fontId="34" fillId="23" borderId="1" xfId="2" applyNumberFormat="1" applyFont="1" applyFill="1" applyBorder="1" applyAlignment="1">
      <alignment horizontal="center" vertical="center" wrapText="1"/>
    </xf>
    <xf numFmtId="1" fontId="12" fillId="0" borderId="71" xfId="2" applyNumberFormat="1" applyFont="1" applyBorder="1" applyAlignment="1">
      <alignment horizontal="left" vertical="center"/>
    </xf>
    <xf numFmtId="3" fontId="34" fillId="18" borderId="1" xfId="2" applyNumberFormat="1" applyFont="1" applyFill="1" applyBorder="1" applyAlignment="1">
      <alignment horizontal="center" vertical="center" wrapText="1"/>
    </xf>
    <xf numFmtId="0" fontId="27" fillId="23" borderId="58" xfId="2" applyFont="1" applyFill="1" applyBorder="1" applyAlignment="1">
      <alignment horizontal="right" vertical="center" textRotation="90" wrapText="1"/>
    </xf>
    <xf numFmtId="0" fontId="27" fillId="23" borderId="0" xfId="2" applyFont="1" applyFill="1" applyAlignment="1">
      <alignment horizontal="right" vertical="center" textRotation="90" wrapText="1"/>
    </xf>
    <xf numFmtId="0" fontId="27" fillId="0" borderId="0" xfId="2" applyFont="1" applyAlignment="1">
      <alignment horizontal="left" vertical="center"/>
    </xf>
    <xf numFmtId="0" fontId="27" fillId="0" borderId="72" xfId="2" applyFont="1" applyBorder="1" applyAlignment="1">
      <alignment horizontal="left" vertical="center" wrapText="1"/>
    </xf>
    <xf numFmtId="0" fontId="27" fillId="0" borderId="72" xfId="2" applyFont="1" applyBorder="1" applyAlignment="1">
      <alignment horizontal="left" vertical="center"/>
    </xf>
    <xf numFmtId="49" fontId="27" fillId="23" borderId="66" xfId="2" applyNumberFormat="1" applyFont="1" applyFill="1" applyBorder="1" applyAlignment="1">
      <alignment horizontal="right" vertical="center" textRotation="90"/>
    </xf>
    <xf numFmtId="49" fontId="27" fillId="23" borderId="21" xfId="2" applyNumberFormat="1" applyFont="1" applyFill="1" applyBorder="1" applyAlignment="1">
      <alignment horizontal="right" vertical="center" textRotation="90"/>
    </xf>
    <xf numFmtId="0" fontId="33" fillId="23" borderId="15" xfId="0" applyFont="1" applyFill="1" applyBorder="1" applyAlignment="1" applyProtection="1">
      <alignment horizontal="left" vertical="center"/>
      <protection hidden="1"/>
    </xf>
    <xf numFmtId="0" fontId="33" fillId="23" borderId="16" xfId="0" applyFont="1" applyFill="1" applyBorder="1" applyAlignment="1" applyProtection="1">
      <alignment horizontal="left" vertical="center"/>
      <protection hidden="1"/>
    </xf>
    <xf numFmtId="1" fontId="11" fillId="18" borderId="38" xfId="0" applyNumberFormat="1" applyFont="1" applyFill="1" applyBorder="1" applyAlignment="1" applyProtection="1">
      <alignment horizontal="left" vertical="center" wrapText="1"/>
      <protection hidden="1"/>
    </xf>
    <xf numFmtId="1" fontId="11" fillId="18" borderId="39" xfId="0" applyNumberFormat="1" applyFont="1" applyFill="1" applyBorder="1" applyAlignment="1" applyProtection="1">
      <alignment horizontal="left" vertical="center" wrapText="1"/>
      <protection hidden="1"/>
    </xf>
    <xf numFmtId="1" fontId="11" fillId="18" borderId="40" xfId="0" applyNumberFormat="1" applyFont="1" applyFill="1" applyBorder="1" applyAlignment="1" applyProtection="1">
      <alignment horizontal="left" vertical="center" wrapText="1"/>
      <protection hidden="1"/>
    </xf>
    <xf numFmtId="1" fontId="11" fillId="18" borderId="8" xfId="0" applyNumberFormat="1" applyFont="1" applyFill="1" applyBorder="1" applyAlignment="1" applyProtection="1">
      <alignment horizontal="left" vertical="center" wrapText="1"/>
      <protection hidden="1"/>
    </xf>
    <xf numFmtId="1" fontId="11" fillId="18" borderId="9" xfId="0" applyNumberFormat="1" applyFont="1" applyFill="1" applyBorder="1" applyAlignment="1" applyProtection="1">
      <alignment horizontal="left" vertical="center" wrapText="1"/>
      <protection hidden="1"/>
    </xf>
    <xf numFmtId="1" fontId="11" fillId="18" borderId="7" xfId="0" applyNumberFormat="1" applyFont="1" applyFill="1" applyBorder="1" applyAlignment="1" applyProtection="1">
      <alignment horizontal="left" vertical="center" wrapText="1"/>
      <protection hidden="1"/>
    </xf>
    <xf numFmtId="0" fontId="32" fillId="0" borderId="14" xfId="0" applyFont="1" applyBorder="1" applyAlignment="1" applyProtection="1">
      <alignment horizontal="left" vertical="center" wrapText="1"/>
      <protection hidden="1"/>
    </xf>
    <xf numFmtId="0" fontId="32" fillId="0" borderId="15" xfId="0" applyFont="1" applyBorder="1" applyAlignment="1" applyProtection="1">
      <alignment horizontal="left" vertical="center" wrapText="1"/>
      <protection hidden="1"/>
    </xf>
    <xf numFmtId="0" fontId="32" fillId="0" borderId="16" xfId="0" applyFont="1" applyBorder="1" applyAlignment="1" applyProtection="1">
      <alignment horizontal="left" vertical="center" wrapText="1"/>
      <protection hidden="1"/>
    </xf>
    <xf numFmtId="0" fontId="15" fillId="0" borderId="20" xfId="0" applyFont="1" applyBorder="1" applyAlignment="1" applyProtection="1">
      <alignment horizontal="right" vertical="center" wrapText="1"/>
      <protection hidden="1"/>
    </xf>
    <xf numFmtId="0" fontId="15" fillId="0" borderId="0" xfId="0" applyFont="1" applyAlignment="1" applyProtection="1">
      <alignment horizontal="right" vertical="center" wrapText="1"/>
      <protection hidden="1"/>
    </xf>
    <xf numFmtId="0" fontId="15" fillId="0" borderId="37" xfId="0" applyFont="1" applyBorder="1" applyAlignment="1" applyProtection="1">
      <alignment horizontal="right" vertical="center" wrapText="1"/>
      <protection hidden="1"/>
    </xf>
    <xf numFmtId="0" fontId="16" fillId="0" borderId="14" xfId="0" applyFont="1" applyBorder="1" applyAlignment="1" applyProtection="1">
      <alignment horizontal="left" vertical="center"/>
      <protection hidden="1"/>
    </xf>
    <xf numFmtId="0" fontId="16" fillId="0" borderId="15" xfId="0" applyFont="1" applyBorder="1" applyAlignment="1" applyProtection="1">
      <alignment horizontal="left" vertical="center"/>
      <protection hidden="1"/>
    </xf>
    <xf numFmtId="0" fontId="16" fillId="0" borderId="17" xfId="0" applyFont="1" applyBorder="1" applyAlignment="1" applyProtection="1">
      <alignment horizontal="left" vertical="center"/>
      <protection hidden="1"/>
    </xf>
    <xf numFmtId="0" fontId="16" fillId="0" borderId="18" xfId="0" applyFont="1" applyBorder="1" applyAlignment="1" applyProtection="1">
      <alignment horizontal="left" vertical="center"/>
      <protection hidden="1"/>
    </xf>
    <xf numFmtId="1" fontId="11" fillId="0" borderId="38" xfId="0" applyNumberFormat="1" applyFont="1" applyBorder="1" applyAlignment="1" applyProtection="1">
      <alignment horizontal="left" vertical="center" wrapText="1"/>
      <protection hidden="1"/>
    </xf>
    <xf numFmtId="1" fontId="11" fillId="0" borderId="39" xfId="0" applyNumberFormat="1" applyFont="1" applyBorder="1" applyAlignment="1" applyProtection="1">
      <alignment horizontal="left" vertical="center" wrapText="1"/>
      <protection hidden="1"/>
    </xf>
    <xf numFmtId="1" fontId="11" fillId="0" borderId="8" xfId="0" applyNumberFormat="1" applyFont="1" applyBorder="1" applyAlignment="1" applyProtection="1">
      <alignment horizontal="left" vertical="center" wrapText="1"/>
      <protection hidden="1"/>
    </xf>
    <xf numFmtId="1" fontId="11" fillId="0" borderId="9" xfId="0" applyNumberFormat="1" applyFont="1" applyBorder="1" applyAlignment="1" applyProtection="1">
      <alignment horizontal="left" vertical="center" wrapText="1"/>
      <protection hidden="1"/>
    </xf>
    <xf numFmtId="0" fontId="15" fillId="0" borderId="59" xfId="0" applyFont="1" applyBorder="1" applyAlignment="1" applyProtection="1">
      <alignment horizontal="right" vertical="center" wrapText="1"/>
      <protection hidden="1"/>
    </xf>
    <xf numFmtId="0" fontId="15" fillId="0" borderId="60" xfId="0" applyFont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 applyProtection="1">
      <alignment horizontal="right" vertical="center" wrapText="1"/>
      <protection hidden="1"/>
    </xf>
    <xf numFmtId="0" fontId="15" fillId="0" borderId="61" xfId="0" applyFont="1" applyBorder="1" applyAlignment="1" applyProtection="1">
      <alignment horizontal="right" vertical="center" wrapText="1"/>
      <protection hidden="1"/>
    </xf>
    <xf numFmtId="0" fontId="15" fillId="0" borderId="57" xfId="0" applyFont="1" applyBorder="1" applyAlignment="1" applyProtection="1">
      <alignment horizontal="right" vertical="center" wrapText="1"/>
      <protection hidden="1"/>
    </xf>
    <xf numFmtId="0" fontId="15" fillId="0" borderId="4" xfId="0" applyFont="1" applyBorder="1" applyAlignment="1" applyProtection="1">
      <alignment horizontal="right" vertical="center" wrapText="1"/>
      <protection hidden="1"/>
    </xf>
    <xf numFmtId="0" fontId="15" fillId="0" borderId="62" xfId="0" applyFont="1" applyBorder="1" applyAlignment="1" applyProtection="1">
      <alignment horizontal="right" vertical="center" wrapText="1"/>
      <protection hidden="1"/>
    </xf>
    <xf numFmtId="0" fontId="15" fillId="0" borderId="58" xfId="0" applyFont="1" applyBorder="1" applyAlignment="1" applyProtection="1">
      <alignment horizontal="right" vertical="center" wrapText="1"/>
      <protection hidden="1"/>
    </xf>
    <xf numFmtId="0" fontId="15" fillId="0" borderId="63" xfId="0" applyFont="1" applyBorder="1" applyAlignment="1" applyProtection="1">
      <alignment horizontal="right" vertical="center" wrapText="1"/>
      <protection hidden="1"/>
    </xf>
    <xf numFmtId="0" fontId="13" fillId="22" borderId="1" xfId="0" applyFont="1" applyFill="1" applyBorder="1" applyAlignment="1" applyProtection="1">
      <alignment horizontal="right" vertical="center" wrapText="1"/>
      <protection hidden="1"/>
    </xf>
    <xf numFmtId="0" fontId="13" fillId="22" borderId="1" xfId="0" applyFont="1" applyFill="1" applyBorder="1" applyAlignment="1" applyProtection="1">
      <alignment horizontal="right"/>
      <protection hidden="1"/>
    </xf>
    <xf numFmtId="0" fontId="15" fillId="0" borderId="1" xfId="0" applyFont="1" applyBorder="1" applyAlignment="1" applyProtection="1">
      <alignment horizontal="right" vertical="top" wrapText="1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15" fillId="0" borderId="27" xfId="0" applyFont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 applyProtection="1">
      <alignment horizontal="right" vertical="center" wrapText="1"/>
      <protection hidden="1"/>
    </xf>
    <xf numFmtId="0" fontId="15" fillId="0" borderId="29" xfId="0" applyFont="1" applyBorder="1" applyAlignment="1" applyProtection="1">
      <alignment horizontal="right" vertical="center" wrapText="1"/>
      <protection hidden="1"/>
    </xf>
    <xf numFmtId="165" fontId="15" fillId="21" borderId="11" xfId="0" applyNumberFormat="1" applyFont="1" applyFill="1" applyBorder="1" applyAlignment="1" applyProtection="1">
      <alignment horizontal="center" vertical="center" wrapText="1"/>
      <protection hidden="1"/>
    </xf>
    <xf numFmtId="165" fontId="15" fillId="21" borderId="12" xfId="0" applyNumberFormat="1" applyFont="1" applyFill="1" applyBorder="1" applyAlignment="1" applyProtection="1">
      <alignment horizontal="center" vertical="center" wrapText="1"/>
      <protection hidden="1"/>
    </xf>
    <xf numFmtId="0" fontId="16" fillId="17" borderId="14" xfId="0" applyFont="1" applyFill="1" applyBorder="1" applyAlignment="1" applyProtection="1">
      <alignment horizontal="left" vertical="center"/>
      <protection hidden="1"/>
    </xf>
    <xf numFmtId="0" fontId="16" fillId="17" borderId="15" xfId="0" applyFont="1" applyFill="1" applyBorder="1" applyAlignment="1" applyProtection="1">
      <alignment horizontal="left" vertical="center"/>
      <protection hidden="1"/>
    </xf>
    <xf numFmtId="0" fontId="16" fillId="17" borderId="16" xfId="0" applyFont="1" applyFill="1" applyBorder="1" applyAlignment="1" applyProtection="1">
      <alignment horizontal="left" vertical="center"/>
      <protection hidden="1"/>
    </xf>
    <xf numFmtId="0" fontId="16" fillId="17" borderId="17" xfId="0" applyFont="1" applyFill="1" applyBorder="1" applyAlignment="1" applyProtection="1">
      <alignment horizontal="left" vertical="center"/>
      <protection hidden="1"/>
    </xf>
    <xf numFmtId="0" fontId="16" fillId="17" borderId="18" xfId="0" applyFont="1" applyFill="1" applyBorder="1" applyAlignment="1" applyProtection="1">
      <alignment horizontal="left" vertical="center"/>
      <protection hidden="1"/>
    </xf>
    <xf numFmtId="0" fontId="16" fillId="17" borderId="19" xfId="0" applyFont="1" applyFill="1" applyBorder="1" applyAlignment="1" applyProtection="1">
      <alignment horizontal="left" vertical="center"/>
      <protection hidden="1"/>
    </xf>
    <xf numFmtId="1" fontId="11" fillId="18" borderId="14" xfId="0" applyNumberFormat="1" applyFont="1" applyFill="1" applyBorder="1" applyAlignment="1" applyProtection="1">
      <alignment horizontal="left" vertical="center" wrapText="1"/>
      <protection hidden="1"/>
    </xf>
    <xf numFmtId="1" fontId="11" fillId="18" borderId="15" xfId="0" applyNumberFormat="1" applyFont="1" applyFill="1" applyBorder="1" applyAlignment="1" applyProtection="1">
      <alignment horizontal="left" vertical="center" wrapText="1"/>
      <protection hidden="1"/>
    </xf>
    <xf numFmtId="1" fontId="11" fillId="18" borderId="16" xfId="0" applyNumberFormat="1" applyFont="1" applyFill="1" applyBorder="1" applyAlignment="1" applyProtection="1">
      <alignment horizontal="left" vertical="center" wrapText="1"/>
      <protection hidden="1"/>
    </xf>
    <xf numFmtId="0" fontId="15" fillId="0" borderId="67" xfId="0" applyFont="1" applyBorder="1" applyAlignment="1" applyProtection="1">
      <alignment horizontal="right" vertical="center" wrapText="1"/>
      <protection hidden="1"/>
    </xf>
    <xf numFmtId="0" fontId="15" fillId="0" borderId="65" xfId="0" applyFont="1" applyBorder="1" applyAlignment="1" applyProtection="1">
      <alignment horizontal="right" vertical="center" wrapText="1"/>
      <protection hidden="1"/>
    </xf>
    <xf numFmtId="0" fontId="15" fillId="0" borderId="22" xfId="0" applyFont="1" applyBorder="1" applyAlignment="1" applyProtection="1">
      <alignment horizontal="right" vertical="center" wrapText="1"/>
      <protection hidden="1"/>
    </xf>
    <xf numFmtId="0" fontId="15" fillId="0" borderId="1" xfId="0" applyFont="1" applyBorder="1" applyAlignment="1" applyProtection="1">
      <alignment horizontal="right" vertical="center" wrapText="1"/>
      <protection hidden="1"/>
    </xf>
    <xf numFmtId="0" fontId="15" fillId="0" borderId="26" xfId="0" applyFont="1" applyBorder="1" applyAlignment="1" applyProtection="1">
      <alignment horizontal="right" vertical="center" wrapText="1"/>
      <protection hidden="1"/>
    </xf>
    <xf numFmtId="0" fontId="14" fillId="10" borderId="1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1" fontId="11" fillId="0" borderId="38" xfId="0" applyNumberFormat="1" applyFont="1" applyBorder="1" applyAlignment="1">
      <alignment horizontal="left" vertical="center" wrapText="1"/>
    </xf>
    <xf numFmtId="1" fontId="11" fillId="0" borderId="39" xfId="0" applyNumberFormat="1" applyFont="1" applyBorder="1" applyAlignment="1">
      <alignment horizontal="left" vertical="center" wrapText="1"/>
    </xf>
    <xf numFmtId="1" fontId="11" fillId="0" borderId="40" xfId="0" applyNumberFormat="1" applyFont="1" applyBorder="1" applyAlignment="1">
      <alignment horizontal="left" vertical="center" wrapText="1"/>
    </xf>
    <xf numFmtId="1" fontId="11" fillId="0" borderId="8" xfId="0" applyNumberFormat="1" applyFont="1" applyBorder="1" applyAlignment="1">
      <alignment horizontal="left" vertical="center" wrapText="1"/>
    </xf>
    <xf numFmtId="1" fontId="11" fillId="0" borderId="9" xfId="0" applyNumberFormat="1" applyFont="1" applyBorder="1" applyAlignment="1">
      <alignment horizontal="left" vertical="center" wrapText="1"/>
    </xf>
    <xf numFmtId="1" fontId="11" fillId="0" borderId="7" xfId="0" applyNumberFormat="1" applyFont="1" applyBorder="1" applyAlignment="1">
      <alignment horizontal="left" vertical="center" wrapText="1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4" xr:uid="{00000000-0005-0000-0000-000003000000}"/>
    <cellStyle name="Финансовый" xfId="5" builtinId="3"/>
    <cellStyle name="Финансовый 2" xfId="3" xr:uid="{00000000-0005-0000-0000-000004000000}"/>
    <cellStyle name="Финансовый 2 2" xfId="6" xr:uid="{99944CFD-00CF-4EAF-BB71-6F5D7CB4B3E2}"/>
  </cellStyles>
  <dxfs count="268"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rgb="FFF4E306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rgb="FFF4E306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rgb="FFF4E306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rgb="FFF4E306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rgb="FFF4E306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rgb="FFF4E306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4E306"/>
      <color rgb="FFFFD020"/>
      <color rgb="FFF5CA2B"/>
      <color rgb="FFFFFFFF"/>
      <color rgb="FFB5BCC0"/>
      <color rgb="FFF0EE07"/>
      <color rgb="FFFFFDE0"/>
      <color rgb="FFFFFBBD"/>
      <color rgb="FF64FC76"/>
      <color rgb="FFF664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6350</xdr:colOff>
      <xdr:row>3</xdr:row>
      <xdr:rowOff>7938</xdr:rowOff>
    </xdr:from>
    <xdr:ext cx="1170802" cy="377688"/>
    <xdr:pic>
      <xdr:nvPicPr>
        <xdr:cNvPr id="2" name="Рисунок 1">
          <a:extLst>
            <a:ext uri="{FF2B5EF4-FFF2-40B4-BE49-F238E27FC236}">
              <a16:creationId xmlns:a16="http://schemas.microsoft.com/office/drawing/2014/main" id="{277EBE77-94C6-459B-B9B5-578B2F5A0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7938"/>
          <a:ext cx="1170802" cy="37768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6350</xdr:colOff>
      <xdr:row>3</xdr:row>
      <xdr:rowOff>7938</xdr:rowOff>
    </xdr:from>
    <xdr:ext cx="1170802" cy="377688"/>
    <xdr:pic>
      <xdr:nvPicPr>
        <xdr:cNvPr id="2" name="Рисунок 1">
          <a:extLst>
            <a:ext uri="{FF2B5EF4-FFF2-40B4-BE49-F238E27FC236}">
              <a16:creationId xmlns:a16="http://schemas.microsoft.com/office/drawing/2014/main" id="{ACFB4FE1-1AB5-4740-8B6D-360CD0CCF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7938"/>
          <a:ext cx="1170802" cy="37768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6350</xdr:colOff>
      <xdr:row>3</xdr:row>
      <xdr:rowOff>7938</xdr:rowOff>
    </xdr:from>
    <xdr:ext cx="1170802" cy="377688"/>
    <xdr:pic>
      <xdr:nvPicPr>
        <xdr:cNvPr id="2" name="Рисунок 1">
          <a:extLst>
            <a:ext uri="{FF2B5EF4-FFF2-40B4-BE49-F238E27FC236}">
              <a16:creationId xmlns:a16="http://schemas.microsoft.com/office/drawing/2014/main" id="{B9A34C8F-8428-43D8-8187-97BF3457E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7938"/>
          <a:ext cx="1170802" cy="37768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6350</xdr:colOff>
      <xdr:row>3</xdr:row>
      <xdr:rowOff>7938</xdr:rowOff>
    </xdr:from>
    <xdr:ext cx="1170802" cy="377688"/>
    <xdr:pic>
      <xdr:nvPicPr>
        <xdr:cNvPr id="2" name="Рисунок 1">
          <a:extLst>
            <a:ext uri="{FF2B5EF4-FFF2-40B4-BE49-F238E27FC236}">
              <a16:creationId xmlns:a16="http://schemas.microsoft.com/office/drawing/2014/main" id="{B94608E5-D5D8-49FE-92D0-3846A3902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7938"/>
          <a:ext cx="1170802" cy="37768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6350</xdr:colOff>
      <xdr:row>3</xdr:row>
      <xdr:rowOff>7938</xdr:rowOff>
    </xdr:from>
    <xdr:ext cx="1170802" cy="377688"/>
    <xdr:pic>
      <xdr:nvPicPr>
        <xdr:cNvPr id="2" name="Рисунок 1">
          <a:extLst>
            <a:ext uri="{FF2B5EF4-FFF2-40B4-BE49-F238E27FC236}">
              <a16:creationId xmlns:a16="http://schemas.microsoft.com/office/drawing/2014/main" id="{30837815-70F3-4C51-A53C-A13B4B057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7938"/>
          <a:ext cx="1170802" cy="377688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6350</xdr:colOff>
      <xdr:row>3</xdr:row>
      <xdr:rowOff>7938</xdr:rowOff>
    </xdr:from>
    <xdr:ext cx="1170802" cy="377688"/>
    <xdr:pic>
      <xdr:nvPicPr>
        <xdr:cNvPr id="2" name="Рисунок 1">
          <a:extLst>
            <a:ext uri="{FF2B5EF4-FFF2-40B4-BE49-F238E27FC236}">
              <a16:creationId xmlns:a16="http://schemas.microsoft.com/office/drawing/2014/main" id="{863E29C1-5B67-4F99-BD63-658F96919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7938"/>
          <a:ext cx="1170802" cy="377688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1</xdr:row>
      <xdr:rowOff>89648</xdr:rowOff>
    </xdr:from>
    <xdr:to>
      <xdr:col>1</xdr:col>
      <xdr:colOff>1190039</xdr:colOff>
      <xdr:row>2</xdr:row>
      <xdr:rowOff>235325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147" y="89648"/>
          <a:ext cx="1167627" cy="38100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122500</xdr:rowOff>
    </xdr:from>
    <xdr:ext cx="4986038" cy="544249"/>
    <xdr:pic>
      <xdr:nvPicPr>
        <xdr:cNvPr id="2" name="Рисунок 1">
          <a:extLst>
            <a:ext uri="{FF2B5EF4-FFF2-40B4-BE49-F238E27FC236}">
              <a16:creationId xmlns:a16="http://schemas.microsoft.com/office/drawing/2014/main" id="{5E97B247-EE56-465F-A989-DFBB4EBB8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122500"/>
          <a:ext cx="4986038" cy="544249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6613</xdr:colOff>
      <xdr:row>0</xdr:row>
      <xdr:rowOff>46301</xdr:rowOff>
    </xdr:from>
    <xdr:ext cx="5467540" cy="599700"/>
    <xdr:pic>
      <xdr:nvPicPr>
        <xdr:cNvPr id="2" name="Рисунок 1">
          <a:extLst>
            <a:ext uri="{FF2B5EF4-FFF2-40B4-BE49-F238E27FC236}">
              <a16:creationId xmlns:a16="http://schemas.microsoft.com/office/drawing/2014/main" id="{B5C73FB4-FCF7-4A42-AF7D-8862DA519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713" y="46301"/>
          <a:ext cx="5467540" cy="599700"/>
        </a:xfrm>
        <a:prstGeom prst="rect">
          <a:avLst/>
        </a:prstGeom>
      </xdr:spPr>
    </xdr:pic>
    <xdr:clientData/>
  </xdr:oneCellAnchor>
  <xdr:oneCellAnchor>
    <xdr:from>
      <xdr:col>2</xdr:col>
      <xdr:colOff>29660</xdr:colOff>
      <xdr:row>0</xdr:row>
      <xdr:rowOff>35718</xdr:rowOff>
    </xdr:from>
    <xdr:ext cx="5626829" cy="755611"/>
    <xdr:pic>
      <xdr:nvPicPr>
        <xdr:cNvPr id="3" name="Рисунок 2">
          <a:extLst>
            <a:ext uri="{FF2B5EF4-FFF2-40B4-BE49-F238E27FC236}">
              <a16:creationId xmlns:a16="http://schemas.microsoft.com/office/drawing/2014/main" id="{30CB716D-8D95-40B2-9DAB-76BC0362D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760" y="35718"/>
          <a:ext cx="5626829" cy="75561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I5"/>
  <sheetViews>
    <sheetView workbookViewId="0">
      <selection activeCell="O5" sqref="O5"/>
    </sheetView>
  </sheetViews>
  <sheetFormatPr defaultColWidth="8.42578125" defaultRowHeight="11.25" x14ac:dyDescent="0.2"/>
  <cols>
    <col min="1" max="1" width="2.28515625" style="11" customWidth="1"/>
    <col min="2" max="2" width="66.42578125" style="11" hidden="1" customWidth="1"/>
    <col min="3" max="4" width="1.42578125" style="11" hidden="1" customWidth="1"/>
    <col min="5" max="5" width="0.140625" style="11" customWidth="1"/>
    <col min="6" max="6" width="1.42578125" style="11" customWidth="1"/>
    <col min="7" max="7" width="2" style="11" customWidth="1"/>
    <col min="8" max="16384" width="8.42578125" style="11"/>
  </cols>
  <sheetData>
    <row r="1" spans="1:9" x14ac:dyDescent="0.2">
      <c r="A1" s="36" t="s">
        <v>835</v>
      </c>
      <c r="B1" s="36" t="s">
        <v>837</v>
      </c>
      <c r="C1" s="36" t="s">
        <v>838</v>
      </c>
      <c r="D1" s="37"/>
      <c r="E1" s="37"/>
      <c r="F1" s="37"/>
      <c r="G1" s="37"/>
      <c r="H1" s="37"/>
      <c r="I1" s="37"/>
    </row>
    <row r="2" spans="1:9" x14ac:dyDescent="0.2">
      <c r="A2" s="38" t="s">
        <v>836</v>
      </c>
      <c r="B2" s="37" t="s">
        <v>831</v>
      </c>
      <c r="C2" s="39" t="s">
        <v>839</v>
      </c>
      <c r="D2" s="37"/>
      <c r="E2" s="37"/>
      <c r="F2" s="37"/>
      <c r="G2" s="37"/>
      <c r="H2" s="37"/>
      <c r="I2" s="37"/>
    </row>
    <row r="3" spans="1:9" x14ac:dyDescent="0.2">
      <c r="A3" s="38" t="s">
        <v>836</v>
      </c>
      <c r="B3" s="37" t="s">
        <v>833</v>
      </c>
      <c r="C3" s="39" t="s">
        <v>840</v>
      </c>
      <c r="D3" s="37"/>
      <c r="E3" s="37"/>
      <c r="F3" s="37"/>
      <c r="G3" s="37"/>
      <c r="H3" s="37"/>
      <c r="I3" s="37"/>
    </row>
    <row r="4" spans="1:9" ht="135" x14ac:dyDescent="0.2">
      <c r="A4" s="38" t="s">
        <v>836</v>
      </c>
      <c r="B4" s="40" t="s">
        <v>832</v>
      </c>
      <c r="C4" s="39" t="s">
        <v>839</v>
      </c>
      <c r="D4" s="37"/>
      <c r="E4" s="37"/>
      <c r="F4" s="37"/>
      <c r="G4" s="37"/>
      <c r="H4" s="37"/>
      <c r="I4" s="37"/>
    </row>
    <row r="5" spans="1:9" ht="123.75" x14ac:dyDescent="0.2">
      <c r="A5" s="38" t="s">
        <v>836</v>
      </c>
      <c r="B5" s="40" t="s">
        <v>834</v>
      </c>
      <c r="C5" s="39" t="s">
        <v>840</v>
      </c>
      <c r="D5" s="37"/>
      <c r="E5" s="37"/>
      <c r="F5" s="37"/>
      <c r="G5" s="37"/>
      <c r="H5" s="37"/>
      <c r="I5" s="3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327"/>
  <sheetViews>
    <sheetView topLeftCell="Q41" zoomScale="130" zoomScaleNormal="130" workbookViewId="0">
      <selection activeCell="W175" sqref="W175"/>
    </sheetView>
  </sheetViews>
  <sheetFormatPr defaultColWidth="8.85546875" defaultRowHeight="15" x14ac:dyDescent="0.25"/>
  <cols>
    <col min="1" max="1" width="3.85546875" style="9" customWidth="1"/>
    <col min="2" max="2" width="43.28515625" customWidth="1"/>
    <col min="3" max="3" width="13.42578125" style="68" customWidth="1"/>
    <col min="4" max="4" width="6.85546875" style="70" customWidth="1"/>
    <col min="5" max="5" width="10.28515625" style="70" customWidth="1"/>
    <col min="6" max="6" width="12.7109375" style="70" customWidth="1"/>
  </cols>
  <sheetData>
    <row r="1" spans="1:11" ht="15" hidden="1" customHeight="1" x14ac:dyDescent="0.25">
      <c r="C1"/>
      <c r="D1"/>
      <c r="E1"/>
      <c r="F1"/>
    </row>
    <row r="2" spans="1:11" ht="18.75" customHeight="1" x14ac:dyDescent="0.25">
      <c r="C2" s="423"/>
      <c r="D2" s="423"/>
      <c r="E2" s="423"/>
      <c r="F2" s="423"/>
    </row>
    <row r="3" spans="1:11" ht="21.75" customHeight="1" thickBot="1" x14ac:dyDescent="0.35">
      <c r="C3" s="424"/>
      <c r="D3" s="424"/>
      <c r="E3" s="424"/>
      <c r="F3" s="424"/>
      <c r="H3" s="1"/>
      <c r="I3" s="1"/>
      <c r="J3" s="1"/>
      <c r="K3" s="1"/>
    </row>
    <row r="4" spans="1:11" x14ac:dyDescent="0.25">
      <c r="B4" s="445" t="s">
        <v>1037</v>
      </c>
      <c r="C4" s="446"/>
      <c r="D4" s="446"/>
      <c r="E4" s="446"/>
      <c r="F4" s="447"/>
    </row>
    <row r="5" spans="1:11" ht="15.75" thickBot="1" x14ac:dyDescent="0.3">
      <c r="B5" s="448"/>
      <c r="C5" s="449"/>
      <c r="D5" s="449"/>
      <c r="E5" s="449"/>
      <c r="F5" s="450"/>
    </row>
    <row r="6" spans="1:11" ht="15" customHeight="1" thickBot="1" x14ac:dyDescent="0.3">
      <c r="B6" s="451" t="str">
        <f ca="1">IF(Сводная!B34="Акт",Сводная!C27,Сводная!C26)</f>
        <v>Приложение №1 к договору №  от 29 Июль 2026 года</v>
      </c>
      <c r="C6" s="452"/>
      <c r="D6" s="452"/>
      <c r="E6" s="452"/>
      <c r="F6" s="453"/>
    </row>
    <row r="7" spans="1:11" x14ac:dyDescent="0.25">
      <c r="B7" s="454">
        <f>Сводная!C28</f>
        <v>0</v>
      </c>
      <c r="C7" s="455"/>
      <c r="D7" s="455"/>
      <c r="E7" s="455"/>
      <c r="F7" s="456"/>
    </row>
    <row r="8" spans="1:11" x14ac:dyDescent="0.25">
      <c r="A8" s="9">
        <v>1</v>
      </c>
      <c r="B8" s="96" t="s">
        <v>823</v>
      </c>
      <c r="C8" s="66">
        <f>(F8*F9)*2</f>
        <v>70</v>
      </c>
      <c r="D8" s="444" t="s">
        <v>821</v>
      </c>
      <c r="E8" s="444">
        <f>ROUND(2*(H9+H8),2)</f>
        <v>0</v>
      </c>
      <c r="F8" s="89">
        <v>5</v>
      </c>
    </row>
    <row r="9" spans="1:11" x14ac:dyDescent="0.25">
      <c r="A9" s="9">
        <v>1</v>
      </c>
      <c r="B9" s="96" t="s">
        <v>824</v>
      </c>
      <c r="C9" s="66">
        <f>F8*F9</f>
        <v>35</v>
      </c>
      <c r="D9" s="444" t="s">
        <v>820</v>
      </c>
      <c r="E9" s="444">
        <f>ROUND(H8*H9,2)</f>
        <v>0</v>
      </c>
      <c r="F9" s="89">
        <v>7</v>
      </c>
    </row>
    <row r="10" spans="1:11" x14ac:dyDescent="0.25">
      <c r="A10" s="9">
        <v>1</v>
      </c>
      <c r="B10" s="96" t="s">
        <v>827</v>
      </c>
      <c r="C10" s="66">
        <f>C8*F10</f>
        <v>189</v>
      </c>
      <c r="D10" s="444" t="s">
        <v>819</v>
      </c>
      <c r="E10" s="444">
        <f>ROUND(2*(H8*H10+H9*H10),2)</f>
        <v>0</v>
      </c>
      <c r="F10" s="89">
        <v>2.7</v>
      </c>
    </row>
    <row r="11" spans="1:11" ht="15.75" thickBot="1" x14ac:dyDescent="0.3">
      <c r="A11" s="9">
        <v>1</v>
      </c>
      <c r="B11" s="105" t="s">
        <v>828</v>
      </c>
      <c r="C11" s="131">
        <f>C10-F11</f>
        <v>189</v>
      </c>
      <c r="D11" s="458" t="s">
        <v>818</v>
      </c>
      <c r="E11" s="458">
        <f>ROUND(E10-H11,2)</f>
        <v>0</v>
      </c>
      <c r="F11" s="89"/>
    </row>
    <row r="12" spans="1:11" ht="15.75" thickBot="1" x14ac:dyDescent="0.3">
      <c r="A12" s="9">
        <v>1</v>
      </c>
      <c r="B12" s="132" t="s">
        <v>817</v>
      </c>
      <c r="C12" s="133">
        <f>F268</f>
        <v>0</v>
      </c>
      <c r="D12" s="442" t="s">
        <v>822</v>
      </c>
      <c r="E12" s="443">
        <f>H737</f>
        <v>0</v>
      </c>
      <c r="F12" s="134">
        <v>0</v>
      </c>
    </row>
    <row r="13" spans="1:11" ht="26.25" thickBot="1" x14ac:dyDescent="0.3">
      <c r="A13" s="103"/>
      <c r="B13" s="62" t="s">
        <v>826</v>
      </c>
      <c r="C13" s="63" t="s">
        <v>804</v>
      </c>
      <c r="D13" s="63" t="s">
        <v>531</v>
      </c>
      <c r="E13" s="64" t="s">
        <v>805</v>
      </c>
      <c r="F13" s="65" t="s">
        <v>578</v>
      </c>
    </row>
    <row r="14" spans="1:11" x14ac:dyDescent="0.25">
      <c r="B14" s="459" t="s">
        <v>71</v>
      </c>
      <c r="C14" s="459"/>
      <c r="D14" s="459"/>
      <c r="E14" s="459"/>
      <c r="F14" s="459"/>
    </row>
    <row r="15" spans="1:11" ht="38.25" x14ac:dyDescent="0.25">
      <c r="B15" s="84" t="s">
        <v>633</v>
      </c>
      <c r="C15" s="85" t="s">
        <v>17</v>
      </c>
      <c r="D15" s="108">
        <v>1</v>
      </c>
      <c r="E15" s="124">
        <v>5536</v>
      </c>
      <c r="F15" s="111">
        <f>D15*E15</f>
        <v>5536</v>
      </c>
    </row>
    <row r="16" spans="1:11" ht="38.25" x14ac:dyDescent="0.25">
      <c r="B16" s="84" t="s">
        <v>634</v>
      </c>
      <c r="C16" s="85" t="s">
        <v>17</v>
      </c>
      <c r="D16" s="108">
        <v>1</v>
      </c>
      <c r="E16" s="124">
        <v>7513</v>
      </c>
      <c r="F16" s="111">
        <f t="shared" ref="F16:F55" si="0">D16*E16</f>
        <v>7513</v>
      </c>
    </row>
    <row r="17" spans="2:6" ht="38.25" x14ac:dyDescent="0.25">
      <c r="B17" s="84" t="s">
        <v>635</v>
      </c>
      <c r="C17" s="85" t="s">
        <v>17</v>
      </c>
      <c r="D17" s="108">
        <v>1</v>
      </c>
      <c r="E17" s="124">
        <v>8639</v>
      </c>
      <c r="F17" s="111">
        <f t="shared" si="0"/>
        <v>8639</v>
      </c>
    </row>
    <row r="18" spans="2:6" ht="25.5" x14ac:dyDescent="0.25">
      <c r="B18" s="84" t="s">
        <v>636</v>
      </c>
      <c r="C18" s="85" t="s">
        <v>17</v>
      </c>
      <c r="D18" s="108">
        <v>1</v>
      </c>
      <c r="E18" s="124">
        <v>4593</v>
      </c>
      <c r="F18" s="111">
        <f t="shared" si="0"/>
        <v>4593</v>
      </c>
    </row>
    <row r="19" spans="2:6" ht="25.5" x14ac:dyDescent="0.25">
      <c r="B19" s="84" t="s">
        <v>637</v>
      </c>
      <c r="C19" s="85" t="s">
        <v>17</v>
      </c>
      <c r="D19" s="108">
        <v>1</v>
      </c>
      <c r="E19" s="124">
        <v>5166</v>
      </c>
      <c r="F19" s="111">
        <f t="shared" si="0"/>
        <v>5166</v>
      </c>
    </row>
    <row r="20" spans="2:6" ht="25.5" x14ac:dyDescent="0.25">
      <c r="B20" s="84" t="s">
        <v>638</v>
      </c>
      <c r="C20" s="85" t="s">
        <v>17</v>
      </c>
      <c r="D20" s="108">
        <v>1</v>
      </c>
      <c r="E20" s="124">
        <v>3936</v>
      </c>
      <c r="F20" s="111">
        <f t="shared" si="0"/>
        <v>3936</v>
      </c>
    </row>
    <row r="21" spans="2:6" x14ac:dyDescent="0.25">
      <c r="B21" s="84" t="s">
        <v>639</v>
      </c>
      <c r="C21" s="85" t="s">
        <v>17</v>
      </c>
      <c r="D21" s="108">
        <v>1</v>
      </c>
      <c r="E21" s="124">
        <v>7970.4</v>
      </c>
      <c r="F21" s="111">
        <f t="shared" si="0"/>
        <v>7970.4</v>
      </c>
    </row>
    <row r="22" spans="2:6" x14ac:dyDescent="0.25">
      <c r="B22" s="84" t="s">
        <v>640</v>
      </c>
      <c r="C22" s="85" t="s">
        <v>17</v>
      </c>
      <c r="D22" s="108">
        <v>1</v>
      </c>
      <c r="E22" s="124">
        <v>9454.7999999999993</v>
      </c>
      <c r="F22" s="111">
        <f t="shared" si="0"/>
        <v>9454.7999999999993</v>
      </c>
    </row>
    <row r="23" spans="2:6" x14ac:dyDescent="0.25">
      <c r="B23" s="84" t="s">
        <v>641</v>
      </c>
      <c r="C23" s="85" t="s">
        <v>642</v>
      </c>
      <c r="D23" s="108">
        <v>1</v>
      </c>
      <c r="E23" s="124">
        <v>295.2</v>
      </c>
      <c r="F23" s="111">
        <f t="shared" si="0"/>
        <v>295.2</v>
      </c>
    </row>
    <row r="24" spans="2:6" ht="25.5" x14ac:dyDescent="0.25">
      <c r="B24" s="84" t="s">
        <v>643</v>
      </c>
      <c r="C24" s="85" t="s">
        <v>5</v>
      </c>
      <c r="D24" s="108">
        <v>1</v>
      </c>
      <c r="E24" s="124">
        <v>368.4</v>
      </c>
      <c r="F24" s="111">
        <f t="shared" si="0"/>
        <v>368.4</v>
      </c>
    </row>
    <row r="25" spans="2:6" x14ac:dyDescent="0.25">
      <c r="B25" s="84" t="s">
        <v>644</v>
      </c>
      <c r="C25" s="85" t="s">
        <v>1</v>
      </c>
      <c r="D25" s="108">
        <v>1</v>
      </c>
      <c r="E25" s="124">
        <v>147.6</v>
      </c>
      <c r="F25" s="111">
        <f t="shared" si="0"/>
        <v>147.6</v>
      </c>
    </row>
    <row r="26" spans="2:6" x14ac:dyDescent="0.25">
      <c r="B26" s="84" t="s">
        <v>645</v>
      </c>
      <c r="C26" s="85" t="s">
        <v>1</v>
      </c>
      <c r="D26" s="108">
        <v>1</v>
      </c>
      <c r="E26" s="124">
        <v>295.2</v>
      </c>
      <c r="F26" s="111">
        <f t="shared" si="0"/>
        <v>295.2</v>
      </c>
    </row>
    <row r="27" spans="2:6" x14ac:dyDescent="0.25">
      <c r="B27" s="84" t="s">
        <v>646</v>
      </c>
      <c r="C27" s="85" t="s">
        <v>1</v>
      </c>
      <c r="D27" s="108">
        <v>1</v>
      </c>
      <c r="E27" s="124">
        <v>368.4</v>
      </c>
      <c r="F27" s="111">
        <f t="shared" si="0"/>
        <v>368.4</v>
      </c>
    </row>
    <row r="28" spans="2:6" ht="25.5" x14ac:dyDescent="0.25">
      <c r="B28" s="84" t="s">
        <v>647</v>
      </c>
      <c r="C28" s="85" t="s">
        <v>648</v>
      </c>
      <c r="D28" s="108">
        <v>1</v>
      </c>
      <c r="E28" s="124">
        <v>3247.2</v>
      </c>
      <c r="F28" s="111">
        <f t="shared" si="0"/>
        <v>3247.2</v>
      </c>
    </row>
    <row r="29" spans="2:6" ht="25.5" x14ac:dyDescent="0.25">
      <c r="B29" s="84" t="s">
        <v>649</v>
      </c>
      <c r="C29" s="85" t="s">
        <v>648</v>
      </c>
      <c r="D29" s="108">
        <v>1</v>
      </c>
      <c r="E29" s="124">
        <v>3837.6</v>
      </c>
      <c r="F29" s="111">
        <f t="shared" si="0"/>
        <v>3837.6</v>
      </c>
    </row>
    <row r="30" spans="2:6" ht="25.5" x14ac:dyDescent="0.25">
      <c r="B30" s="84" t="s">
        <v>650</v>
      </c>
      <c r="C30" s="85" t="s">
        <v>648</v>
      </c>
      <c r="D30" s="108">
        <v>1</v>
      </c>
      <c r="E30" s="124">
        <v>3247.2</v>
      </c>
      <c r="F30" s="111">
        <f t="shared" si="0"/>
        <v>3247.2</v>
      </c>
    </row>
    <row r="31" spans="2:6" ht="25.5" x14ac:dyDescent="0.25">
      <c r="B31" s="84" t="s">
        <v>651</v>
      </c>
      <c r="C31" s="85" t="s">
        <v>648</v>
      </c>
      <c r="D31" s="108">
        <v>1</v>
      </c>
      <c r="E31" s="124">
        <v>3837.6</v>
      </c>
      <c r="F31" s="111">
        <f t="shared" si="0"/>
        <v>3837.6</v>
      </c>
    </row>
    <row r="32" spans="2:6" ht="25.5" x14ac:dyDescent="0.25">
      <c r="B32" s="84" t="s">
        <v>652</v>
      </c>
      <c r="C32" s="85" t="s">
        <v>17</v>
      </c>
      <c r="D32" s="108">
        <v>1</v>
      </c>
      <c r="E32" s="124">
        <v>1180.8</v>
      </c>
      <c r="F32" s="111">
        <f t="shared" si="0"/>
        <v>1180.8</v>
      </c>
    </row>
    <row r="33" spans="2:6" x14ac:dyDescent="0.25">
      <c r="B33" s="84" t="s">
        <v>653</v>
      </c>
      <c r="C33" s="85" t="s">
        <v>17</v>
      </c>
      <c r="D33" s="108">
        <v>1</v>
      </c>
      <c r="E33" s="124">
        <v>1180.8</v>
      </c>
      <c r="F33" s="111">
        <f t="shared" si="0"/>
        <v>1180.8</v>
      </c>
    </row>
    <row r="34" spans="2:6" x14ac:dyDescent="0.25">
      <c r="B34" s="84" t="s">
        <v>654</v>
      </c>
      <c r="C34" s="85" t="s">
        <v>1</v>
      </c>
      <c r="D34" s="108">
        <v>1</v>
      </c>
      <c r="E34" s="124">
        <v>147.6</v>
      </c>
      <c r="F34" s="111">
        <f t="shared" si="0"/>
        <v>147.6</v>
      </c>
    </row>
    <row r="35" spans="2:6" ht="25.5" x14ac:dyDescent="0.25">
      <c r="B35" s="84" t="s">
        <v>655</v>
      </c>
      <c r="C35" s="85" t="s">
        <v>17</v>
      </c>
      <c r="D35" s="108">
        <v>1</v>
      </c>
      <c r="E35" s="124">
        <v>516</v>
      </c>
      <c r="F35" s="111">
        <f t="shared" si="0"/>
        <v>516</v>
      </c>
    </row>
    <row r="36" spans="2:6" x14ac:dyDescent="0.25">
      <c r="B36" s="84" t="s">
        <v>656</v>
      </c>
      <c r="C36" s="85" t="s">
        <v>17</v>
      </c>
      <c r="D36" s="108">
        <v>1</v>
      </c>
      <c r="E36" s="124">
        <v>885.6</v>
      </c>
      <c r="F36" s="111">
        <f t="shared" si="0"/>
        <v>885.6</v>
      </c>
    </row>
    <row r="37" spans="2:6" x14ac:dyDescent="0.25">
      <c r="B37" s="84" t="s">
        <v>657</v>
      </c>
      <c r="C37" s="85" t="s">
        <v>17</v>
      </c>
      <c r="D37" s="108">
        <v>1</v>
      </c>
      <c r="E37" s="124">
        <v>1062</v>
      </c>
      <c r="F37" s="111">
        <f t="shared" si="0"/>
        <v>1062</v>
      </c>
    </row>
    <row r="38" spans="2:6" x14ac:dyDescent="0.25">
      <c r="B38" s="84" t="s">
        <v>658</v>
      </c>
      <c r="C38" s="85" t="s">
        <v>17</v>
      </c>
      <c r="D38" s="108">
        <v>1</v>
      </c>
      <c r="E38" s="124">
        <v>220.8</v>
      </c>
      <c r="F38" s="111">
        <f t="shared" si="0"/>
        <v>220.8</v>
      </c>
    </row>
    <row r="39" spans="2:6" x14ac:dyDescent="0.25">
      <c r="B39" s="84" t="s">
        <v>659</v>
      </c>
      <c r="C39" s="85" t="s">
        <v>17</v>
      </c>
      <c r="D39" s="108">
        <v>1</v>
      </c>
      <c r="E39" s="124">
        <v>516</v>
      </c>
      <c r="F39" s="111">
        <f t="shared" si="0"/>
        <v>516</v>
      </c>
    </row>
    <row r="40" spans="2:6" x14ac:dyDescent="0.25">
      <c r="B40" s="84" t="s">
        <v>660</v>
      </c>
      <c r="C40" s="85" t="s">
        <v>1</v>
      </c>
      <c r="D40" s="108">
        <v>1</v>
      </c>
      <c r="E40" s="124">
        <v>220.8</v>
      </c>
      <c r="F40" s="111">
        <f t="shared" si="0"/>
        <v>220.8</v>
      </c>
    </row>
    <row r="41" spans="2:6" ht="25.5" x14ac:dyDescent="0.25">
      <c r="B41" s="84" t="s">
        <v>661</v>
      </c>
      <c r="C41" s="85" t="s">
        <v>1</v>
      </c>
      <c r="D41" s="108">
        <v>1</v>
      </c>
      <c r="E41" s="124">
        <v>368.4</v>
      </c>
      <c r="F41" s="111">
        <f t="shared" si="0"/>
        <v>368.4</v>
      </c>
    </row>
    <row r="42" spans="2:6" x14ac:dyDescent="0.25">
      <c r="B42" s="84" t="s">
        <v>662</v>
      </c>
      <c r="C42" s="85" t="s">
        <v>17</v>
      </c>
      <c r="D42" s="108">
        <v>1</v>
      </c>
      <c r="E42" s="124">
        <v>1476</v>
      </c>
      <c r="F42" s="111">
        <f t="shared" si="0"/>
        <v>1476</v>
      </c>
    </row>
    <row r="43" spans="2:6" x14ac:dyDescent="0.25">
      <c r="B43" s="84" t="s">
        <v>663</v>
      </c>
      <c r="C43" s="85" t="s">
        <v>17</v>
      </c>
      <c r="D43" s="108">
        <v>1</v>
      </c>
      <c r="E43" s="124">
        <v>2066.4</v>
      </c>
      <c r="F43" s="111">
        <f t="shared" si="0"/>
        <v>2066.4</v>
      </c>
    </row>
    <row r="44" spans="2:6" x14ac:dyDescent="0.25">
      <c r="B44" s="84" t="s">
        <v>664</v>
      </c>
      <c r="C44" s="85" t="s">
        <v>17</v>
      </c>
      <c r="D44" s="108">
        <v>1</v>
      </c>
      <c r="E44" s="124">
        <v>1042.8</v>
      </c>
      <c r="F44" s="111">
        <f t="shared" si="0"/>
        <v>1042.8</v>
      </c>
    </row>
    <row r="45" spans="2:6" x14ac:dyDescent="0.25">
      <c r="B45" s="84" t="s">
        <v>665</v>
      </c>
      <c r="C45" s="85" t="s">
        <v>17</v>
      </c>
      <c r="D45" s="108">
        <v>1</v>
      </c>
      <c r="E45" s="124">
        <v>1180.8</v>
      </c>
      <c r="F45" s="111">
        <f t="shared" si="0"/>
        <v>1180.8</v>
      </c>
    </row>
    <row r="46" spans="2:6" x14ac:dyDescent="0.25">
      <c r="B46" s="84" t="s">
        <v>666</v>
      </c>
      <c r="C46" s="85" t="s">
        <v>17</v>
      </c>
      <c r="D46" s="108">
        <v>1</v>
      </c>
      <c r="E46" s="124">
        <v>2126.4</v>
      </c>
      <c r="F46" s="111">
        <f t="shared" si="0"/>
        <v>2126.4</v>
      </c>
    </row>
    <row r="47" spans="2:6" ht="25.5" x14ac:dyDescent="0.25">
      <c r="B47" s="84" t="s">
        <v>667</v>
      </c>
      <c r="C47" s="85" t="s">
        <v>17</v>
      </c>
      <c r="D47" s="108">
        <v>1</v>
      </c>
      <c r="E47" s="124">
        <v>3690</v>
      </c>
      <c r="F47" s="111">
        <f t="shared" si="0"/>
        <v>3690</v>
      </c>
    </row>
    <row r="48" spans="2:6" ht="25.5" x14ac:dyDescent="0.25">
      <c r="B48" s="84" t="s">
        <v>668</v>
      </c>
      <c r="C48" s="85" t="s">
        <v>17</v>
      </c>
      <c r="D48" s="108">
        <v>1</v>
      </c>
      <c r="E48" s="124">
        <v>6642</v>
      </c>
      <c r="F48" s="111">
        <f t="shared" si="0"/>
        <v>6642</v>
      </c>
    </row>
    <row r="49" spans="1:6" ht="25.5" x14ac:dyDescent="0.25">
      <c r="B49" s="84" t="s">
        <v>669</v>
      </c>
      <c r="C49" s="85" t="s">
        <v>17</v>
      </c>
      <c r="D49" s="108">
        <v>1</v>
      </c>
      <c r="E49" s="124">
        <v>9594</v>
      </c>
      <c r="F49" s="111">
        <f t="shared" si="0"/>
        <v>9594</v>
      </c>
    </row>
    <row r="50" spans="1:6" x14ac:dyDescent="0.25">
      <c r="B50" s="84" t="s">
        <v>670</v>
      </c>
      <c r="C50" s="85" t="s">
        <v>1</v>
      </c>
      <c r="D50" s="108">
        <v>1</v>
      </c>
      <c r="E50" s="124">
        <v>738</v>
      </c>
      <c r="F50" s="111">
        <f t="shared" si="0"/>
        <v>738</v>
      </c>
    </row>
    <row r="51" spans="1:6" x14ac:dyDescent="0.25">
      <c r="B51" s="84" t="s">
        <v>671</v>
      </c>
      <c r="C51" s="85" t="s">
        <v>1</v>
      </c>
      <c r="D51" s="108">
        <v>1</v>
      </c>
      <c r="E51" s="124">
        <v>1180.8</v>
      </c>
      <c r="F51" s="111">
        <f t="shared" si="0"/>
        <v>1180.8</v>
      </c>
    </row>
    <row r="52" spans="1:6" x14ac:dyDescent="0.25">
      <c r="B52" s="84" t="s">
        <v>672</v>
      </c>
      <c r="C52" s="85" t="s">
        <v>1</v>
      </c>
      <c r="D52" s="108">
        <v>1</v>
      </c>
      <c r="E52" s="124">
        <v>475.2</v>
      </c>
      <c r="F52" s="111">
        <f t="shared" si="0"/>
        <v>475.2</v>
      </c>
    </row>
    <row r="53" spans="1:6" x14ac:dyDescent="0.25">
      <c r="B53" s="84" t="s">
        <v>673</v>
      </c>
      <c r="C53" s="85" t="s">
        <v>1</v>
      </c>
      <c r="D53" s="108">
        <v>1</v>
      </c>
      <c r="E53" s="124">
        <v>738</v>
      </c>
      <c r="F53" s="111">
        <f t="shared" si="0"/>
        <v>738</v>
      </c>
    </row>
    <row r="54" spans="1:6" x14ac:dyDescent="0.25">
      <c r="B54" s="84" t="s">
        <v>674</v>
      </c>
      <c r="C54" s="85" t="s">
        <v>17</v>
      </c>
      <c r="D54" s="108">
        <v>1</v>
      </c>
      <c r="E54" s="124">
        <v>1771.2</v>
      </c>
      <c r="F54" s="111">
        <f t="shared" si="0"/>
        <v>1771.2</v>
      </c>
    </row>
    <row r="55" spans="1:6" ht="26.25" thickBot="1" x14ac:dyDescent="0.3">
      <c r="B55" s="84" t="s">
        <v>675</v>
      </c>
      <c r="C55" s="85" t="s">
        <v>17</v>
      </c>
      <c r="D55" s="108">
        <v>1</v>
      </c>
      <c r="E55" s="124">
        <v>720</v>
      </c>
      <c r="F55" s="119">
        <f t="shared" si="0"/>
        <v>720</v>
      </c>
    </row>
    <row r="56" spans="1:6" ht="15.75" thickBot="1" x14ac:dyDescent="0.3">
      <c r="B56" s="440" t="s">
        <v>813</v>
      </c>
      <c r="C56" s="440"/>
      <c r="D56" s="440"/>
      <c r="E56" s="457"/>
      <c r="F56" s="120">
        <f>SUMIF(A15:A55,1,F15:F55)</f>
        <v>0</v>
      </c>
    </row>
    <row r="57" spans="1:6" ht="26.25" thickBot="1" x14ac:dyDescent="0.3">
      <c r="A57" s="9">
        <v>1</v>
      </c>
      <c r="B57" s="71" t="s">
        <v>906</v>
      </c>
      <c r="C57" s="101" t="s">
        <v>804</v>
      </c>
      <c r="D57" s="128" t="s">
        <v>531</v>
      </c>
      <c r="E57" s="125" t="s">
        <v>805</v>
      </c>
      <c r="F57" s="136" t="s">
        <v>578</v>
      </c>
    </row>
    <row r="58" spans="1:6" x14ac:dyDescent="0.25">
      <c r="B58" s="104" t="s">
        <v>989</v>
      </c>
      <c r="C58" s="104" t="s">
        <v>5</v>
      </c>
      <c r="D58" s="129">
        <f>C9</f>
        <v>35</v>
      </c>
      <c r="E58" s="129">
        <v>375</v>
      </c>
      <c r="F58" s="122">
        <f t="shared" ref="F58:F142" si="1">E58*D58</f>
        <v>13125</v>
      </c>
    </row>
    <row r="59" spans="1:6" x14ac:dyDescent="0.25">
      <c r="B59" s="84" t="s">
        <v>990</v>
      </c>
      <c r="C59" s="104" t="s">
        <v>5</v>
      </c>
      <c r="D59" s="108">
        <f>C9</f>
        <v>35</v>
      </c>
      <c r="E59" s="129">
        <v>600</v>
      </c>
      <c r="F59" s="111">
        <f t="shared" si="1"/>
        <v>21000</v>
      </c>
    </row>
    <row r="60" spans="1:6" x14ac:dyDescent="0.25">
      <c r="B60" s="84" t="s">
        <v>991</v>
      </c>
      <c r="C60" s="104" t="s">
        <v>5</v>
      </c>
      <c r="D60" s="108">
        <f>C9</f>
        <v>35</v>
      </c>
      <c r="E60" s="129">
        <v>900</v>
      </c>
      <c r="F60" s="111">
        <f t="shared" si="1"/>
        <v>31500</v>
      </c>
    </row>
    <row r="61" spans="1:6" x14ac:dyDescent="0.25">
      <c r="B61" s="84" t="s">
        <v>992</v>
      </c>
      <c r="C61" s="104" t="s">
        <v>5</v>
      </c>
      <c r="D61" s="108">
        <f>C9</f>
        <v>35</v>
      </c>
      <c r="E61" s="129">
        <v>1100</v>
      </c>
      <c r="F61" s="111">
        <f t="shared" si="1"/>
        <v>38500</v>
      </c>
    </row>
    <row r="62" spans="1:6" x14ac:dyDescent="0.25">
      <c r="B62" s="84" t="s">
        <v>993</v>
      </c>
      <c r="C62" s="104" t="s">
        <v>5</v>
      </c>
      <c r="D62" s="108">
        <f>C9</f>
        <v>35</v>
      </c>
      <c r="E62" s="129">
        <v>1500</v>
      </c>
      <c r="F62" s="111">
        <f t="shared" si="1"/>
        <v>52500</v>
      </c>
    </row>
    <row r="63" spans="1:6" ht="25.5" x14ac:dyDescent="0.25">
      <c r="B63" s="84" t="s">
        <v>994</v>
      </c>
      <c r="C63" s="104" t="s">
        <v>5</v>
      </c>
      <c r="D63" s="108">
        <f>C9</f>
        <v>35</v>
      </c>
      <c r="E63" s="129">
        <v>2000</v>
      </c>
      <c r="F63" s="111">
        <f t="shared" si="1"/>
        <v>70000</v>
      </c>
    </row>
    <row r="64" spans="1:6" x14ac:dyDescent="0.25">
      <c r="B64" s="84" t="s">
        <v>995</v>
      </c>
      <c r="C64" s="104" t="s">
        <v>5</v>
      </c>
      <c r="D64" s="108">
        <f>C9</f>
        <v>35</v>
      </c>
      <c r="E64" s="129">
        <v>2500</v>
      </c>
      <c r="F64" s="111">
        <f t="shared" si="1"/>
        <v>87500</v>
      </c>
    </row>
    <row r="65" spans="2:6" x14ac:dyDescent="0.25">
      <c r="B65" s="84" t="s">
        <v>996</v>
      </c>
      <c r="C65" s="104" t="s">
        <v>968</v>
      </c>
      <c r="D65" s="108">
        <f>C9</f>
        <v>35</v>
      </c>
      <c r="E65" s="129">
        <v>250</v>
      </c>
      <c r="F65" s="111">
        <f t="shared" si="1"/>
        <v>8750</v>
      </c>
    </row>
    <row r="66" spans="2:6" ht="25.5" x14ac:dyDescent="0.25">
      <c r="B66" s="84" t="s">
        <v>997</v>
      </c>
      <c r="C66" s="104" t="s">
        <v>968</v>
      </c>
      <c r="D66" s="108">
        <f>C9</f>
        <v>35</v>
      </c>
      <c r="E66" s="129">
        <v>900</v>
      </c>
      <c r="F66" s="111">
        <f t="shared" si="1"/>
        <v>31500</v>
      </c>
    </row>
    <row r="67" spans="2:6" x14ac:dyDescent="0.25">
      <c r="B67" s="84" t="s">
        <v>998</v>
      </c>
      <c r="C67" s="104" t="s">
        <v>968</v>
      </c>
      <c r="D67" s="108">
        <f>C8</f>
        <v>70</v>
      </c>
      <c r="E67" s="129">
        <v>540</v>
      </c>
      <c r="F67" s="111">
        <f t="shared" si="1"/>
        <v>37800</v>
      </c>
    </row>
    <row r="68" spans="2:6" ht="25.5" x14ac:dyDescent="0.25">
      <c r="B68" s="145" t="s">
        <v>999</v>
      </c>
      <c r="C68" s="145" t="s">
        <v>968</v>
      </c>
      <c r="D68" s="108">
        <f>$A$4</f>
        <v>0</v>
      </c>
      <c r="E68" s="108">
        <v>250</v>
      </c>
      <c r="F68" s="111">
        <f t="shared" si="1"/>
        <v>0</v>
      </c>
    </row>
    <row r="69" spans="2:6" ht="25.5" x14ac:dyDescent="0.25">
      <c r="B69" s="145" t="s">
        <v>1000</v>
      </c>
      <c r="C69" s="145" t="s">
        <v>968</v>
      </c>
      <c r="D69" s="108">
        <f>$A$4</f>
        <v>0</v>
      </c>
      <c r="E69" s="108">
        <v>450</v>
      </c>
      <c r="F69" s="111">
        <f t="shared" si="1"/>
        <v>0</v>
      </c>
    </row>
    <row r="70" spans="2:6" ht="25.5" x14ac:dyDescent="0.25">
      <c r="B70" s="145" t="s">
        <v>1001</v>
      </c>
      <c r="C70" s="145" t="s">
        <v>968</v>
      </c>
      <c r="D70" s="108">
        <f t="shared" ref="D70:D142" si="2">$A$4</f>
        <v>0</v>
      </c>
      <c r="E70" s="108">
        <v>540</v>
      </c>
      <c r="F70" s="111">
        <f t="shared" si="1"/>
        <v>0</v>
      </c>
    </row>
    <row r="71" spans="2:6" ht="25.5" x14ac:dyDescent="0.25">
      <c r="B71" s="145" t="s">
        <v>1002</v>
      </c>
      <c r="C71" s="145" t="s">
        <v>968</v>
      </c>
      <c r="D71" s="108">
        <f t="shared" si="2"/>
        <v>0</v>
      </c>
      <c r="E71" s="108">
        <v>250</v>
      </c>
      <c r="F71" s="111">
        <f t="shared" si="1"/>
        <v>0</v>
      </c>
    </row>
    <row r="72" spans="2:6" ht="25.5" x14ac:dyDescent="0.25">
      <c r="B72" s="145" t="s">
        <v>1003</v>
      </c>
      <c r="C72" s="145" t="s">
        <v>968</v>
      </c>
      <c r="D72" s="108">
        <f t="shared" si="2"/>
        <v>0</v>
      </c>
      <c r="E72" s="124">
        <v>123</v>
      </c>
      <c r="F72" s="111">
        <f t="shared" si="1"/>
        <v>0</v>
      </c>
    </row>
    <row r="73" spans="2:6" ht="25.5" x14ac:dyDescent="0.25">
      <c r="B73" s="145" t="s">
        <v>1004</v>
      </c>
      <c r="C73" s="145" t="s">
        <v>968</v>
      </c>
      <c r="D73" s="108">
        <f t="shared" si="2"/>
        <v>0</v>
      </c>
      <c r="E73" s="124">
        <v>615</v>
      </c>
      <c r="F73" s="111">
        <f t="shared" si="1"/>
        <v>0</v>
      </c>
    </row>
    <row r="74" spans="2:6" ht="25.5" x14ac:dyDescent="0.25">
      <c r="B74" s="145" t="s">
        <v>1005</v>
      </c>
      <c r="C74" s="145" t="s">
        <v>967</v>
      </c>
      <c r="D74" s="108">
        <f t="shared" si="2"/>
        <v>0</v>
      </c>
      <c r="E74" s="124">
        <v>553</v>
      </c>
      <c r="F74" s="111">
        <f t="shared" si="1"/>
        <v>0</v>
      </c>
    </row>
    <row r="75" spans="2:6" x14ac:dyDescent="0.25">
      <c r="B75" s="145" t="s">
        <v>931</v>
      </c>
      <c r="C75" s="145" t="s">
        <v>968</v>
      </c>
      <c r="D75" s="108">
        <f t="shared" si="2"/>
        <v>0</v>
      </c>
      <c r="E75" s="124">
        <v>307</v>
      </c>
      <c r="F75" s="111">
        <f t="shared" si="1"/>
        <v>0</v>
      </c>
    </row>
    <row r="76" spans="2:6" x14ac:dyDescent="0.25">
      <c r="B76" s="145" t="s">
        <v>1006</v>
      </c>
      <c r="C76" s="145" t="s">
        <v>967</v>
      </c>
      <c r="D76" s="108">
        <f t="shared" si="2"/>
        <v>0</v>
      </c>
      <c r="E76" s="124">
        <v>664</v>
      </c>
      <c r="F76" s="111">
        <f t="shared" si="1"/>
        <v>0</v>
      </c>
    </row>
    <row r="77" spans="2:6" x14ac:dyDescent="0.25">
      <c r="B77" s="145" t="s">
        <v>932</v>
      </c>
      <c r="C77" s="145" t="s">
        <v>968</v>
      </c>
      <c r="D77" s="108">
        <f t="shared" si="2"/>
        <v>0</v>
      </c>
      <c r="E77" s="124">
        <v>1033</v>
      </c>
      <c r="F77" s="111">
        <f t="shared" si="1"/>
        <v>0</v>
      </c>
    </row>
    <row r="78" spans="2:6" x14ac:dyDescent="0.25">
      <c r="B78" s="145" t="s">
        <v>1007</v>
      </c>
      <c r="C78" s="145" t="s">
        <v>968</v>
      </c>
      <c r="D78" s="108">
        <f t="shared" si="2"/>
        <v>0</v>
      </c>
      <c r="E78" s="124">
        <v>664</v>
      </c>
      <c r="F78" s="111">
        <f t="shared" si="1"/>
        <v>0</v>
      </c>
    </row>
    <row r="79" spans="2:6" x14ac:dyDescent="0.25">
      <c r="B79" s="145" t="s">
        <v>933</v>
      </c>
      <c r="C79" s="145" t="s">
        <v>968</v>
      </c>
      <c r="D79" s="108">
        <f t="shared" si="2"/>
        <v>0</v>
      </c>
      <c r="E79" s="124">
        <v>885</v>
      </c>
      <c r="F79" s="111">
        <f t="shared" si="1"/>
        <v>0</v>
      </c>
    </row>
    <row r="80" spans="2:6" ht="25.5" x14ac:dyDescent="0.25">
      <c r="B80" s="145" t="s">
        <v>934</v>
      </c>
      <c r="C80" s="145" t="s">
        <v>968</v>
      </c>
      <c r="D80" s="108">
        <f t="shared" si="2"/>
        <v>0</v>
      </c>
      <c r="E80" s="124">
        <v>202</v>
      </c>
      <c r="F80" s="111">
        <f t="shared" si="1"/>
        <v>0</v>
      </c>
    </row>
    <row r="81" spans="2:6" x14ac:dyDescent="0.25">
      <c r="B81" s="145" t="s">
        <v>1008</v>
      </c>
      <c r="C81" s="145" t="s">
        <v>968</v>
      </c>
      <c r="D81" s="108">
        <f t="shared" si="2"/>
        <v>0</v>
      </c>
      <c r="E81" s="124">
        <v>664</v>
      </c>
      <c r="F81" s="111">
        <f t="shared" si="1"/>
        <v>0</v>
      </c>
    </row>
    <row r="82" spans="2:6" x14ac:dyDescent="0.25">
      <c r="B82" s="145" t="s">
        <v>1009</v>
      </c>
      <c r="C82" s="145" t="s">
        <v>968</v>
      </c>
      <c r="D82" s="108">
        <f t="shared" si="2"/>
        <v>0</v>
      </c>
      <c r="E82" s="124">
        <v>2214</v>
      </c>
      <c r="F82" s="111">
        <f t="shared" si="1"/>
        <v>0</v>
      </c>
    </row>
    <row r="83" spans="2:6" x14ac:dyDescent="0.25">
      <c r="B83" s="145" t="s">
        <v>935</v>
      </c>
      <c r="C83" s="145" t="s">
        <v>968</v>
      </c>
      <c r="D83" s="108">
        <f t="shared" si="2"/>
        <v>0</v>
      </c>
      <c r="E83" s="124">
        <v>492</v>
      </c>
      <c r="F83" s="111">
        <f t="shared" si="1"/>
        <v>0</v>
      </c>
    </row>
    <row r="84" spans="2:6" x14ac:dyDescent="0.25">
      <c r="B84" s="145" t="s">
        <v>936</v>
      </c>
      <c r="C84" s="145" t="s">
        <v>967</v>
      </c>
      <c r="D84" s="108">
        <f t="shared" si="2"/>
        <v>0</v>
      </c>
      <c r="E84" s="124">
        <v>553</v>
      </c>
      <c r="F84" s="111">
        <f t="shared" si="1"/>
        <v>0</v>
      </c>
    </row>
    <row r="85" spans="2:6" ht="25.5" x14ac:dyDescent="0.25">
      <c r="B85" s="145" t="s">
        <v>937</v>
      </c>
      <c r="C85" s="145" t="s">
        <v>967</v>
      </c>
      <c r="D85" s="108">
        <f t="shared" si="2"/>
        <v>0</v>
      </c>
      <c r="E85" s="124">
        <v>246</v>
      </c>
      <c r="F85" s="111">
        <f t="shared" si="1"/>
        <v>0</v>
      </c>
    </row>
    <row r="86" spans="2:6" x14ac:dyDescent="0.25">
      <c r="B86" s="145" t="s">
        <v>938</v>
      </c>
      <c r="C86" s="145" t="s">
        <v>967</v>
      </c>
      <c r="D86" s="108">
        <f t="shared" si="2"/>
        <v>0</v>
      </c>
      <c r="E86" s="124">
        <v>123</v>
      </c>
      <c r="F86" s="111">
        <f t="shared" si="1"/>
        <v>0</v>
      </c>
    </row>
    <row r="87" spans="2:6" x14ac:dyDescent="0.25">
      <c r="B87" s="145" t="s">
        <v>1010</v>
      </c>
      <c r="C87" s="145" t="s">
        <v>967</v>
      </c>
      <c r="D87" s="108">
        <f t="shared" si="2"/>
        <v>0</v>
      </c>
      <c r="E87" s="124">
        <v>615</v>
      </c>
      <c r="F87" s="111">
        <f t="shared" si="1"/>
        <v>0</v>
      </c>
    </row>
    <row r="88" spans="2:6" x14ac:dyDescent="0.25">
      <c r="B88" s="145" t="s">
        <v>1011</v>
      </c>
      <c r="C88" s="145" t="s">
        <v>967</v>
      </c>
      <c r="D88" s="108">
        <f t="shared" si="2"/>
        <v>0</v>
      </c>
      <c r="E88" s="124">
        <v>664</v>
      </c>
      <c r="F88" s="111">
        <f t="shared" si="1"/>
        <v>0</v>
      </c>
    </row>
    <row r="89" spans="2:6" x14ac:dyDescent="0.25">
      <c r="B89" s="145" t="s">
        <v>1012</v>
      </c>
      <c r="C89" s="145" t="s">
        <v>967</v>
      </c>
      <c r="D89" s="108">
        <f t="shared" si="2"/>
        <v>0</v>
      </c>
      <c r="E89" s="124">
        <v>221</v>
      </c>
      <c r="F89" s="111">
        <f t="shared" si="1"/>
        <v>0</v>
      </c>
    </row>
    <row r="90" spans="2:6" ht="38.25" x14ac:dyDescent="0.25">
      <c r="B90" s="145" t="s">
        <v>1013</v>
      </c>
      <c r="C90" s="145" t="s">
        <v>967</v>
      </c>
      <c r="D90" s="108">
        <f t="shared" si="2"/>
        <v>0</v>
      </c>
      <c r="E90" s="124">
        <v>1107</v>
      </c>
      <c r="F90" s="111">
        <f t="shared" si="1"/>
        <v>0</v>
      </c>
    </row>
    <row r="91" spans="2:6" ht="25.5" x14ac:dyDescent="0.25">
      <c r="B91" s="145" t="s">
        <v>1014</v>
      </c>
      <c r="C91" s="145" t="s">
        <v>967</v>
      </c>
      <c r="D91" s="108">
        <f t="shared" si="2"/>
        <v>0</v>
      </c>
      <c r="E91" s="124">
        <v>2460</v>
      </c>
      <c r="F91" s="111">
        <f t="shared" si="1"/>
        <v>0</v>
      </c>
    </row>
    <row r="92" spans="2:6" ht="25.5" x14ac:dyDescent="0.25">
      <c r="B92" s="145" t="s">
        <v>1015</v>
      </c>
      <c r="C92" s="145" t="s">
        <v>967</v>
      </c>
      <c r="D92" s="108">
        <f t="shared" si="2"/>
        <v>0</v>
      </c>
      <c r="E92" s="124">
        <v>3960</v>
      </c>
      <c r="F92" s="111">
        <f t="shared" si="1"/>
        <v>0</v>
      </c>
    </row>
    <row r="93" spans="2:6" x14ac:dyDescent="0.25">
      <c r="B93" s="145" t="s">
        <v>939</v>
      </c>
      <c r="C93" s="145" t="s">
        <v>967</v>
      </c>
      <c r="D93" s="108">
        <f t="shared" si="2"/>
        <v>0</v>
      </c>
      <c r="E93" s="124">
        <v>6642</v>
      </c>
      <c r="F93" s="111">
        <f t="shared" si="1"/>
        <v>0</v>
      </c>
    </row>
    <row r="94" spans="2:6" x14ac:dyDescent="0.25">
      <c r="B94" s="145" t="s">
        <v>940</v>
      </c>
      <c r="C94" s="145" t="s">
        <v>967</v>
      </c>
      <c r="D94" s="108">
        <f t="shared" si="2"/>
        <v>0</v>
      </c>
      <c r="E94" s="124">
        <v>2460</v>
      </c>
      <c r="F94" s="111">
        <f t="shared" si="1"/>
        <v>0</v>
      </c>
    </row>
    <row r="95" spans="2:6" x14ac:dyDescent="0.25">
      <c r="B95" s="145" t="s">
        <v>941</v>
      </c>
      <c r="C95" s="145" t="s">
        <v>967</v>
      </c>
      <c r="D95" s="108">
        <f t="shared" si="2"/>
        <v>0</v>
      </c>
      <c r="E95" s="124">
        <v>6642</v>
      </c>
      <c r="F95" s="111">
        <f t="shared" si="1"/>
        <v>0</v>
      </c>
    </row>
    <row r="96" spans="2:6" ht="25.5" x14ac:dyDescent="0.25">
      <c r="B96" s="145" t="s">
        <v>942</v>
      </c>
      <c r="C96" s="145" t="s">
        <v>967</v>
      </c>
      <c r="D96" s="108">
        <f t="shared" si="2"/>
        <v>0</v>
      </c>
      <c r="E96" s="124">
        <v>4182</v>
      </c>
      <c r="F96" s="111">
        <f t="shared" si="1"/>
        <v>0</v>
      </c>
    </row>
    <row r="97" spans="2:6" ht="25.5" x14ac:dyDescent="0.25">
      <c r="B97" s="145" t="s">
        <v>943</v>
      </c>
      <c r="C97" s="145" t="s">
        <v>967</v>
      </c>
      <c r="D97" s="108">
        <f t="shared" si="2"/>
        <v>0</v>
      </c>
      <c r="E97" s="124">
        <v>5166</v>
      </c>
      <c r="F97" s="111">
        <f t="shared" si="1"/>
        <v>0</v>
      </c>
    </row>
    <row r="98" spans="2:6" x14ac:dyDescent="0.25">
      <c r="B98" s="145" t="s">
        <v>944</v>
      </c>
      <c r="C98" s="145" t="s">
        <v>967</v>
      </c>
      <c r="D98" s="108">
        <f t="shared" si="2"/>
        <v>0</v>
      </c>
      <c r="E98" s="124">
        <v>5166</v>
      </c>
      <c r="F98" s="111">
        <f t="shared" si="1"/>
        <v>0</v>
      </c>
    </row>
    <row r="99" spans="2:6" x14ac:dyDescent="0.25">
      <c r="B99" s="145" t="s">
        <v>945</v>
      </c>
      <c r="C99" s="145" t="s">
        <v>967</v>
      </c>
      <c r="D99" s="108">
        <f t="shared" si="2"/>
        <v>0</v>
      </c>
      <c r="E99" s="124">
        <v>6462</v>
      </c>
      <c r="F99" s="111">
        <f t="shared" si="1"/>
        <v>0</v>
      </c>
    </row>
    <row r="100" spans="2:6" x14ac:dyDescent="0.25">
      <c r="B100" s="145" t="s">
        <v>946</v>
      </c>
      <c r="C100" s="145" t="s">
        <v>968</v>
      </c>
      <c r="D100" s="108">
        <f t="shared" si="2"/>
        <v>0</v>
      </c>
      <c r="E100" s="124">
        <v>2460</v>
      </c>
      <c r="F100" s="111">
        <f t="shared" si="1"/>
        <v>0</v>
      </c>
    </row>
    <row r="101" spans="2:6" x14ac:dyDescent="0.25">
      <c r="B101" s="145" t="s">
        <v>1016</v>
      </c>
      <c r="C101" s="145" t="s">
        <v>968</v>
      </c>
      <c r="D101" s="108">
        <f t="shared" si="2"/>
        <v>0</v>
      </c>
      <c r="E101" s="124">
        <v>3690</v>
      </c>
      <c r="F101" s="111">
        <f t="shared" si="1"/>
        <v>0</v>
      </c>
    </row>
    <row r="102" spans="2:6" ht="25.5" x14ac:dyDescent="0.25">
      <c r="B102" s="145" t="s">
        <v>947</v>
      </c>
      <c r="C102" s="145" t="s">
        <v>968</v>
      </c>
      <c r="D102" s="108">
        <f t="shared" si="2"/>
        <v>0</v>
      </c>
      <c r="E102" s="124">
        <v>2460</v>
      </c>
      <c r="F102" s="111">
        <f t="shared" si="1"/>
        <v>0</v>
      </c>
    </row>
    <row r="103" spans="2:6" ht="25.5" x14ac:dyDescent="0.25">
      <c r="B103" s="145" t="s">
        <v>948</v>
      </c>
      <c r="C103" s="145" t="s">
        <v>967</v>
      </c>
      <c r="D103" s="108">
        <f t="shared" si="2"/>
        <v>0</v>
      </c>
      <c r="E103" s="124">
        <v>3690</v>
      </c>
      <c r="F103" s="111">
        <f t="shared" si="1"/>
        <v>0</v>
      </c>
    </row>
    <row r="104" spans="2:6" x14ac:dyDescent="0.25">
      <c r="B104" s="145" t="s">
        <v>1017</v>
      </c>
      <c r="C104" s="145" t="s">
        <v>967</v>
      </c>
      <c r="D104" s="108">
        <f t="shared" si="2"/>
        <v>0</v>
      </c>
      <c r="E104" s="124">
        <v>6642</v>
      </c>
      <c r="F104" s="111">
        <f t="shared" si="1"/>
        <v>0</v>
      </c>
    </row>
    <row r="105" spans="2:6" x14ac:dyDescent="0.25">
      <c r="B105" s="145" t="s">
        <v>1018</v>
      </c>
      <c r="C105" s="145" t="s">
        <v>968</v>
      </c>
      <c r="D105" s="108">
        <f t="shared" si="2"/>
        <v>0</v>
      </c>
      <c r="E105" s="124">
        <v>6642</v>
      </c>
      <c r="F105" s="111">
        <f t="shared" si="1"/>
        <v>0</v>
      </c>
    </row>
    <row r="106" spans="2:6" x14ac:dyDescent="0.25">
      <c r="B106" s="145" t="s">
        <v>1019</v>
      </c>
      <c r="C106" s="145" t="s">
        <v>967</v>
      </c>
      <c r="D106" s="108">
        <f t="shared" si="2"/>
        <v>0</v>
      </c>
      <c r="E106" s="124">
        <v>2214</v>
      </c>
      <c r="F106" s="111">
        <f t="shared" si="1"/>
        <v>0</v>
      </c>
    </row>
    <row r="107" spans="2:6" ht="25.5" x14ac:dyDescent="0.25">
      <c r="B107" s="145" t="s">
        <v>1020</v>
      </c>
      <c r="C107" s="145" t="s">
        <v>968</v>
      </c>
      <c r="D107" s="108">
        <f t="shared" si="2"/>
        <v>0</v>
      </c>
      <c r="E107" s="124">
        <v>5400</v>
      </c>
      <c r="F107" s="111">
        <f t="shared" si="1"/>
        <v>0</v>
      </c>
    </row>
    <row r="108" spans="2:6" ht="38.25" x14ac:dyDescent="0.25">
      <c r="B108" s="145" t="s">
        <v>1021</v>
      </c>
      <c r="C108" s="145" t="s">
        <v>968</v>
      </c>
      <c r="D108" s="108">
        <f t="shared" si="2"/>
        <v>0</v>
      </c>
      <c r="E108" s="124">
        <v>5400</v>
      </c>
      <c r="F108" s="111">
        <f t="shared" si="1"/>
        <v>0</v>
      </c>
    </row>
    <row r="109" spans="2:6" ht="38.25" x14ac:dyDescent="0.25">
      <c r="B109" s="145" t="s">
        <v>1022</v>
      </c>
      <c r="C109" s="145" t="s">
        <v>968</v>
      </c>
      <c r="D109" s="108">
        <f t="shared" si="2"/>
        <v>0</v>
      </c>
      <c r="E109" s="124">
        <v>5400</v>
      </c>
      <c r="F109" s="111">
        <f t="shared" si="1"/>
        <v>0</v>
      </c>
    </row>
    <row r="110" spans="2:6" ht="25.5" x14ac:dyDescent="0.25">
      <c r="B110" s="145" t="s">
        <v>1023</v>
      </c>
      <c r="C110" s="145" t="s">
        <v>968</v>
      </c>
      <c r="D110" s="108">
        <f t="shared" si="2"/>
        <v>0</v>
      </c>
      <c r="E110" s="124">
        <v>3400</v>
      </c>
      <c r="F110" s="111">
        <f t="shared" si="1"/>
        <v>0</v>
      </c>
    </row>
    <row r="111" spans="2:6" ht="25.5" x14ac:dyDescent="0.25">
      <c r="B111" s="145" t="s">
        <v>1024</v>
      </c>
      <c r="C111" s="145" t="s">
        <v>967</v>
      </c>
      <c r="D111" s="108">
        <f t="shared" si="2"/>
        <v>0</v>
      </c>
      <c r="E111" s="124">
        <v>4200</v>
      </c>
      <c r="F111" s="111">
        <f t="shared" si="1"/>
        <v>0</v>
      </c>
    </row>
    <row r="112" spans="2:6" x14ac:dyDescent="0.25">
      <c r="B112" s="145" t="s">
        <v>1025</v>
      </c>
      <c r="C112" s="145" t="s">
        <v>967</v>
      </c>
      <c r="D112" s="108">
        <f t="shared" si="2"/>
        <v>0</v>
      </c>
      <c r="E112" s="124">
        <v>4200</v>
      </c>
      <c r="F112" s="111">
        <f t="shared" si="1"/>
        <v>0</v>
      </c>
    </row>
    <row r="113" spans="2:6" ht="25.5" x14ac:dyDescent="0.25">
      <c r="B113" s="145" t="s">
        <v>949</v>
      </c>
      <c r="C113" s="145" t="s">
        <v>968</v>
      </c>
      <c r="D113" s="108">
        <f t="shared" si="2"/>
        <v>0</v>
      </c>
      <c r="E113" s="124">
        <v>5400</v>
      </c>
      <c r="F113" s="111">
        <f t="shared" si="1"/>
        <v>0</v>
      </c>
    </row>
    <row r="114" spans="2:6" ht="25.5" x14ac:dyDescent="0.25">
      <c r="B114" s="145" t="s">
        <v>950</v>
      </c>
      <c r="C114" s="145" t="s">
        <v>968</v>
      </c>
      <c r="D114" s="108">
        <f t="shared" si="2"/>
        <v>0</v>
      </c>
      <c r="E114" s="124">
        <v>2000</v>
      </c>
      <c r="F114" s="111">
        <f t="shared" si="1"/>
        <v>0</v>
      </c>
    </row>
    <row r="115" spans="2:6" ht="25.5" x14ac:dyDescent="0.25">
      <c r="B115" s="145" t="s">
        <v>951</v>
      </c>
      <c r="C115" s="145" t="s">
        <v>968</v>
      </c>
      <c r="D115" s="108">
        <f t="shared" si="2"/>
        <v>0</v>
      </c>
      <c r="E115" s="124">
        <v>3000</v>
      </c>
      <c r="F115" s="111">
        <f t="shared" si="1"/>
        <v>0</v>
      </c>
    </row>
    <row r="116" spans="2:6" ht="25.5" x14ac:dyDescent="0.25">
      <c r="B116" s="145" t="s">
        <v>952</v>
      </c>
      <c r="C116" s="145" t="s">
        <v>968</v>
      </c>
      <c r="D116" s="108">
        <f t="shared" si="2"/>
        <v>0</v>
      </c>
      <c r="E116" s="124">
        <v>2500</v>
      </c>
      <c r="F116" s="111">
        <f t="shared" si="1"/>
        <v>0</v>
      </c>
    </row>
    <row r="117" spans="2:6" x14ac:dyDescent="0.25">
      <c r="B117" s="145" t="s">
        <v>953</v>
      </c>
      <c r="C117" s="145" t="s">
        <v>968</v>
      </c>
      <c r="D117" s="108">
        <f t="shared" si="2"/>
        <v>0</v>
      </c>
      <c r="E117" s="124">
        <v>3000</v>
      </c>
      <c r="F117" s="111">
        <f t="shared" si="1"/>
        <v>0</v>
      </c>
    </row>
    <row r="118" spans="2:6" x14ac:dyDescent="0.25">
      <c r="B118" s="145" t="s">
        <v>954</v>
      </c>
      <c r="C118" s="145" t="s">
        <v>968</v>
      </c>
      <c r="D118" s="108">
        <f t="shared" si="2"/>
        <v>0</v>
      </c>
      <c r="E118" s="124">
        <v>2500</v>
      </c>
      <c r="F118" s="111">
        <f t="shared" si="1"/>
        <v>0</v>
      </c>
    </row>
    <row r="119" spans="2:6" x14ac:dyDescent="0.25">
      <c r="B119" s="145" t="s">
        <v>955</v>
      </c>
      <c r="C119" s="145" t="s">
        <v>968</v>
      </c>
      <c r="D119" s="108">
        <f t="shared" si="2"/>
        <v>0</v>
      </c>
      <c r="E119" s="124">
        <v>1800</v>
      </c>
      <c r="F119" s="111">
        <f t="shared" si="1"/>
        <v>0</v>
      </c>
    </row>
    <row r="120" spans="2:6" x14ac:dyDescent="0.25">
      <c r="B120" s="145" t="s">
        <v>956</v>
      </c>
      <c r="C120" s="145" t="s">
        <v>968</v>
      </c>
      <c r="D120" s="108">
        <f t="shared" si="2"/>
        <v>0</v>
      </c>
      <c r="E120" s="124">
        <v>3500</v>
      </c>
      <c r="F120" s="111">
        <f t="shared" si="1"/>
        <v>0</v>
      </c>
    </row>
    <row r="121" spans="2:6" x14ac:dyDescent="0.25">
      <c r="B121" s="145" t="s">
        <v>1026</v>
      </c>
      <c r="C121" s="145" t="s">
        <v>968</v>
      </c>
      <c r="D121" s="108">
        <f t="shared" si="2"/>
        <v>0</v>
      </c>
      <c r="E121" s="124">
        <v>2500</v>
      </c>
      <c r="F121" s="111">
        <f t="shared" si="1"/>
        <v>0</v>
      </c>
    </row>
    <row r="122" spans="2:6" x14ac:dyDescent="0.25">
      <c r="B122" s="145" t="s">
        <v>1027</v>
      </c>
      <c r="C122" s="145" t="s">
        <v>967</v>
      </c>
      <c r="D122" s="108">
        <f t="shared" si="2"/>
        <v>0</v>
      </c>
      <c r="E122" s="124">
        <v>5400</v>
      </c>
      <c r="F122" s="111">
        <f t="shared" si="1"/>
        <v>0</v>
      </c>
    </row>
    <row r="123" spans="2:6" x14ac:dyDescent="0.25">
      <c r="B123" s="145" t="s">
        <v>1028</v>
      </c>
      <c r="C123" s="145" t="s">
        <v>968</v>
      </c>
      <c r="D123" s="108">
        <f t="shared" si="2"/>
        <v>0</v>
      </c>
      <c r="E123" s="124">
        <v>5400</v>
      </c>
      <c r="F123" s="111">
        <f t="shared" si="1"/>
        <v>0</v>
      </c>
    </row>
    <row r="124" spans="2:6" x14ac:dyDescent="0.25">
      <c r="B124" s="145" t="s">
        <v>1029</v>
      </c>
      <c r="C124" s="145" t="s">
        <v>967</v>
      </c>
      <c r="D124" s="108">
        <f t="shared" si="2"/>
        <v>0</v>
      </c>
      <c r="E124" s="124">
        <v>840</v>
      </c>
      <c r="F124" s="111">
        <f t="shared" si="1"/>
        <v>0</v>
      </c>
    </row>
    <row r="125" spans="2:6" x14ac:dyDescent="0.25">
      <c r="B125" s="145" t="s">
        <v>957</v>
      </c>
      <c r="C125" s="145" t="s">
        <v>968</v>
      </c>
      <c r="D125" s="108">
        <f t="shared" si="2"/>
        <v>0</v>
      </c>
      <c r="E125" s="124">
        <v>8400</v>
      </c>
      <c r="F125" s="111">
        <f t="shared" si="1"/>
        <v>0</v>
      </c>
    </row>
    <row r="126" spans="2:6" x14ac:dyDescent="0.25">
      <c r="B126" s="145" t="s">
        <v>958</v>
      </c>
      <c r="C126" s="145" t="s">
        <v>968</v>
      </c>
      <c r="D126" s="108">
        <f t="shared" si="2"/>
        <v>0</v>
      </c>
      <c r="E126" s="124">
        <v>3000</v>
      </c>
      <c r="F126" s="111">
        <f t="shared" si="1"/>
        <v>0</v>
      </c>
    </row>
    <row r="127" spans="2:6" ht="25.5" x14ac:dyDescent="0.25">
      <c r="B127" s="145" t="s">
        <v>1030</v>
      </c>
      <c r="C127" s="145" t="s">
        <v>967</v>
      </c>
      <c r="D127" s="108">
        <f t="shared" si="2"/>
        <v>0</v>
      </c>
      <c r="E127" s="124">
        <v>840</v>
      </c>
      <c r="F127" s="111">
        <f t="shared" si="1"/>
        <v>0</v>
      </c>
    </row>
    <row r="128" spans="2:6" x14ac:dyDescent="0.25">
      <c r="B128" s="145" t="s">
        <v>1031</v>
      </c>
      <c r="C128" s="145" t="s">
        <v>968</v>
      </c>
      <c r="D128" s="108">
        <f t="shared" si="2"/>
        <v>0</v>
      </c>
      <c r="E128" s="124">
        <v>8400</v>
      </c>
      <c r="F128" s="111">
        <f t="shared" si="1"/>
        <v>0</v>
      </c>
    </row>
    <row r="129" spans="1:6" x14ac:dyDescent="0.25">
      <c r="B129" s="145" t="s">
        <v>1032</v>
      </c>
      <c r="C129" s="145" t="s">
        <v>968</v>
      </c>
      <c r="D129" s="108">
        <f t="shared" si="2"/>
        <v>0</v>
      </c>
      <c r="E129" s="124">
        <v>3000</v>
      </c>
      <c r="F129" s="111">
        <f t="shared" si="1"/>
        <v>0</v>
      </c>
    </row>
    <row r="130" spans="1:6" ht="25.5" x14ac:dyDescent="0.25">
      <c r="B130" s="145" t="s">
        <v>959</v>
      </c>
      <c r="C130" s="145" t="s">
        <v>967</v>
      </c>
      <c r="D130" s="108">
        <f t="shared" si="2"/>
        <v>0</v>
      </c>
      <c r="E130" s="124">
        <v>1800</v>
      </c>
      <c r="F130" s="111">
        <f t="shared" si="1"/>
        <v>0</v>
      </c>
    </row>
    <row r="131" spans="1:6" x14ac:dyDescent="0.25">
      <c r="B131" s="145" t="s">
        <v>960</v>
      </c>
      <c r="C131" s="145" t="s">
        <v>967</v>
      </c>
      <c r="D131" s="108">
        <f t="shared" si="2"/>
        <v>0</v>
      </c>
      <c r="E131" s="124">
        <v>5400</v>
      </c>
      <c r="F131" s="111">
        <f t="shared" si="1"/>
        <v>0</v>
      </c>
    </row>
    <row r="132" spans="1:6" x14ac:dyDescent="0.25">
      <c r="B132" s="145" t="s">
        <v>961</v>
      </c>
      <c r="C132" s="145" t="s">
        <v>967</v>
      </c>
      <c r="D132" s="108">
        <f t="shared" si="2"/>
        <v>0</v>
      </c>
      <c r="E132" s="124">
        <v>1800</v>
      </c>
      <c r="F132" s="111">
        <f t="shared" si="1"/>
        <v>0</v>
      </c>
    </row>
    <row r="133" spans="1:6" ht="25.5" x14ac:dyDescent="0.25">
      <c r="B133" s="145" t="s">
        <v>962</v>
      </c>
      <c r="C133" s="145" t="s">
        <v>642</v>
      </c>
      <c r="D133" s="108">
        <f t="shared" si="2"/>
        <v>0</v>
      </c>
      <c r="E133" s="124">
        <v>75</v>
      </c>
      <c r="F133" s="111">
        <f t="shared" si="1"/>
        <v>0</v>
      </c>
    </row>
    <row r="134" spans="1:6" x14ac:dyDescent="0.25">
      <c r="B134" s="145" t="s">
        <v>963</v>
      </c>
      <c r="C134" s="145" t="s">
        <v>968</v>
      </c>
      <c r="D134" s="108">
        <f t="shared" si="2"/>
        <v>0</v>
      </c>
      <c r="E134" s="124">
        <v>60</v>
      </c>
      <c r="F134" s="111">
        <f t="shared" si="1"/>
        <v>0</v>
      </c>
    </row>
    <row r="135" spans="1:6" x14ac:dyDescent="0.25">
      <c r="B135" s="145" t="s">
        <v>964</v>
      </c>
      <c r="C135" s="145" t="s">
        <v>968</v>
      </c>
      <c r="D135" s="108">
        <f t="shared" si="2"/>
        <v>0</v>
      </c>
      <c r="E135" s="124">
        <v>75</v>
      </c>
      <c r="F135" s="111">
        <f t="shared" si="1"/>
        <v>0</v>
      </c>
    </row>
    <row r="136" spans="1:6" x14ac:dyDescent="0.25">
      <c r="B136" s="145" t="s">
        <v>965</v>
      </c>
      <c r="C136" s="145" t="s">
        <v>706</v>
      </c>
      <c r="D136" s="108">
        <f t="shared" si="2"/>
        <v>0</v>
      </c>
      <c r="E136" s="124">
        <v>30</v>
      </c>
      <c r="F136" s="111">
        <f t="shared" si="1"/>
        <v>0</v>
      </c>
    </row>
    <row r="137" spans="1:6" x14ac:dyDescent="0.25">
      <c r="B137" s="145" t="s">
        <v>966</v>
      </c>
      <c r="C137" s="145" t="s">
        <v>967</v>
      </c>
      <c r="D137" s="108">
        <f t="shared" si="2"/>
        <v>0</v>
      </c>
      <c r="E137" s="124">
        <v>1800</v>
      </c>
      <c r="F137" s="111">
        <f t="shared" si="1"/>
        <v>0</v>
      </c>
    </row>
    <row r="138" spans="1:6" x14ac:dyDescent="0.25">
      <c r="B138" s="145" t="s">
        <v>1033</v>
      </c>
      <c r="C138" s="145" t="s">
        <v>5</v>
      </c>
      <c r="D138" s="108">
        <f t="shared" si="2"/>
        <v>0</v>
      </c>
      <c r="E138" s="124">
        <v>100</v>
      </c>
      <c r="F138" s="111">
        <f t="shared" si="1"/>
        <v>0</v>
      </c>
    </row>
    <row r="139" spans="1:6" x14ac:dyDescent="0.25">
      <c r="B139" s="145"/>
      <c r="C139" s="145"/>
      <c r="D139" s="108">
        <f t="shared" si="2"/>
        <v>0</v>
      </c>
      <c r="E139" s="124"/>
      <c r="F139" s="111">
        <f t="shared" si="1"/>
        <v>0</v>
      </c>
    </row>
    <row r="140" spans="1:6" x14ac:dyDescent="0.25">
      <c r="B140" s="145" t="s">
        <v>119</v>
      </c>
      <c r="C140" s="145" t="s">
        <v>967</v>
      </c>
      <c r="D140" s="108">
        <f t="shared" si="2"/>
        <v>0</v>
      </c>
      <c r="E140" s="124">
        <v>180</v>
      </c>
      <c r="F140" s="111">
        <f t="shared" si="1"/>
        <v>0</v>
      </c>
    </row>
    <row r="141" spans="1:6" x14ac:dyDescent="0.25">
      <c r="B141" s="145" t="s">
        <v>1034</v>
      </c>
      <c r="C141" s="145" t="s">
        <v>1036</v>
      </c>
      <c r="D141" s="108">
        <f t="shared" si="2"/>
        <v>0</v>
      </c>
      <c r="E141" s="124">
        <v>0.1</v>
      </c>
      <c r="F141" s="111">
        <f t="shared" si="1"/>
        <v>0</v>
      </c>
    </row>
    <row r="142" spans="1:6" ht="25.5" x14ac:dyDescent="0.25">
      <c r="B142" s="145" t="s">
        <v>1035</v>
      </c>
      <c r="C142" s="145" t="s">
        <v>1036</v>
      </c>
      <c r="D142" s="108">
        <f t="shared" si="2"/>
        <v>0</v>
      </c>
      <c r="E142" s="124">
        <v>0.1</v>
      </c>
      <c r="F142" s="111">
        <f t="shared" si="1"/>
        <v>0</v>
      </c>
    </row>
    <row r="143" spans="1:6" ht="15.75" thickBot="1" x14ac:dyDescent="0.3">
      <c r="A143" s="9">
        <v>1</v>
      </c>
      <c r="B143" s="440" t="s">
        <v>812</v>
      </c>
      <c r="C143" s="440"/>
      <c r="D143" s="440"/>
      <c r="E143" s="457"/>
      <c r="F143" s="111">
        <f t="shared" ref="F143:F150" si="3">E143*D143</f>
        <v>0</v>
      </c>
    </row>
    <row r="144" spans="1:6" ht="26.25" thickBot="1" x14ac:dyDescent="0.3">
      <c r="B144" s="62" t="s">
        <v>907</v>
      </c>
      <c r="C144" s="63" t="s">
        <v>804</v>
      </c>
      <c r="D144" s="130" t="s">
        <v>531</v>
      </c>
      <c r="E144" s="127" t="s">
        <v>805</v>
      </c>
      <c r="F144" s="118" t="s">
        <v>578</v>
      </c>
    </row>
    <row r="145" spans="2:6" ht="25.5" customHeight="1" x14ac:dyDescent="0.25">
      <c r="B145" s="104" t="s">
        <v>676</v>
      </c>
      <c r="C145" s="100" t="s">
        <v>5</v>
      </c>
      <c r="D145" s="129">
        <v>1</v>
      </c>
      <c r="E145" s="126">
        <v>700</v>
      </c>
      <c r="F145" s="111">
        <f t="shared" si="3"/>
        <v>700</v>
      </c>
    </row>
    <row r="146" spans="2:6" x14ac:dyDescent="0.25">
      <c r="B146" s="84" t="s">
        <v>677</v>
      </c>
      <c r="C146" s="85" t="s">
        <v>5</v>
      </c>
      <c r="D146" s="108">
        <v>1</v>
      </c>
      <c r="E146" s="124">
        <v>1450</v>
      </c>
      <c r="F146" s="111">
        <f t="shared" si="3"/>
        <v>1450</v>
      </c>
    </row>
    <row r="147" spans="2:6" x14ac:dyDescent="0.25">
      <c r="B147" s="84" t="s">
        <v>678</v>
      </c>
      <c r="C147" s="85" t="s">
        <v>5</v>
      </c>
      <c r="D147" s="108">
        <v>1</v>
      </c>
      <c r="E147" s="124">
        <v>1650</v>
      </c>
      <c r="F147" s="111">
        <f t="shared" si="3"/>
        <v>1650</v>
      </c>
    </row>
    <row r="148" spans="2:6" ht="25.5" x14ac:dyDescent="0.25">
      <c r="B148" s="84" t="s">
        <v>679</v>
      </c>
      <c r="C148" s="85" t="s">
        <v>5</v>
      </c>
      <c r="D148" s="108">
        <v>1</v>
      </c>
      <c r="E148" s="124">
        <v>2200</v>
      </c>
      <c r="F148" s="111">
        <f t="shared" si="3"/>
        <v>2200</v>
      </c>
    </row>
    <row r="149" spans="2:6" x14ac:dyDescent="0.25">
      <c r="B149" s="84" t="s">
        <v>680</v>
      </c>
      <c r="C149" s="85" t="s">
        <v>5</v>
      </c>
      <c r="D149" s="108">
        <v>1</v>
      </c>
      <c r="E149" s="124">
        <v>350</v>
      </c>
      <c r="F149" s="111">
        <f t="shared" si="3"/>
        <v>350</v>
      </c>
    </row>
    <row r="150" spans="2:6" ht="25.5" x14ac:dyDescent="0.25">
      <c r="B150" s="84" t="s">
        <v>681</v>
      </c>
      <c r="C150" s="85" t="s">
        <v>1</v>
      </c>
      <c r="D150" s="108">
        <v>1</v>
      </c>
      <c r="E150" s="124">
        <v>200</v>
      </c>
      <c r="F150" s="111">
        <f t="shared" si="3"/>
        <v>200</v>
      </c>
    </row>
    <row r="151" spans="2:6" ht="15.75" thickBot="1" x14ac:dyDescent="0.3">
      <c r="B151" s="84" t="s">
        <v>682</v>
      </c>
      <c r="C151" s="85" t="s">
        <v>5</v>
      </c>
      <c r="D151" s="108">
        <v>1</v>
      </c>
      <c r="E151" s="124">
        <v>450</v>
      </c>
      <c r="F151" s="119">
        <f>D151*E151</f>
        <v>450</v>
      </c>
    </row>
    <row r="152" spans="2:6" ht="15.75" thickBot="1" x14ac:dyDescent="0.3">
      <c r="B152" s="440" t="s">
        <v>811</v>
      </c>
      <c r="C152" s="440"/>
      <c r="D152" s="440"/>
      <c r="E152" s="457"/>
      <c r="F152" s="120">
        <f>SUMIF(A145:A151,1,F145:F151)</f>
        <v>0</v>
      </c>
    </row>
    <row r="153" spans="2:6" ht="26.25" thickBot="1" x14ac:dyDescent="0.3">
      <c r="B153" s="62" t="s">
        <v>908</v>
      </c>
      <c r="C153" s="63" t="s">
        <v>804</v>
      </c>
      <c r="D153" s="130" t="s">
        <v>531</v>
      </c>
      <c r="E153" s="127" t="s">
        <v>805</v>
      </c>
      <c r="F153" s="118" t="s">
        <v>578</v>
      </c>
    </row>
    <row r="154" spans="2:6" x14ac:dyDescent="0.25">
      <c r="B154" s="104" t="s">
        <v>683</v>
      </c>
      <c r="C154" s="100" t="s">
        <v>17</v>
      </c>
      <c r="D154" s="129">
        <v>1</v>
      </c>
      <c r="E154" s="126">
        <v>9000</v>
      </c>
      <c r="F154" s="122">
        <f>D154*E154</f>
        <v>9000</v>
      </c>
    </row>
    <row r="155" spans="2:6" x14ac:dyDescent="0.25">
      <c r="B155" s="84" t="s">
        <v>684</v>
      </c>
      <c r="C155" s="85" t="s">
        <v>17</v>
      </c>
      <c r="D155" s="108">
        <v>1</v>
      </c>
      <c r="E155" s="124">
        <v>23000</v>
      </c>
      <c r="F155" s="122">
        <f t="shared" ref="F155:F170" si="4">D155*E155</f>
        <v>23000</v>
      </c>
    </row>
    <row r="156" spans="2:6" x14ac:dyDescent="0.25">
      <c r="B156" s="84" t="s">
        <v>685</v>
      </c>
      <c r="C156" s="85" t="s">
        <v>17</v>
      </c>
      <c r="D156" s="108">
        <v>1</v>
      </c>
      <c r="E156" s="124">
        <v>23500</v>
      </c>
      <c r="F156" s="122">
        <f t="shared" si="4"/>
        <v>23500</v>
      </c>
    </row>
    <row r="157" spans="2:6" x14ac:dyDescent="0.25">
      <c r="B157" s="84" t="s">
        <v>686</v>
      </c>
      <c r="C157" s="85" t="s">
        <v>17</v>
      </c>
      <c r="D157" s="108">
        <v>1</v>
      </c>
      <c r="E157" s="124">
        <v>9000</v>
      </c>
      <c r="F157" s="122">
        <f t="shared" si="4"/>
        <v>9000</v>
      </c>
    </row>
    <row r="158" spans="2:6" x14ac:dyDescent="0.25">
      <c r="B158" s="84" t="s">
        <v>687</v>
      </c>
      <c r="C158" s="85" t="s">
        <v>17</v>
      </c>
      <c r="D158" s="108">
        <v>1</v>
      </c>
      <c r="E158" s="124">
        <v>23000</v>
      </c>
      <c r="F158" s="122">
        <f t="shared" si="4"/>
        <v>23000</v>
      </c>
    </row>
    <row r="159" spans="2:6" x14ac:dyDescent="0.25">
      <c r="B159" s="84" t="s">
        <v>688</v>
      </c>
      <c r="C159" s="85" t="s">
        <v>17</v>
      </c>
      <c r="D159" s="108">
        <v>1</v>
      </c>
      <c r="E159" s="124">
        <v>23500</v>
      </c>
      <c r="F159" s="122">
        <f t="shared" si="4"/>
        <v>23500</v>
      </c>
    </row>
    <row r="160" spans="2:6" x14ac:dyDescent="0.25">
      <c r="B160" s="84" t="s">
        <v>689</v>
      </c>
      <c r="C160" s="85" t="s">
        <v>17</v>
      </c>
      <c r="D160" s="108">
        <v>1</v>
      </c>
      <c r="E160" s="124">
        <v>9500</v>
      </c>
      <c r="F160" s="122">
        <f t="shared" si="4"/>
        <v>9500</v>
      </c>
    </row>
    <row r="161" spans="2:6" x14ac:dyDescent="0.25">
      <c r="B161" s="84" t="s">
        <v>690</v>
      </c>
      <c r="C161" s="85" t="s">
        <v>17</v>
      </c>
      <c r="D161" s="108">
        <v>1</v>
      </c>
      <c r="E161" s="124">
        <v>26000</v>
      </c>
      <c r="F161" s="122">
        <f t="shared" si="4"/>
        <v>26000</v>
      </c>
    </row>
    <row r="162" spans="2:6" x14ac:dyDescent="0.25">
      <c r="B162" s="84" t="s">
        <v>691</v>
      </c>
      <c r="C162" s="85" t="s">
        <v>17</v>
      </c>
      <c r="D162" s="108">
        <v>1</v>
      </c>
      <c r="E162" s="124">
        <v>26500</v>
      </c>
      <c r="F162" s="122">
        <f t="shared" si="4"/>
        <v>26500</v>
      </c>
    </row>
    <row r="163" spans="2:6" ht="25.5" x14ac:dyDescent="0.25">
      <c r="B163" s="84" t="s">
        <v>692</v>
      </c>
      <c r="C163" s="85" t="s">
        <v>17</v>
      </c>
      <c r="D163" s="108">
        <v>1</v>
      </c>
      <c r="E163" s="124">
        <v>4100</v>
      </c>
      <c r="F163" s="122">
        <f t="shared" si="4"/>
        <v>4100</v>
      </c>
    </row>
    <row r="164" spans="2:6" ht="25.5" x14ac:dyDescent="0.25">
      <c r="B164" s="84" t="s">
        <v>693</v>
      </c>
      <c r="C164" s="85" t="s">
        <v>17</v>
      </c>
      <c r="D164" s="108">
        <v>1</v>
      </c>
      <c r="E164" s="124">
        <v>7100</v>
      </c>
      <c r="F164" s="122">
        <f t="shared" si="4"/>
        <v>7100</v>
      </c>
    </row>
    <row r="165" spans="2:6" ht="25.5" x14ac:dyDescent="0.25">
      <c r="B165" s="84" t="s">
        <v>694</v>
      </c>
      <c r="C165" s="85" t="s">
        <v>17</v>
      </c>
      <c r="D165" s="108">
        <v>1</v>
      </c>
      <c r="E165" s="124">
        <v>8700</v>
      </c>
      <c r="F165" s="122">
        <f t="shared" si="4"/>
        <v>8700</v>
      </c>
    </row>
    <row r="166" spans="2:6" ht="25.5" x14ac:dyDescent="0.25">
      <c r="B166" s="84" t="s">
        <v>695</v>
      </c>
      <c r="C166" s="85" t="s">
        <v>17</v>
      </c>
      <c r="D166" s="108">
        <v>1</v>
      </c>
      <c r="E166" s="124">
        <v>4400</v>
      </c>
      <c r="F166" s="122">
        <f t="shared" si="4"/>
        <v>4400</v>
      </c>
    </row>
    <row r="167" spans="2:6" ht="25.5" x14ac:dyDescent="0.25">
      <c r="B167" s="84" t="s">
        <v>696</v>
      </c>
      <c r="C167" s="85" t="s">
        <v>17</v>
      </c>
      <c r="D167" s="108">
        <v>1</v>
      </c>
      <c r="E167" s="124">
        <v>7400</v>
      </c>
      <c r="F167" s="122">
        <f t="shared" si="4"/>
        <v>7400</v>
      </c>
    </row>
    <row r="168" spans="2:6" ht="25.5" x14ac:dyDescent="0.25">
      <c r="B168" s="84" t="s">
        <v>697</v>
      </c>
      <c r="C168" s="85" t="s">
        <v>17</v>
      </c>
      <c r="D168" s="108">
        <v>1</v>
      </c>
      <c r="E168" s="124">
        <v>8900</v>
      </c>
      <c r="F168" s="122">
        <f t="shared" si="4"/>
        <v>8900</v>
      </c>
    </row>
    <row r="169" spans="2:6" ht="25.5" x14ac:dyDescent="0.25">
      <c r="B169" s="84" t="s">
        <v>698</v>
      </c>
      <c r="C169" s="85" t="s">
        <v>17</v>
      </c>
      <c r="D169" s="108">
        <v>1</v>
      </c>
      <c r="E169" s="124">
        <v>6500</v>
      </c>
      <c r="F169" s="122">
        <f t="shared" si="4"/>
        <v>6500</v>
      </c>
    </row>
    <row r="170" spans="2:6" ht="25.5" x14ac:dyDescent="0.25">
      <c r="B170" s="84" t="s">
        <v>699</v>
      </c>
      <c r="C170" s="85" t="s">
        <v>17</v>
      </c>
      <c r="D170" s="108">
        <v>1</v>
      </c>
      <c r="E170" s="124">
        <v>9800</v>
      </c>
      <c r="F170" s="122">
        <f t="shared" si="4"/>
        <v>9800</v>
      </c>
    </row>
    <row r="171" spans="2:6" ht="25.5" x14ac:dyDescent="0.25">
      <c r="B171" s="84" t="s">
        <v>700</v>
      </c>
      <c r="C171" s="85" t="s">
        <v>17</v>
      </c>
      <c r="D171" s="108">
        <v>1</v>
      </c>
      <c r="E171" s="124">
        <v>12800</v>
      </c>
      <c r="F171" s="111">
        <v>11800</v>
      </c>
    </row>
    <row r="172" spans="2:6" ht="25.5" x14ac:dyDescent="0.25">
      <c r="B172" s="84" t="s">
        <v>701</v>
      </c>
      <c r="C172" s="85" t="s">
        <v>17</v>
      </c>
      <c r="D172" s="108">
        <v>1</v>
      </c>
      <c r="E172" s="124">
        <v>400</v>
      </c>
      <c r="F172" s="111">
        <v>400</v>
      </c>
    </row>
    <row r="173" spans="2:6" ht="25.5" x14ac:dyDescent="0.25">
      <c r="B173" s="84" t="s">
        <v>702</v>
      </c>
      <c r="C173" s="85" t="s">
        <v>17</v>
      </c>
      <c r="D173" s="108">
        <v>1</v>
      </c>
      <c r="E173" s="124">
        <v>650</v>
      </c>
      <c r="F173" s="111">
        <v>650</v>
      </c>
    </row>
    <row r="174" spans="2:6" ht="25.5" x14ac:dyDescent="0.25">
      <c r="B174" s="84" t="s">
        <v>703</v>
      </c>
      <c r="C174" s="85" t="s">
        <v>17</v>
      </c>
      <c r="D174" s="108">
        <v>1</v>
      </c>
      <c r="E174" s="124">
        <v>900</v>
      </c>
      <c r="F174" s="111">
        <v>900</v>
      </c>
    </row>
    <row r="175" spans="2:6" ht="25.5" x14ac:dyDescent="0.25">
      <c r="B175" s="84" t="s">
        <v>704</v>
      </c>
      <c r="C175" s="85" t="s">
        <v>17</v>
      </c>
      <c r="D175" s="108">
        <v>1</v>
      </c>
      <c r="E175" s="124">
        <v>8500</v>
      </c>
      <c r="F175" s="111">
        <v>7000</v>
      </c>
    </row>
    <row r="176" spans="2:6" ht="26.25" thickBot="1" x14ac:dyDescent="0.3">
      <c r="B176" s="84" t="s">
        <v>705</v>
      </c>
      <c r="C176" s="85" t="s">
        <v>706</v>
      </c>
      <c r="D176" s="108">
        <v>2</v>
      </c>
      <c r="E176" s="124">
        <v>30</v>
      </c>
      <c r="F176" s="119">
        <v>30</v>
      </c>
    </row>
    <row r="177" spans="2:6" ht="15.75" thickBot="1" x14ac:dyDescent="0.3">
      <c r="B177" s="440" t="s">
        <v>810</v>
      </c>
      <c r="C177" s="440"/>
      <c r="D177" s="440"/>
      <c r="E177" s="457"/>
      <c r="F177" s="120">
        <f>SUMIF(A154:A176,1,F154:F176)</f>
        <v>0</v>
      </c>
    </row>
    <row r="178" spans="2:6" ht="26.25" thickBot="1" x14ac:dyDescent="0.3">
      <c r="B178" s="62" t="s">
        <v>909</v>
      </c>
      <c r="C178" s="63" t="s">
        <v>804</v>
      </c>
      <c r="D178" s="130" t="s">
        <v>531</v>
      </c>
      <c r="E178" s="127" t="s">
        <v>805</v>
      </c>
      <c r="F178" s="123" t="s">
        <v>578</v>
      </c>
    </row>
    <row r="179" spans="2:6" x14ac:dyDescent="0.25">
      <c r="B179" s="104" t="s">
        <v>707</v>
      </c>
      <c r="C179" s="100" t="s">
        <v>17</v>
      </c>
      <c r="D179" s="129">
        <v>1</v>
      </c>
      <c r="E179" s="126">
        <v>5700</v>
      </c>
      <c r="F179" s="122">
        <v>4500</v>
      </c>
    </row>
    <row r="180" spans="2:6" x14ac:dyDescent="0.25">
      <c r="B180" s="84" t="s">
        <v>708</v>
      </c>
      <c r="C180" s="85" t="s">
        <v>17</v>
      </c>
      <c r="D180" s="108">
        <v>1</v>
      </c>
      <c r="E180" s="124">
        <v>6100</v>
      </c>
      <c r="F180" s="111">
        <v>4800</v>
      </c>
    </row>
    <row r="181" spans="2:6" x14ac:dyDescent="0.25">
      <c r="B181" s="84" t="s">
        <v>709</v>
      </c>
      <c r="C181" s="85" t="s">
        <v>17</v>
      </c>
      <c r="D181" s="108">
        <v>1</v>
      </c>
      <c r="E181" s="124">
        <v>6500</v>
      </c>
      <c r="F181" s="111">
        <v>4900</v>
      </c>
    </row>
    <row r="182" spans="2:6" x14ac:dyDescent="0.25">
      <c r="B182" s="84" t="s">
        <v>710</v>
      </c>
      <c r="C182" s="85" t="s">
        <v>17</v>
      </c>
      <c r="D182" s="108">
        <v>1</v>
      </c>
      <c r="E182" s="124">
        <v>1000</v>
      </c>
      <c r="F182" s="111">
        <v>800</v>
      </c>
    </row>
    <row r="183" spans="2:6" x14ac:dyDescent="0.25">
      <c r="B183" s="84" t="s">
        <v>711</v>
      </c>
      <c r="C183" s="85" t="s">
        <v>17</v>
      </c>
      <c r="D183" s="108">
        <v>1</v>
      </c>
      <c r="E183" s="124">
        <v>1000</v>
      </c>
      <c r="F183" s="111">
        <v>700</v>
      </c>
    </row>
    <row r="184" spans="2:6" ht="15.75" thickBot="1" x14ac:dyDescent="0.3">
      <c r="B184" s="84" t="s">
        <v>712</v>
      </c>
      <c r="C184" s="85" t="s">
        <v>17</v>
      </c>
      <c r="D184" s="108">
        <v>1</v>
      </c>
      <c r="E184" s="124">
        <v>4000</v>
      </c>
      <c r="F184" s="119">
        <v>3000</v>
      </c>
    </row>
    <row r="185" spans="2:6" ht="15.75" thickBot="1" x14ac:dyDescent="0.3">
      <c r="B185" s="440" t="s">
        <v>713</v>
      </c>
      <c r="C185" s="440"/>
      <c r="D185" s="440"/>
      <c r="E185" s="457"/>
      <c r="F185" s="120">
        <f>SUMIF(A179:A184,1,F179:F184)</f>
        <v>0</v>
      </c>
    </row>
    <row r="186" spans="2:6" ht="26.25" thickBot="1" x14ac:dyDescent="0.3">
      <c r="B186" s="71" t="s">
        <v>910</v>
      </c>
      <c r="C186" s="101" t="s">
        <v>804</v>
      </c>
      <c r="D186" s="128" t="s">
        <v>531</v>
      </c>
      <c r="E186" s="125" t="s">
        <v>805</v>
      </c>
      <c r="F186" s="121" t="s">
        <v>578</v>
      </c>
    </row>
    <row r="187" spans="2:6" x14ac:dyDescent="0.25">
      <c r="B187" s="459" t="s">
        <v>714</v>
      </c>
      <c r="C187" s="459" t="s">
        <v>129</v>
      </c>
      <c r="D187" s="459" t="s">
        <v>130</v>
      </c>
      <c r="E187" s="459" t="s">
        <v>630</v>
      </c>
      <c r="F187" s="459" t="s">
        <v>631</v>
      </c>
    </row>
    <row r="188" spans="2:6" x14ac:dyDescent="0.25">
      <c r="B188" s="84" t="s">
        <v>715</v>
      </c>
      <c r="C188" s="85" t="s">
        <v>17</v>
      </c>
      <c r="D188" s="108">
        <v>1</v>
      </c>
      <c r="E188" s="124">
        <v>8300</v>
      </c>
      <c r="F188" s="111">
        <v>8300</v>
      </c>
    </row>
    <row r="189" spans="2:6" x14ac:dyDescent="0.25">
      <c r="B189" s="428" t="s">
        <v>716</v>
      </c>
      <c r="C189" s="428" t="s">
        <v>129</v>
      </c>
      <c r="D189" s="428" t="s">
        <v>130</v>
      </c>
      <c r="E189" s="428" t="s">
        <v>630</v>
      </c>
      <c r="F189" s="428" t="s">
        <v>631</v>
      </c>
    </row>
    <row r="190" spans="2:6" ht="25.5" x14ac:dyDescent="0.25">
      <c r="B190" s="84" t="s">
        <v>717</v>
      </c>
      <c r="C190" s="85" t="s">
        <v>17</v>
      </c>
      <c r="D190" s="108">
        <v>1</v>
      </c>
      <c r="E190" s="124">
        <v>17000</v>
      </c>
      <c r="F190" s="111">
        <v>17000</v>
      </c>
    </row>
    <row r="191" spans="2:6" x14ac:dyDescent="0.25">
      <c r="B191" s="428" t="s">
        <v>718</v>
      </c>
      <c r="C191" s="428" t="s">
        <v>129</v>
      </c>
      <c r="D191" s="428" t="s">
        <v>130</v>
      </c>
      <c r="E191" s="428" t="s">
        <v>630</v>
      </c>
      <c r="F191" s="428" t="s">
        <v>631</v>
      </c>
    </row>
    <row r="192" spans="2:6" ht="25.5" x14ac:dyDescent="0.25">
      <c r="B192" s="84" t="s">
        <v>719</v>
      </c>
      <c r="C192" s="85" t="s">
        <v>17</v>
      </c>
      <c r="D192" s="108">
        <v>1</v>
      </c>
      <c r="E192" s="124">
        <v>7800</v>
      </c>
      <c r="F192" s="111">
        <v>7800</v>
      </c>
    </row>
    <row r="193" spans="2:6" ht="26.25" thickBot="1" x14ac:dyDescent="0.3">
      <c r="B193" s="84" t="s">
        <v>720</v>
      </c>
      <c r="C193" s="85" t="s">
        <v>17</v>
      </c>
      <c r="D193" s="108">
        <v>1</v>
      </c>
      <c r="E193" s="124">
        <v>6800</v>
      </c>
      <c r="F193" s="119">
        <v>6800</v>
      </c>
    </row>
    <row r="194" spans="2:6" ht="25.5" customHeight="1" thickBot="1" x14ac:dyDescent="0.3">
      <c r="B194" s="440" t="s">
        <v>809</v>
      </c>
      <c r="C194" s="440"/>
      <c r="D194" s="440"/>
      <c r="E194" s="457"/>
      <c r="F194" s="120">
        <f>SUMIF(A188:A193,1,F188:F193)</f>
        <v>0</v>
      </c>
    </row>
    <row r="195" spans="2:6" ht="26.25" thickBot="1" x14ac:dyDescent="0.3">
      <c r="B195" s="71" t="s">
        <v>911</v>
      </c>
      <c r="C195" s="101" t="s">
        <v>804</v>
      </c>
      <c r="D195" s="128" t="s">
        <v>531</v>
      </c>
      <c r="E195" s="125" t="s">
        <v>805</v>
      </c>
      <c r="F195" s="121" t="s">
        <v>578</v>
      </c>
    </row>
    <row r="196" spans="2:6" x14ac:dyDescent="0.25">
      <c r="B196" s="459" t="s">
        <v>512</v>
      </c>
      <c r="C196" s="459" t="s">
        <v>129</v>
      </c>
      <c r="D196" s="459" t="s">
        <v>130</v>
      </c>
      <c r="E196" s="459" t="s">
        <v>630</v>
      </c>
      <c r="F196" s="459" t="s">
        <v>631</v>
      </c>
    </row>
    <row r="197" spans="2:6" x14ac:dyDescent="0.25">
      <c r="B197" s="84" t="s">
        <v>721</v>
      </c>
      <c r="C197" s="85" t="s">
        <v>17</v>
      </c>
      <c r="D197" s="108">
        <v>1</v>
      </c>
      <c r="E197" s="124">
        <v>1320</v>
      </c>
      <c r="F197" s="111">
        <v>1320</v>
      </c>
    </row>
    <row r="198" spans="2:6" x14ac:dyDescent="0.25">
      <c r="B198" s="84" t="s">
        <v>722</v>
      </c>
      <c r="C198" s="85" t="s">
        <v>17</v>
      </c>
      <c r="D198" s="108">
        <v>1</v>
      </c>
      <c r="E198" s="124">
        <v>960</v>
      </c>
      <c r="F198" s="111">
        <v>960</v>
      </c>
    </row>
    <row r="199" spans="2:6" x14ac:dyDescent="0.25">
      <c r="B199" s="84" t="s">
        <v>723</v>
      </c>
      <c r="C199" s="85" t="s">
        <v>17</v>
      </c>
      <c r="D199" s="108">
        <v>1</v>
      </c>
      <c r="E199" s="124">
        <v>600</v>
      </c>
      <c r="F199" s="111">
        <v>600</v>
      </c>
    </row>
    <row r="200" spans="2:6" x14ac:dyDescent="0.25">
      <c r="B200" s="84" t="s">
        <v>724</v>
      </c>
      <c r="C200" s="85" t="s">
        <v>17</v>
      </c>
      <c r="D200" s="108">
        <v>1</v>
      </c>
      <c r="E200" s="124">
        <v>2400</v>
      </c>
      <c r="F200" s="111">
        <v>2400</v>
      </c>
    </row>
    <row r="201" spans="2:6" x14ac:dyDescent="0.25">
      <c r="B201" s="84" t="s">
        <v>725</v>
      </c>
      <c r="C201" s="85" t="s">
        <v>17</v>
      </c>
      <c r="D201" s="108">
        <v>1</v>
      </c>
      <c r="E201" s="124">
        <v>1200</v>
      </c>
      <c r="F201" s="111">
        <v>1200</v>
      </c>
    </row>
    <row r="202" spans="2:6" ht="25.5" x14ac:dyDescent="0.25">
      <c r="B202" s="84" t="s">
        <v>726</v>
      </c>
      <c r="C202" s="85" t="s">
        <v>17</v>
      </c>
      <c r="D202" s="108">
        <v>1</v>
      </c>
      <c r="E202" s="124">
        <v>300</v>
      </c>
      <c r="F202" s="111">
        <v>300</v>
      </c>
    </row>
    <row r="203" spans="2:6" ht="25.5" x14ac:dyDescent="0.25">
      <c r="B203" s="84" t="s">
        <v>727</v>
      </c>
      <c r="C203" s="85" t="s">
        <v>17</v>
      </c>
      <c r="D203" s="108">
        <v>15</v>
      </c>
      <c r="E203" s="124">
        <v>240</v>
      </c>
      <c r="F203" s="111">
        <v>240</v>
      </c>
    </row>
    <row r="204" spans="2:6" ht="25.5" x14ac:dyDescent="0.25">
      <c r="B204" s="84" t="s">
        <v>728</v>
      </c>
      <c r="C204" s="85" t="s">
        <v>17</v>
      </c>
      <c r="D204" s="108">
        <v>15</v>
      </c>
      <c r="E204" s="124">
        <v>140</v>
      </c>
      <c r="F204" s="111">
        <v>140</v>
      </c>
    </row>
    <row r="205" spans="2:6" ht="25.5" x14ac:dyDescent="0.25">
      <c r="B205" s="84" t="s">
        <v>729</v>
      </c>
      <c r="C205" s="85" t="s">
        <v>17</v>
      </c>
      <c r="D205" s="108">
        <v>1</v>
      </c>
      <c r="E205" s="124">
        <v>3600</v>
      </c>
      <c r="F205" s="111">
        <v>3600</v>
      </c>
    </row>
    <row r="206" spans="2:6" x14ac:dyDescent="0.25">
      <c r="B206" s="84" t="s">
        <v>730</v>
      </c>
      <c r="C206" s="85" t="s">
        <v>17</v>
      </c>
      <c r="D206" s="108">
        <v>1</v>
      </c>
      <c r="E206" s="124">
        <v>3600</v>
      </c>
      <c r="F206" s="111">
        <v>3600</v>
      </c>
    </row>
    <row r="207" spans="2:6" x14ac:dyDescent="0.25">
      <c r="B207" s="84" t="s">
        <v>731</v>
      </c>
      <c r="C207" s="85" t="s">
        <v>17</v>
      </c>
      <c r="D207" s="108">
        <v>1</v>
      </c>
      <c r="E207" s="124">
        <v>3600</v>
      </c>
      <c r="F207" s="111">
        <v>3600</v>
      </c>
    </row>
    <row r="208" spans="2:6" x14ac:dyDescent="0.25">
      <c r="B208" s="84" t="s">
        <v>732</v>
      </c>
      <c r="C208" s="85" t="s">
        <v>17</v>
      </c>
      <c r="D208" s="108">
        <v>1</v>
      </c>
      <c r="E208" s="124">
        <v>4800</v>
      </c>
      <c r="F208" s="111">
        <v>4800</v>
      </c>
    </row>
    <row r="209" spans="2:6" x14ac:dyDescent="0.25">
      <c r="B209" s="84" t="s">
        <v>733</v>
      </c>
      <c r="C209" s="85" t="s">
        <v>17</v>
      </c>
      <c r="D209" s="108">
        <v>1</v>
      </c>
      <c r="E209" s="124">
        <v>6000</v>
      </c>
      <c r="F209" s="111">
        <v>6000</v>
      </c>
    </row>
    <row r="210" spans="2:6" ht="25.5" x14ac:dyDescent="0.25">
      <c r="B210" s="84" t="s">
        <v>734</v>
      </c>
      <c r="C210" s="85" t="s">
        <v>17</v>
      </c>
      <c r="D210" s="108">
        <v>1</v>
      </c>
      <c r="E210" s="124">
        <v>6000</v>
      </c>
      <c r="F210" s="111">
        <v>6000</v>
      </c>
    </row>
    <row r="211" spans="2:6" ht="25.5" x14ac:dyDescent="0.25">
      <c r="B211" s="84" t="s">
        <v>735</v>
      </c>
      <c r="C211" s="85" t="s">
        <v>17</v>
      </c>
      <c r="D211" s="108">
        <v>1</v>
      </c>
      <c r="E211" s="124">
        <v>7200</v>
      </c>
      <c r="F211" s="111">
        <v>7200</v>
      </c>
    </row>
    <row r="212" spans="2:6" x14ac:dyDescent="0.25">
      <c r="B212" s="84" t="s">
        <v>736</v>
      </c>
      <c r="C212" s="85" t="s">
        <v>17</v>
      </c>
      <c r="D212" s="108">
        <v>1</v>
      </c>
      <c r="E212" s="124">
        <v>1800</v>
      </c>
      <c r="F212" s="111">
        <v>1800</v>
      </c>
    </row>
    <row r="213" spans="2:6" ht="25.5" x14ac:dyDescent="0.25">
      <c r="B213" s="84" t="s">
        <v>737</v>
      </c>
      <c r="C213" s="85" t="s">
        <v>17</v>
      </c>
      <c r="D213" s="108">
        <v>1</v>
      </c>
      <c r="E213" s="124">
        <v>1200</v>
      </c>
      <c r="F213" s="111">
        <v>1200</v>
      </c>
    </row>
    <row r="214" spans="2:6" x14ac:dyDescent="0.25">
      <c r="B214" s="428" t="s">
        <v>738</v>
      </c>
      <c r="C214" s="428" t="s">
        <v>129</v>
      </c>
      <c r="D214" s="428" t="s">
        <v>130</v>
      </c>
      <c r="E214" s="428" t="s">
        <v>630</v>
      </c>
      <c r="F214" s="428" t="s">
        <v>631</v>
      </c>
    </row>
    <row r="215" spans="2:6" ht="25.5" x14ac:dyDescent="0.25">
      <c r="B215" s="84" t="s">
        <v>739</v>
      </c>
      <c r="C215" s="85" t="s">
        <v>17</v>
      </c>
      <c r="D215" s="108">
        <v>1</v>
      </c>
      <c r="E215" s="124">
        <v>9600</v>
      </c>
      <c r="F215" s="111">
        <v>9600</v>
      </c>
    </row>
    <row r="216" spans="2:6" ht="25.5" x14ac:dyDescent="0.25">
      <c r="B216" s="84" t="s">
        <v>740</v>
      </c>
      <c r="C216" s="85" t="s">
        <v>17</v>
      </c>
      <c r="D216" s="108">
        <v>1</v>
      </c>
      <c r="E216" s="124">
        <v>10800</v>
      </c>
      <c r="F216" s="111">
        <v>10800</v>
      </c>
    </row>
    <row r="217" spans="2:6" ht="25.5" x14ac:dyDescent="0.25">
      <c r="B217" s="84" t="s">
        <v>741</v>
      </c>
      <c r="C217" s="85" t="s">
        <v>17</v>
      </c>
      <c r="D217" s="108">
        <v>1</v>
      </c>
      <c r="E217" s="124">
        <v>13200</v>
      </c>
      <c r="F217" s="111">
        <v>13200</v>
      </c>
    </row>
    <row r="218" spans="2:6" ht="25.5" x14ac:dyDescent="0.25">
      <c r="B218" s="84" t="s">
        <v>742</v>
      </c>
      <c r="C218" s="85" t="s">
        <v>17</v>
      </c>
      <c r="D218" s="108">
        <v>1</v>
      </c>
      <c r="E218" s="124">
        <v>14400</v>
      </c>
      <c r="F218" s="111">
        <v>14400</v>
      </c>
    </row>
    <row r="219" spans="2:6" ht="25.5" x14ac:dyDescent="0.25">
      <c r="B219" s="84" t="s">
        <v>743</v>
      </c>
      <c r="C219" s="85" t="s">
        <v>17</v>
      </c>
      <c r="D219" s="108">
        <v>1</v>
      </c>
      <c r="E219" s="124">
        <v>18000</v>
      </c>
      <c r="F219" s="111">
        <v>18000</v>
      </c>
    </row>
    <row r="220" spans="2:6" ht="25.5" x14ac:dyDescent="0.25">
      <c r="B220" s="84" t="s">
        <v>744</v>
      </c>
      <c r="C220" s="85" t="s">
        <v>17</v>
      </c>
      <c r="D220" s="108">
        <v>1</v>
      </c>
      <c r="E220" s="124">
        <v>20400</v>
      </c>
      <c r="F220" s="111">
        <v>20400</v>
      </c>
    </row>
    <row r="221" spans="2:6" ht="25.5" x14ac:dyDescent="0.25">
      <c r="B221" s="84" t="s">
        <v>745</v>
      </c>
      <c r="C221" s="85" t="s">
        <v>17</v>
      </c>
      <c r="D221" s="108">
        <v>1</v>
      </c>
      <c r="E221" s="124">
        <v>24000</v>
      </c>
      <c r="F221" s="111">
        <v>24000</v>
      </c>
    </row>
    <row r="222" spans="2:6" ht="25.5" x14ac:dyDescent="0.25">
      <c r="B222" s="84" t="s">
        <v>746</v>
      </c>
      <c r="C222" s="85" t="s">
        <v>17</v>
      </c>
      <c r="D222" s="108">
        <v>1</v>
      </c>
      <c r="E222" s="124">
        <v>6000</v>
      </c>
      <c r="F222" s="111">
        <v>6000</v>
      </c>
    </row>
    <row r="223" spans="2:6" ht="25.5" x14ac:dyDescent="0.25">
      <c r="B223" s="84" t="s">
        <v>747</v>
      </c>
      <c r="C223" s="85" t="s">
        <v>17</v>
      </c>
      <c r="D223" s="108">
        <v>1</v>
      </c>
      <c r="E223" s="124">
        <v>840</v>
      </c>
      <c r="F223" s="111">
        <v>840</v>
      </c>
    </row>
    <row r="224" spans="2:6" ht="38.25" x14ac:dyDescent="0.25">
      <c r="B224" s="84" t="s">
        <v>748</v>
      </c>
      <c r="C224" s="85" t="s">
        <v>17</v>
      </c>
      <c r="D224" s="108">
        <v>1</v>
      </c>
      <c r="E224" s="124">
        <v>1440</v>
      </c>
      <c r="F224" s="111">
        <v>1440</v>
      </c>
    </row>
    <row r="225" spans="2:6" x14ac:dyDescent="0.25">
      <c r="B225" s="84" t="s">
        <v>749</v>
      </c>
      <c r="C225" s="85" t="s">
        <v>17</v>
      </c>
      <c r="D225" s="108">
        <v>1</v>
      </c>
      <c r="E225" s="124">
        <v>1800</v>
      </c>
      <c r="F225" s="111">
        <v>1800</v>
      </c>
    </row>
    <row r="226" spans="2:6" x14ac:dyDescent="0.25">
      <c r="B226" s="84" t="s">
        <v>750</v>
      </c>
      <c r="C226" s="85" t="s">
        <v>17</v>
      </c>
      <c r="D226" s="108">
        <v>1</v>
      </c>
      <c r="E226" s="124">
        <v>2000</v>
      </c>
      <c r="F226" s="111">
        <v>2000</v>
      </c>
    </row>
    <row r="227" spans="2:6" ht="25.5" x14ac:dyDescent="0.25">
      <c r="B227" s="84" t="s">
        <v>751</v>
      </c>
      <c r="C227" s="85" t="s">
        <v>1</v>
      </c>
      <c r="D227" s="108">
        <v>1</v>
      </c>
      <c r="E227" s="124">
        <v>1080</v>
      </c>
      <c r="F227" s="111">
        <v>1080</v>
      </c>
    </row>
    <row r="228" spans="2:6" ht="25.5" x14ac:dyDescent="0.25">
      <c r="B228" s="84" t="s">
        <v>752</v>
      </c>
      <c r="C228" s="85" t="s">
        <v>1</v>
      </c>
      <c r="D228" s="108">
        <v>1</v>
      </c>
      <c r="E228" s="124">
        <v>1440</v>
      </c>
      <c r="F228" s="111">
        <v>1440</v>
      </c>
    </row>
    <row r="229" spans="2:6" ht="25.5" x14ac:dyDescent="0.25">
      <c r="B229" s="84" t="s">
        <v>753</v>
      </c>
      <c r="C229" s="85" t="s">
        <v>1</v>
      </c>
      <c r="D229" s="108">
        <v>1</v>
      </c>
      <c r="E229" s="124">
        <v>1680</v>
      </c>
      <c r="F229" s="111">
        <v>1680</v>
      </c>
    </row>
    <row r="230" spans="2:6" ht="38.25" x14ac:dyDescent="0.25">
      <c r="B230" s="84" t="s">
        <v>754</v>
      </c>
      <c r="C230" s="85" t="s">
        <v>1</v>
      </c>
      <c r="D230" s="108">
        <v>1</v>
      </c>
      <c r="E230" s="124">
        <v>1920</v>
      </c>
      <c r="F230" s="111">
        <v>1920</v>
      </c>
    </row>
    <row r="231" spans="2:6" ht="38.25" x14ac:dyDescent="0.25">
      <c r="B231" s="84" t="s">
        <v>755</v>
      </c>
      <c r="C231" s="85" t="s">
        <v>17</v>
      </c>
      <c r="D231" s="108">
        <v>1</v>
      </c>
      <c r="E231" s="124">
        <v>360</v>
      </c>
      <c r="F231" s="111">
        <v>360</v>
      </c>
    </row>
    <row r="232" spans="2:6" ht="38.25" x14ac:dyDescent="0.25">
      <c r="B232" s="84" t="s">
        <v>756</v>
      </c>
      <c r="C232" s="85" t="s">
        <v>17</v>
      </c>
      <c r="D232" s="108">
        <v>1</v>
      </c>
      <c r="E232" s="124">
        <v>480</v>
      </c>
      <c r="F232" s="111">
        <v>480</v>
      </c>
    </row>
    <row r="233" spans="2:6" ht="38.25" x14ac:dyDescent="0.25">
      <c r="B233" s="84" t="s">
        <v>757</v>
      </c>
      <c r="C233" s="85" t="s">
        <v>17</v>
      </c>
      <c r="D233" s="108">
        <v>1</v>
      </c>
      <c r="E233" s="124">
        <v>200</v>
      </c>
      <c r="F233" s="111">
        <v>200</v>
      </c>
    </row>
    <row r="234" spans="2:6" ht="25.5" x14ac:dyDescent="0.25">
      <c r="B234" s="84" t="s">
        <v>758</v>
      </c>
      <c r="C234" s="85" t="s">
        <v>1</v>
      </c>
      <c r="D234" s="108">
        <v>1</v>
      </c>
      <c r="E234" s="124">
        <v>100</v>
      </c>
      <c r="F234" s="111">
        <v>100</v>
      </c>
    </row>
    <row r="235" spans="2:6" ht="51" x14ac:dyDescent="0.25">
      <c r="B235" s="84" t="s">
        <v>759</v>
      </c>
      <c r="C235" s="85" t="s">
        <v>17</v>
      </c>
      <c r="D235" s="108">
        <v>1</v>
      </c>
      <c r="E235" s="124">
        <v>1080</v>
      </c>
      <c r="F235" s="111">
        <v>1080</v>
      </c>
    </row>
    <row r="236" spans="2:6" ht="25.5" x14ac:dyDescent="0.25">
      <c r="B236" s="84" t="s">
        <v>760</v>
      </c>
      <c r="C236" s="85" t="s">
        <v>17</v>
      </c>
      <c r="D236" s="108">
        <v>1</v>
      </c>
      <c r="E236" s="124">
        <v>1200</v>
      </c>
      <c r="F236" s="111">
        <v>1200</v>
      </c>
    </row>
    <row r="237" spans="2:6" ht="25.5" x14ac:dyDescent="0.25">
      <c r="B237" s="84" t="s">
        <v>761</v>
      </c>
      <c r="C237" s="85" t="s">
        <v>17</v>
      </c>
      <c r="D237" s="108">
        <v>1</v>
      </c>
      <c r="E237" s="124">
        <v>1800</v>
      </c>
      <c r="F237" s="111">
        <v>1800</v>
      </c>
    </row>
    <row r="238" spans="2:6" x14ac:dyDescent="0.25">
      <c r="B238" s="84" t="s">
        <v>762</v>
      </c>
      <c r="C238" s="85" t="s">
        <v>17</v>
      </c>
      <c r="D238" s="108">
        <v>1</v>
      </c>
      <c r="E238" s="124">
        <v>1560</v>
      </c>
      <c r="F238" s="111">
        <v>1560</v>
      </c>
    </row>
    <row r="239" spans="2:6" ht="25.5" x14ac:dyDescent="0.25">
      <c r="B239" s="84" t="s">
        <v>763</v>
      </c>
      <c r="C239" s="85" t="s">
        <v>17</v>
      </c>
      <c r="D239" s="108">
        <v>1</v>
      </c>
      <c r="E239" s="124">
        <v>1920</v>
      </c>
      <c r="F239" s="111">
        <v>1920</v>
      </c>
    </row>
    <row r="240" spans="2:6" ht="25.5" x14ac:dyDescent="0.25">
      <c r="B240" s="84" t="s">
        <v>764</v>
      </c>
      <c r="C240" s="85" t="s">
        <v>17</v>
      </c>
      <c r="D240" s="108">
        <v>1</v>
      </c>
      <c r="E240" s="124">
        <v>1560</v>
      </c>
      <c r="F240" s="111">
        <v>1560</v>
      </c>
    </row>
    <row r="241" spans="2:6" ht="25.5" x14ac:dyDescent="0.25">
      <c r="B241" s="84" t="s">
        <v>765</v>
      </c>
      <c r="C241" s="85" t="s">
        <v>17</v>
      </c>
      <c r="D241" s="108">
        <v>1</v>
      </c>
      <c r="E241" s="124">
        <v>2160</v>
      </c>
      <c r="F241" s="111">
        <v>2160</v>
      </c>
    </row>
    <row r="242" spans="2:6" x14ac:dyDescent="0.25">
      <c r="B242" s="84" t="s">
        <v>766</v>
      </c>
      <c r="C242" s="85" t="s">
        <v>17</v>
      </c>
      <c r="D242" s="108">
        <v>1</v>
      </c>
      <c r="E242" s="124">
        <v>2640</v>
      </c>
      <c r="F242" s="111">
        <v>2640</v>
      </c>
    </row>
    <row r="243" spans="2:6" x14ac:dyDescent="0.25">
      <c r="B243" s="84" t="s">
        <v>767</v>
      </c>
      <c r="C243" s="85" t="s">
        <v>17</v>
      </c>
      <c r="D243" s="108">
        <v>1</v>
      </c>
      <c r="E243" s="124">
        <v>3000</v>
      </c>
      <c r="F243" s="111">
        <v>3000</v>
      </c>
    </row>
    <row r="244" spans="2:6" x14ac:dyDescent="0.25">
      <c r="B244" s="84" t="s">
        <v>768</v>
      </c>
      <c r="C244" s="85" t="s">
        <v>17</v>
      </c>
      <c r="D244" s="108">
        <v>1</v>
      </c>
      <c r="E244" s="124">
        <v>3240</v>
      </c>
      <c r="F244" s="111">
        <v>3240</v>
      </c>
    </row>
    <row r="245" spans="2:6" x14ac:dyDescent="0.25">
      <c r="B245" s="84" t="s">
        <v>769</v>
      </c>
      <c r="C245" s="85" t="s">
        <v>17</v>
      </c>
      <c r="D245" s="108">
        <v>1</v>
      </c>
      <c r="E245" s="124">
        <v>4200</v>
      </c>
      <c r="F245" s="111">
        <v>4200</v>
      </c>
    </row>
    <row r="246" spans="2:6" x14ac:dyDescent="0.25">
      <c r="B246" s="84" t="s">
        <v>770</v>
      </c>
      <c r="C246" s="85" t="s">
        <v>17</v>
      </c>
      <c r="D246" s="108">
        <v>1</v>
      </c>
      <c r="E246" s="124">
        <v>3000</v>
      </c>
      <c r="F246" s="111">
        <v>3000</v>
      </c>
    </row>
    <row r="247" spans="2:6" x14ac:dyDescent="0.25">
      <c r="B247" s="84" t="s">
        <v>771</v>
      </c>
      <c r="C247" s="85" t="s">
        <v>17</v>
      </c>
      <c r="D247" s="108">
        <v>1</v>
      </c>
      <c r="E247" s="124">
        <v>2400</v>
      </c>
      <c r="F247" s="111">
        <v>2400</v>
      </c>
    </row>
    <row r="248" spans="2:6" x14ac:dyDescent="0.25">
      <c r="B248" s="84" t="s">
        <v>772</v>
      </c>
      <c r="C248" s="85" t="s">
        <v>17</v>
      </c>
      <c r="D248" s="108">
        <v>1</v>
      </c>
      <c r="E248" s="124">
        <v>1080</v>
      </c>
      <c r="F248" s="111">
        <v>1080</v>
      </c>
    </row>
    <row r="249" spans="2:6" x14ac:dyDescent="0.25">
      <c r="B249" s="84" t="s">
        <v>773</v>
      </c>
      <c r="C249" s="85" t="s">
        <v>17</v>
      </c>
      <c r="D249" s="108">
        <v>1</v>
      </c>
      <c r="E249" s="124">
        <v>6000</v>
      </c>
      <c r="F249" s="111">
        <v>6000</v>
      </c>
    </row>
    <row r="250" spans="2:6" ht="25.5" x14ac:dyDescent="0.25">
      <c r="B250" s="84" t="s">
        <v>774</v>
      </c>
      <c r="C250" s="85" t="s">
        <v>17</v>
      </c>
      <c r="D250" s="108">
        <v>1</v>
      </c>
      <c r="E250" s="124">
        <v>8400</v>
      </c>
      <c r="F250" s="111">
        <v>8400</v>
      </c>
    </row>
    <row r="251" spans="2:6" ht="25.5" x14ac:dyDescent="0.25">
      <c r="B251" s="84" t="s">
        <v>775</v>
      </c>
      <c r="C251" s="85" t="s">
        <v>17</v>
      </c>
      <c r="D251" s="108">
        <v>1</v>
      </c>
      <c r="E251" s="124">
        <v>3000</v>
      </c>
      <c r="F251" s="111">
        <v>3000</v>
      </c>
    </row>
    <row r="252" spans="2:6" ht="25.5" x14ac:dyDescent="0.25">
      <c r="B252" s="84" t="s">
        <v>776</v>
      </c>
      <c r="C252" s="85" t="s">
        <v>17</v>
      </c>
      <c r="D252" s="108">
        <v>1</v>
      </c>
      <c r="E252" s="124">
        <v>4000</v>
      </c>
      <c r="F252" s="111">
        <v>4000</v>
      </c>
    </row>
    <row r="253" spans="2:6" ht="25.5" x14ac:dyDescent="0.25">
      <c r="B253" s="84" t="s">
        <v>777</v>
      </c>
      <c r="C253" s="85" t="s">
        <v>17</v>
      </c>
      <c r="D253" s="108">
        <v>1</v>
      </c>
      <c r="E253" s="124">
        <v>4200</v>
      </c>
      <c r="F253" s="111">
        <v>4200</v>
      </c>
    </row>
    <row r="254" spans="2:6" x14ac:dyDescent="0.25">
      <c r="B254" s="84" t="s">
        <v>778</v>
      </c>
      <c r="C254" s="85" t="s">
        <v>17</v>
      </c>
      <c r="D254" s="108">
        <v>1</v>
      </c>
      <c r="E254" s="124">
        <v>1920</v>
      </c>
      <c r="F254" s="111">
        <v>1920</v>
      </c>
    </row>
    <row r="255" spans="2:6" x14ac:dyDescent="0.25">
      <c r="B255" s="84" t="s">
        <v>779</v>
      </c>
      <c r="C255" s="85" t="s">
        <v>17</v>
      </c>
      <c r="D255" s="108">
        <v>1</v>
      </c>
      <c r="E255" s="124">
        <v>840</v>
      </c>
      <c r="F255" s="111">
        <v>840</v>
      </c>
    </row>
    <row r="256" spans="2:6" ht="26.25" thickBot="1" x14ac:dyDescent="0.3">
      <c r="B256" s="84" t="s">
        <v>780</v>
      </c>
      <c r="C256" s="85" t="s">
        <v>17</v>
      </c>
      <c r="D256" s="108">
        <v>1</v>
      </c>
      <c r="E256" s="124">
        <v>400</v>
      </c>
      <c r="F256" s="119">
        <v>400</v>
      </c>
    </row>
    <row r="257" spans="1:8" ht="15.75" thickBot="1" x14ac:dyDescent="0.3">
      <c r="B257" s="440" t="s">
        <v>808</v>
      </c>
      <c r="C257" s="440"/>
      <c r="D257" s="440"/>
      <c r="E257" s="457"/>
      <c r="F257" s="120">
        <f>SUMIF(A197:A256,1,F197:F256)</f>
        <v>0</v>
      </c>
    </row>
    <row r="258" spans="1:8" ht="26.25" thickBot="1" x14ac:dyDescent="0.3">
      <c r="B258" s="71" t="s">
        <v>912</v>
      </c>
      <c r="C258" s="101" t="s">
        <v>804</v>
      </c>
      <c r="D258" s="128" t="s">
        <v>531</v>
      </c>
      <c r="E258" s="125" t="s">
        <v>805</v>
      </c>
      <c r="F258" s="121" t="s">
        <v>578</v>
      </c>
    </row>
    <row r="259" spans="1:8" x14ac:dyDescent="0.25">
      <c r="B259" s="104" t="s">
        <v>487</v>
      </c>
      <c r="C259" s="100" t="s">
        <v>5</v>
      </c>
      <c r="D259" s="129">
        <v>1</v>
      </c>
      <c r="E259" s="126">
        <v>20</v>
      </c>
      <c r="F259" s="122">
        <v>20</v>
      </c>
    </row>
    <row r="260" spans="1:8" x14ac:dyDescent="0.25">
      <c r="B260" s="84" t="s">
        <v>632</v>
      </c>
      <c r="C260" s="85" t="s">
        <v>17</v>
      </c>
      <c r="D260" s="108">
        <v>1</v>
      </c>
      <c r="E260" s="124">
        <v>1000</v>
      </c>
      <c r="F260" s="111">
        <v>1000</v>
      </c>
    </row>
    <row r="261" spans="1:8" x14ac:dyDescent="0.25">
      <c r="B261" s="84" t="s">
        <v>503</v>
      </c>
      <c r="C261" s="85" t="s">
        <v>17</v>
      </c>
      <c r="D261" s="108">
        <v>1</v>
      </c>
      <c r="E261" s="124">
        <v>2500</v>
      </c>
      <c r="F261" s="111">
        <v>2500</v>
      </c>
    </row>
    <row r="262" spans="1:8" x14ac:dyDescent="0.25">
      <c r="B262" s="84" t="s">
        <v>782</v>
      </c>
      <c r="C262" s="85" t="s">
        <v>17</v>
      </c>
      <c r="D262" s="108">
        <v>1</v>
      </c>
      <c r="E262" s="124">
        <v>1000</v>
      </c>
      <c r="F262" s="111">
        <v>1000</v>
      </c>
    </row>
    <row r="263" spans="1:8" x14ac:dyDescent="0.25">
      <c r="B263" s="84" t="s">
        <v>504</v>
      </c>
      <c r="C263" s="85" t="s">
        <v>783</v>
      </c>
      <c r="D263" s="108">
        <v>1</v>
      </c>
      <c r="E263" s="124">
        <v>1000</v>
      </c>
      <c r="F263" s="111">
        <v>1000</v>
      </c>
    </row>
    <row r="264" spans="1:8" ht="15.75" thickBot="1" x14ac:dyDescent="0.3">
      <c r="B264" s="84" t="s">
        <v>505</v>
      </c>
      <c r="C264" s="85" t="s">
        <v>500</v>
      </c>
      <c r="D264" s="108">
        <v>1</v>
      </c>
      <c r="E264" s="124">
        <v>100</v>
      </c>
      <c r="F264" s="111">
        <v>100</v>
      </c>
    </row>
    <row r="265" spans="1:8" ht="15.75" thickBot="1" x14ac:dyDescent="0.3">
      <c r="B265" s="84" t="s">
        <v>784</v>
      </c>
      <c r="C265" s="85" t="s">
        <v>500</v>
      </c>
      <c r="D265" s="108">
        <v>1</v>
      </c>
      <c r="E265" s="124">
        <v>100</v>
      </c>
      <c r="F265" s="111">
        <v>100</v>
      </c>
      <c r="H265" s="135"/>
    </row>
    <row r="266" spans="1:8" ht="15.75" thickBot="1" x14ac:dyDescent="0.3">
      <c r="B266" s="137" t="s">
        <v>785</v>
      </c>
      <c r="C266" s="138" t="s">
        <v>500</v>
      </c>
      <c r="D266" s="139">
        <v>1</v>
      </c>
      <c r="E266" s="140">
        <v>100</v>
      </c>
      <c r="F266" s="119">
        <v>100</v>
      </c>
    </row>
    <row r="267" spans="1:8" ht="15.75" thickBot="1" x14ac:dyDescent="0.3">
      <c r="A267" s="9">
        <v>1</v>
      </c>
      <c r="B267" s="460" t="s">
        <v>786</v>
      </c>
      <c r="C267" s="461"/>
      <c r="D267" s="461"/>
      <c r="E267" s="461"/>
      <c r="F267" s="120">
        <f>SUMIF(A259:A266,1,F259:F266)</f>
        <v>0</v>
      </c>
    </row>
    <row r="268" spans="1:8" ht="15.75" thickBot="1" x14ac:dyDescent="0.3">
      <c r="A268" s="9">
        <v>1</v>
      </c>
      <c r="B268" s="460" t="s">
        <v>787</v>
      </c>
      <c r="C268" s="461"/>
      <c r="D268" s="461"/>
      <c r="E268" s="461"/>
      <c r="F268" s="102">
        <f>F56+F143+F152+F177+F185+F194+F257+F267</f>
        <v>0</v>
      </c>
    </row>
    <row r="270" spans="1:8" x14ac:dyDescent="0.25">
      <c r="B270" s="68"/>
      <c r="C270" s="69"/>
      <c r="F270" s="106"/>
    </row>
    <row r="271" spans="1:8" x14ac:dyDescent="0.25">
      <c r="B271" s="68"/>
      <c r="C271" s="69"/>
      <c r="F271" s="106"/>
    </row>
    <row r="272" spans="1:8" x14ac:dyDescent="0.25">
      <c r="B272" s="68"/>
      <c r="C272" s="69"/>
      <c r="F272" s="106"/>
    </row>
    <row r="273" spans="2:6" x14ac:dyDescent="0.25">
      <c r="B273" s="68"/>
      <c r="C273" s="69"/>
      <c r="F273" s="106"/>
    </row>
    <row r="274" spans="2:6" x14ac:dyDescent="0.25">
      <c r="B274" s="68"/>
      <c r="C274" s="69"/>
      <c r="F274" s="106"/>
    </row>
    <row r="275" spans="2:6" x14ac:dyDescent="0.25">
      <c r="B275" s="68"/>
      <c r="C275" s="69"/>
      <c r="F275" s="106"/>
    </row>
    <row r="276" spans="2:6" x14ac:dyDescent="0.25">
      <c r="B276" s="68"/>
      <c r="C276" s="69"/>
      <c r="F276" s="106"/>
    </row>
    <row r="277" spans="2:6" x14ac:dyDescent="0.25">
      <c r="B277" s="68"/>
      <c r="C277" s="69"/>
      <c r="F277" s="106"/>
    </row>
    <row r="278" spans="2:6" x14ac:dyDescent="0.25">
      <c r="B278" s="68"/>
      <c r="C278" s="69"/>
      <c r="F278" s="106"/>
    </row>
    <row r="279" spans="2:6" x14ac:dyDescent="0.25">
      <c r="B279" s="68"/>
      <c r="C279" s="69"/>
      <c r="F279" s="106"/>
    </row>
    <row r="280" spans="2:6" x14ac:dyDescent="0.25">
      <c r="B280" s="68"/>
      <c r="C280" s="69"/>
      <c r="F280" s="106"/>
    </row>
    <row r="281" spans="2:6" x14ac:dyDescent="0.25">
      <c r="B281" s="68"/>
      <c r="C281" s="69"/>
      <c r="F281" s="106"/>
    </row>
    <row r="282" spans="2:6" x14ac:dyDescent="0.25">
      <c r="B282" s="68"/>
      <c r="C282" s="69"/>
      <c r="F282" s="106"/>
    </row>
    <row r="283" spans="2:6" x14ac:dyDescent="0.25">
      <c r="B283" s="68"/>
      <c r="C283" s="69"/>
      <c r="F283" s="106"/>
    </row>
    <row r="284" spans="2:6" x14ac:dyDescent="0.25">
      <c r="B284" s="68"/>
      <c r="C284" s="69"/>
      <c r="F284" s="106"/>
    </row>
    <row r="285" spans="2:6" x14ac:dyDescent="0.25">
      <c r="B285" s="68"/>
      <c r="C285" s="69"/>
      <c r="F285" s="106"/>
    </row>
    <row r="286" spans="2:6" x14ac:dyDescent="0.25">
      <c r="B286" s="68"/>
      <c r="C286" s="69"/>
      <c r="F286" s="106"/>
    </row>
    <row r="287" spans="2:6" x14ac:dyDescent="0.25">
      <c r="B287" s="68"/>
      <c r="C287" s="69"/>
      <c r="F287" s="106"/>
    </row>
    <row r="288" spans="2:6" x14ac:dyDescent="0.25">
      <c r="B288" s="68"/>
      <c r="C288" s="69"/>
      <c r="F288" s="106"/>
    </row>
    <row r="289" spans="2:6" x14ac:dyDescent="0.25">
      <c r="B289" s="68"/>
      <c r="C289" s="69"/>
      <c r="F289" s="106"/>
    </row>
    <row r="290" spans="2:6" x14ac:dyDescent="0.25">
      <c r="B290" s="68"/>
      <c r="C290" s="69"/>
      <c r="F290" s="106"/>
    </row>
    <row r="291" spans="2:6" x14ac:dyDescent="0.25">
      <c r="B291" s="68"/>
      <c r="C291" s="69"/>
      <c r="F291" s="106"/>
    </row>
    <row r="292" spans="2:6" x14ac:dyDescent="0.25">
      <c r="B292" s="68"/>
      <c r="C292" s="69"/>
      <c r="F292" s="106"/>
    </row>
    <row r="293" spans="2:6" x14ac:dyDescent="0.25">
      <c r="B293" s="68"/>
      <c r="C293" s="69"/>
      <c r="F293" s="106"/>
    </row>
    <row r="294" spans="2:6" x14ac:dyDescent="0.25">
      <c r="B294" s="68"/>
      <c r="C294" s="69"/>
      <c r="F294" s="106"/>
    </row>
    <row r="295" spans="2:6" x14ac:dyDescent="0.25">
      <c r="B295" s="68"/>
      <c r="C295" s="69"/>
      <c r="F295" s="106"/>
    </row>
    <row r="296" spans="2:6" x14ac:dyDescent="0.25">
      <c r="B296" s="68"/>
      <c r="C296" s="69"/>
      <c r="F296" s="106"/>
    </row>
    <row r="297" spans="2:6" x14ac:dyDescent="0.25">
      <c r="B297" s="68"/>
      <c r="C297" s="69"/>
      <c r="F297" s="106"/>
    </row>
    <row r="298" spans="2:6" x14ac:dyDescent="0.25">
      <c r="B298" s="68"/>
      <c r="C298" s="69"/>
      <c r="F298" s="106"/>
    </row>
    <row r="299" spans="2:6" x14ac:dyDescent="0.25">
      <c r="B299" s="68"/>
      <c r="C299" s="69"/>
      <c r="F299" s="106"/>
    </row>
    <row r="300" spans="2:6" x14ac:dyDescent="0.25">
      <c r="B300" s="68"/>
      <c r="C300" s="69"/>
      <c r="F300" s="106"/>
    </row>
    <row r="301" spans="2:6" x14ac:dyDescent="0.25">
      <c r="B301" s="68"/>
      <c r="C301" s="69"/>
      <c r="F301" s="106"/>
    </row>
    <row r="302" spans="2:6" x14ac:dyDescent="0.25">
      <c r="B302" s="68"/>
      <c r="C302" s="69"/>
      <c r="F302" s="106"/>
    </row>
    <row r="303" spans="2:6" x14ac:dyDescent="0.25">
      <c r="B303" s="68"/>
      <c r="C303" s="69"/>
      <c r="F303" s="106"/>
    </row>
    <row r="304" spans="2:6" x14ac:dyDescent="0.25">
      <c r="B304" s="68"/>
      <c r="C304" s="69"/>
      <c r="F304" s="106"/>
    </row>
    <row r="305" spans="2:6" x14ac:dyDescent="0.25">
      <c r="B305" s="68"/>
      <c r="C305" s="69"/>
      <c r="F305" s="106"/>
    </row>
    <row r="306" spans="2:6" x14ac:dyDescent="0.25">
      <c r="B306" s="68"/>
      <c r="C306" s="69"/>
      <c r="F306" s="106"/>
    </row>
    <row r="307" spans="2:6" x14ac:dyDescent="0.25">
      <c r="B307" s="68"/>
      <c r="C307" s="69"/>
      <c r="F307" s="106"/>
    </row>
    <row r="308" spans="2:6" x14ac:dyDescent="0.25">
      <c r="B308" s="68"/>
      <c r="C308" s="69"/>
      <c r="F308" s="106"/>
    </row>
    <row r="309" spans="2:6" x14ac:dyDescent="0.25">
      <c r="B309" s="68"/>
      <c r="C309" s="69"/>
      <c r="F309" s="106"/>
    </row>
    <row r="310" spans="2:6" x14ac:dyDescent="0.25">
      <c r="B310" s="68"/>
      <c r="C310" s="69"/>
      <c r="F310" s="106"/>
    </row>
    <row r="311" spans="2:6" x14ac:dyDescent="0.25">
      <c r="B311" s="68"/>
      <c r="C311" s="69"/>
      <c r="F311" s="106"/>
    </row>
    <row r="312" spans="2:6" x14ac:dyDescent="0.25">
      <c r="B312" s="68"/>
      <c r="C312" s="69"/>
      <c r="F312" s="106"/>
    </row>
    <row r="313" spans="2:6" x14ac:dyDescent="0.25">
      <c r="B313" s="68"/>
      <c r="C313" s="69"/>
      <c r="F313" s="106"/>
    </row>
    <row r="314" spans="2:6" x14ac:dyDescent="0.25">
      <c r="B314" s="68"/>
      <c r="C314" s="69"/>
      <c r="F314" s="106"/>
    </row>
    <row r="315" spans="2:6" x14ac:dyDescent="0.25">
      <c r="B315" s="68"/>
      <c r="C315" s="69"/>
      <c r="F315" s="106"/>
    </row>
    <row r="316" spans="2:6" x14ac:dyDescent="0.25">
      <c r="B316" s="68"/>
      <c r="C316" s="69"/>
      <c r="F316" s="106"/>
    </row>
    <row r="317" spans="2:6" x14ac:dyDescent="0.25">
      <c r="B317" s="68"/>
      <c r="C317" s="69"/>
      <c r="F317" s="106"/>
    </row>
    <row r="318" spans="2:6" x14ac:dyDescent="0.25">
      <c r="B318" s="68"/>
      <c r="C318" s="69"/>
      <c r="F318" s="106"/>
    </row>
    <row r="319" spans="2:6" x14ac:dyDescent="0.25">
      <c r="B319" s="68"/>
      <c r="C319" s="69"/>
      <c r="F319" s="106"/>
    </row>
    <row r="320" spans="2:6" x14ac:dyDescent="0.25">
      <c r="B320" s="68"/>
      <c r="C320" s="69"/>
      <c r="F320" s="106"/>
    </row>
    <row r="321" spans="2:6" x14ac:dyDescent="0.25">
      <c r="B321" s="68"/>
      <c r="C321" s="69"/>
      <c r="F321" s="106"/>
    </row>
    <row r="322" spans="2:6" x14ac:dyDescent="0.25">
      <c r="B322" s="68"/>
      <c r="C322" s="69"/>
      <c r="F322" s="106"/>
    </row>
    <row r="323" spans="2:6" x14ac:dyDescent="0.25">
      <c r="B323" s="68"/>
      <c r="C323" s="69"/>
      <c r="F323" s="106"/>
    </row>
    <row r="324" spans="2:6" x14ac:dyDescent="0.25">
      <c r="B324" s="68"/>
      <c r="C324" s="69"/>
      <c r="F324" s="106"/>
    </row>
    <row r="325" spans="2:6" x14ac:dyDescent="0.25">
      <c r="B325" s="68"/>
      <c r="C325" s="69"/>
      <c r="F325" s="106"/>
    </row>
    <row r="326" spans="2:6" x14ac:dyDescent="0.25">
      <c r="B326" s="68"/>
      <c r="C326" s="69"/>
      <c r="F326" s="106"/>
    </row>
    <row r="327" spans="2:6" x14ac:dyDescent="0.25">
      <c r="B327" s="68"/>
      <c r="C327" s="69"/>
      <c r="F327" s="106"/>
    </row>
  </sheetData>
  <autoFilter ref="A7:A269" xr:uid="{00000000-0009-0000-0000-000013000000}"/>
  <mergeCells count="25">
    <mergeCell ref="B257:E257"/>
    <mergeCell ref="B267:E267"/>
    <mergeCell ref="B268:E268"/>
    <mergeCell ref="B191:F191"/>
    <mergeCell ref="B196:F196"/>
    <mergeCell ref="B214:F214"/>
    <mergeCell ref="B194:E194"/>
    <mergeCell ref="D10:E10"/>
    <mergeCell ref="D11:E11"/>
    <mergeCell ref="D12:E12"/>
    <mergeCell ref="B14:F14"/>
    <mergeCell ref="B187:F187"/>
    <mergeCell ref="B189:F189"/>
    <mergeCell ref="B56:E56"/>
    <mergeCell ref="B143:E143"/>
    <mergeCell ref="B152:E152"/>
    <mergeCell ref="B177:E177"/>
    <mergeCell ref="B185:E185"/>
    <mergeCell ref="C2:F2"/>
    <mergeCell ref="C3:F3"/>
    <mergeCell ref="D9:E9"/>
    <mergeCell ref="B4:F5"/>
    <mergeCell ref="B6:F6"/>
    <mergeCell ref="B7:F7"/>
    <mergeCell ref="D8:E8"/>
  </mergeCells>
  <conditionalFormatting sqref="B15:F55">
    <cfRule type="expression" dxfId="120" priority="11">
      <formula>$A15=1</formula>
    </cfRule>
  </conditionalFormatting>
  <conditionalFormatting sqref="B58:F106 B107:E142 F107:F143">
    <cfRule type="expression" dxfId="119" priority="10">
      <formula>$A58=1</formula>
    </cfRule>
  </conditionalFormatting>
  <conditionalFormatting sqref="B145:F151">
    <cfRule type="expression" dxfId="118" priority="9">
      <formula>$A145=1</formula>
    </cfRule>
  </conditionalFormatting>
  <conditionalFormatting sqref="B154:F176">
    <cfRule type="expression" dxfId="117" priority="8">
      <formula>$A154=1</formula>
    </cfRule>
  </conditionalFormatting>
  <conditionalFormatting sqref="B179:F184">
    <cfRule type="expression" dxfId="116" priority="7">
      <formula>$A179=1</formula>
    </cfRule>
  </conditionalFormatting>
  <conditionalFormatting sqref="B188:F188">
    <cfRule type="expression" dxfId="115" priority="6">
      <formula>$A188=1</formula>
    </cfRule>
  </conditionalFormatting>
  <conditionalFormatting sqref="B190:F190">
    <cfRule type="expression" dxfId="114" priority="5">
      <formula>$A190=1</formula>
    </cfRule>
  </conditionalFormatting>
  <conditionalFormatting sqref="B192:F193">
    <cfRule type="expression" dxfId="113" priority="4">
      <formula>$A192=1</formula>
    </cfRule>
  </conditionalFormatting>
  <conditionalFormatting sqref="B197:F213">
    <cfRule type="expression" dxfId="112" priority="3">
      <formula>$A197=1</formula>
    </cfRule>
  </conditionalFormatting>
  <conditionalFormatting sqref="B215:F256">
    <cfRule type="expression" dxfId="111" priority="2">
      <formula>$A215=1</formula>
    </cfRule>
  </conditionalFormatting>
  <conditionalFormatting sqref="B259:F266">
    <cfRule type="expression" dxfId="110" priority="1">
      <formula>$A259=1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BA7DE-3C86-4ECC-A02E-047E85E1AF28}">
  <sheetPr>
    <pageSetUpPr fitToPage="1"/>
  </sheetPr>
  <dimension ref="A1:Z47"/>
  <sheetViews>
    <sheetView showRuler="0" view="pageBreakPreview" zoomScale="90" zoomScaleNormal="90" zoomScaleSheetLayoutView="90" zoomScalePageLayoutView="145" workbookViewId="0">
      <selection activeCell="G31" sqref="G31"/>
    </sheetView>
  </sheetViews>
  <sheetFormatPr defaultColWidth="10.85546875" defaultRowHeight="12.75" x14ac:dyDescent="0.25"/>
  <cols>
    <col min="1" max="1" width="20.85546875" style="73" customWidth="1"/>
    <col min="2" max="2" width="12.85546875" style="73" customWidth="1"/>
    <col min="3" max="3" width="12.42578125" style="73" customWidth="1"/>
    <col min="4" max="4" width="14.42578125" style="80" customWidth="1"/>
    <col min="5" max="6" width="15.42578125" style="80" customWidth="1"/>
    <col min="7" max="7" width="14.42578125" style="80" customWidth="1"/>
    <col min="8" max="8" width="16.140625" style="80" customWidth="1"/>
    <col min="9" max="9" width="8.28515625" style="80" hidden="1" customWidth="1"/>
    <col min="10" max="10" width="14.140625" style="73" customWidth="1"/>
    <col min="11" max="11" width="0.140625" style="73" customWidth="1"/>
    <col min="12" max="12" width="8.85546875" style="73" customWidth="1"/>
    <col min="13" max="13" width="7.140625" style="73" customWidth="1"/>
    <col min="14" max="14" width="15.28515625" style="73" customWidth="1"/>
    <col min="15" max="15" width="9.85546875" style="73" customWidth="1"/>
    <col min="16" max="20" width="10.85546875" style="73"/>
    <col min="21" max="21" width="9.42578125" style="73" customWidth="1"/>
    <col min="22" max="23" width="7.85546875" style="73" customWidth="1"/>
    <col min="24" max="24" width="6.140625" style="73" customWidth="1"/>
    <col min="25" max="16384" width="10.85546875" style="73"/>
  </cols>
  <sheetData>
    <row r="1" spans="1:26" ht="18.75" customHeight="1" x14ac:dyDescent="0.25">
      <c r="A1" s="539" t="s">
        <v>1120</v>
      </c>
      <c r="B1" s="539"/>
      <c r="C1" s="539"/>
      <c r="D1" s="539"/>
      <c r="E1" s="539"/>
    </row>
    <row r="2" spans="1:26" ht="32.25" customHeight="1" x14ac:dyDescent="0.2">
      <c r="A2" s="540"/>
      <c r="B2" s="541"/>
      <c r="C2" s="541"/>
      <c r="D2" s="541"/>
      <c r="E2" s="541"/>
      <c r="J2" s="72"/>
      <c r="K2" s="72"/>
      <c r="L2" s="72"/>
      <c r="M2" s="72"/>
    </row>
    <row r="3" spans="1:26" ht="14.25" x14ac:dyDescent="0.2">
      <c r="A3" s="535">
        <f>C28</f>
        <v>0</v>
      </c>
      <c r="B3" s="535"/>
      <c r="C3" s="535"/>
      <c r="D3" s="535"/>
      <c r="E3" s="535"/>
      <c r="F3" s="535"/>
      <c r="G3" s="535"/>
      <c r="H3" s="535"/>
      <c r="I3" s="535"/>
      <c r="J3" s="535"/>
      <c r="K3" s="72"/>
      <c r="L3" s="72"/>
      <c r="M3" s="72"/>
    </row>
    <row r="4" spans="1:26" ht="27.75" customHeight="1" x14ac:dyDescent="0.25">
      <c r="A4" s="534" t="s">
        <v>825</v>
      </c>
      <c r="B4" s="534" t="s">
        <v>845</v>
      </c>
      <c r="C4" s="534" t="s">
        <v>828</v>
      </c>
      <c r="D4" s="534" t="s">
        <v>512</v>
      </c>
      <c r="E4" s="534" t="s">
        <v>128</v>
      </c>
      <c r="F4" s="534" t="s">
        <v>247</v>
      </c>
      <c r="G4" s="534" t="s">
        <v>988</v>
      </c>
      <c r="H4" s="534" t="s">
        <v>985</v>
      </c>
      <c r="I4" s="534" t="s">
        <v>986</v>
      </c>
      <c r="J4" s="536" t="s">
        <v>830</v>
      </c>
    </row>
    <row r="5" spans="1:26" ht="22.5" customHeight="1" x14ac:dyDescent="0.25">
      <c r="A5" s="534"/>
      <c r="B5" s="534"/>
      <c r="C5" s="534"/>
      <c r="D5" s="534"/>
      <c r="E5" s="534"/>
      <c r="F5" s="534"/>
      <c r="G5" s="534"/>
      <c r="H5" s="534"/>
      <c r="I5" s="534"/>
      <c r="J5" s="536"/>
    </row>
    <row r="6" spans="1:26" ht="14.45" hidden="1" customHeight="1" x14ac:dyDescent="0.25">
      <c r="A6" s="397" t="str">
        <f ca="1">'10'!$C$1</f>
        <v>10</v>
      </c>
      <c r="B6" s="398">
        <f>'10'!$D$10</f>
        <v>0</v>
      </c>
      <c r="C6" s="398">
        <f>'10'!$D$12</f>
        <v>0</v>
      </c>
      <c r="D6" s="399">
        <f>'10'!$G$170</f>
        <v>0</v>
      </c>
      <c r="E6" s="399">
        <f>'10'!$G$332</f>
        <v>0</v>
      </c>
      <c r="F6" s="399">
        <f>'10'!$G$518</f>
        <v>0</v>
      </c>
      <c r="G6" s="399">
        <f>'10'!$G$584</f>
        <v>0</v>
      </c>
      <c r="H6" s="399">
        <f>'10'!$G$683</f>
        <v>0</v>
      </c>
      <c r="I6" s="399">
        <f>'10'!$G$709</f>
        <v>0</v>
      </c>
      <c r="J6" s="382">
        <f t="shared" ref="J6:J11" si="0">SUM(B6:I6)</f>
        <v>0</v>
      </c>
      <c r="K6" s="74"/>
    </row>
    <row r="7" spans="1:26" ht="14.45" hidden="1" customHeight="1" x14ac:dyDescent="0.25">
      <c r="A7" s="397" t="str">
        <f ca="1">'11'!$C$1</f>
        <v>11</v>
      </c>
      <c r="B7" s="398">
        <f>'11'!$D$10</f>
        <v>0</v>
      </c>
      <c r="C7" s="398">
        <f>'11'!$D$12</f>
        <v>0</v>
      </c>
      <c r="D7" s="399">
        <f>'11'!$G$170</f>
        <v>0</v>
      </c>
      <c r="E7" s="399">
        <f>'11'!$G$332</f>
        <v>0</v>
      </c>
      <c r="F7" s="399">
        <f>'11'!$G$518</f>
        <v>0</v>
      </c>
      <c r="G7" s="399">
        <f>'11'!$G$584</f>
        <v>0</v>
      </c>
      <c r="H7" s="399">
        <f>'11'!$G$683</f>
        <v>0</v>
      </c>
      <c r="I7" s="399">
        <f>'11'!$G$709</f>
        <v>0</v>
      </c>
      <c r="J7" s="382">
        <f t="shared" si="0"/>
        <v>0</v>
      </c>
      <c r="K7" s="74"/>
    </row>
    <row r="8" spans="1:26" ht="14.45" hidden="1" customHeight="1" x14ac:dyDescent="0.25">
      <c r="A8" s="397" t="str">
        <f ca="1">'12'!$C$1</f>
        <v>12</v>
      </c>
      <c r="B8" s="398">
        <f>'12'!$D$10</f>
        <v>0</v>
      </c>
      <c r="C8" s="398">
        <f>'12'!$D$12</f>
        <v>0</v>
      </c>
      <c r="D8" s="399">
        <f>'12'!$G$170</f>
        <v>0</v>
      </c>
      <c r="E8" s="399">
        <f>'12'!$G$332</f>
        <v>0</v>
      </c>
      <c r="F8" s="399">
        <f>'12'!$G$518</f>
        <v>0</v>
      </c>
      <c r="G8" s="399">
        <f>'12'!$G$584</f>
        <v>0</v>
      </c>
      <c r="H8" s="399">
        <f>'12'!$G$683</f>
        <v>0</v>
      </c>
      <c r="I8" s="399">
        <f>'12'!$G$709</f>
        <v>0</v>
      </c>
      <c r="J8" s="382">
        <f t="shared" si="0"/>
        <v>0</v>
      </c>
      <c r="K8" s="74"/>
      <c r="L8" s="76"/>
    </row>
    <row r="9" spans="1:26" ht="14.45" hidden="1" customHeight="1" x14ac:dyDescent="0.25">
      <c r="A9" s="397" t="str">
        <f ca="1">'13'!$C$1</f>
        <v>13</v>
      </c>
      <c r="B9" s="398">
        <f>'13'!$D$10</f>
        <v>0</v>
      </c>
      <c r="C9" s="398">
        <f>'13'!$D$12</f>
        <v>0</v>
      </c>
      <c r="D9" s="399">
        <f>'13'!$G$170</f>
        <v>0</v>
      </c>
      <c r="E9" s="399">
        <f>'13'!$G$332</f>
        <v>0</v>
      </c>
      <c r="F9" s="399">
        <f>'13'!$G$518</f>
        <v>0</v>
      </c>
      <c r="G9" s="399">
        <f>'13'!$G$584</f>
        <v>0</v>
      </c>
      <c r="H9" s="399">
        <f>'13'!$G$683</f>
        <v>0</v>
      </c>
      <c r="I9" s="399">
        <f>'13'!$G$709</f>
        <v>0</v>
      </c>
      <c r="J9" s="382">
        <f t="shared" si="0"/>
        <v>0</v>
      </c>
      <c r="K9" s="74"/>
    </row>
    <row r="10" spans="1:26" ht="14.45" hidden="1" customHeight="1" x14ac:dyDescent="0.25">
      <c r="A10" s="397" t="str">
        <f ca="1">'14'!$C$1</f>
        <v>14</v>
      </c>
      <c r="B10" s="398">
        <f>'14'!$D$10</f>
        <v>0</v>
      </c>
      <c r="C10" s="398">
        <f>'14'!$D$12</f>
        <v>0</v>
      </c>
      <c r="D10" s="399">
        <f>'14'!$G$170</f>
        <v>0</v>
      </c>
      <c r="E10" s="399">
        <f>'14'!$G$332</f>
        <v>0</v>
      </c>
      <c r="F10" s="399">
        <f>'14'!$G$518</f>
        <v>0</v>
      </c>
      <c r="G10" s="399">
        <f>'14'!$G$584</f>
        <v>0</v>
      </c>
      <c r="H10" s="399">
        <f>'14'!$G$683</f>
        <v>0</v>
      </c>
      <c r="I10" s="399">
        <f>'14'!$G$709</f>
        <v>0</v>
      </c>
      <c r="J10" s="382">
        <f t="shared" si="0"/>
        <v>0</v>
      </c>
      <c r="K10" s="74"/>
    </row>
    <row r="11" spans="1:26" ht="14.45" hidden="1" customHeight="1" x14ac:dyDescent="0.2">
      <c r="A11" s="397" t="str">
        <f ca="1">'15'!$C$1</f>
        <v>15</v>
      </c>
      <c r="B11" s="398">
        <f>'15'!$D$10</f>
        <v>0</v>
      </c>
      <c r="C11" s="398">
        <f>'15'!$D$12</f>
        <v>0</v>
      </c>
      <c r="D11" s="399">
        <f>'15'!$G$170</f>
        <v>0</v>
      </c>
      <c r="E11" s="399">
        <f>'15'!$G$332</f>
        <v>0</v>
      </c>
      <c r="F11" s="399">
        <f>'15'!$G$518</f>
        <v>0</v>
      </c>
      <c r="G11" s="399">
        <f>'15'!$G$584</f>
        <v>0</v>
      </c>
      <c r="H11" s="399">
        <f>'15'!$G$683</f>
        <v>0</v>
      </c>
      <c r="I11" s="399">
        <f>'15'!$G$709</f>
        <v>0</v>
      </c>
      <c r="J11" s="382">
        <f t="shared" si="0"/>
        <v>0</v>
      </c>
      <c r="K11" s="74"/>
      <c r="Y11" s="77"/>
      <c r="Z11" s="77"/>
    </row>
    <row r="12" spans="1:26" ht="14.45" customHeight="1" x14ac:dyDescent="0.25">
      <c r="A12" s="400" t="s">
        <v>987</v>
      </c>
      <c r="B12" s="401">
        <f t="shared" ref="B12:J12" si="1">SUM(B6:B11)</f>
        <v>0</v>
      </c>
      <c r="C12" s="401">
        <f t="shared" si="1"/>
        <v>0</v>
      </c>
      <c r="D12" s="402">
        <f t="shared" si="1"/>
        <v>0</v>
      </c>
      <c r="E12" s="402">
        <f t="shared" si="1"/>
        <v>0</v>
      </c>
      <c r="F12" s="402">
        <f t="shared" si="1"/>
        <v>0</v>
      </c>
      <c r="G12" s="402">
        <f t="shared" si="1"/>
        <v>0</v>
      </c>
      <c r="H12" s="403">
        <f t="shared" si="1"/>
        <v>0</v>
      </c>
      <c r="I12" s="403">
        <f t="shared" si="1"/>
        <v>0</v>
      </c>
      <c r="J12" s="383">
        <f t="shared" si="1"/>
        <v>0</v>
      </c>
    </row>
    <row r="13" spans="1:26" ht="16.5" hidden="1" customHeight="1" thickBot="1" x14ac:dyDescent="0.25">
      <c r="A13" s="404"/>
      <c r="B13" s="404"/>
      <c r="C13" s="404"/>
      <c r="D13" s="405"/>
      <c r="E13" s="406"/>
      <c r="F13" s="537"/>
      <c r="G13" s="542"/>
      <c r="H13" s="518" t="s">
        <v>826</v>
      </c>
      <c r="I13" s="519"/>
      <c r="J13" s="141">
        <f>Спецмонтаж!F268</f>
        <v>0</v>
      </c>
      <c r="K13" s="81"/>
      <c r="L13" s="81"/>
      <c r="M13" s="81"/>
    </row>
    <row r="14" spans="1:26" ht="33" customHeight="1" x14ac:dyDescent="0.25">
      <c r="A14" s="407"/>
      <c r="B14" s="407"/>
      <c r="C14" s="407"/>
      <c r="D14" s="408"/>
      <c r="E14" s="406"/>
      <c r="F14" s="538"/>
      <c r="G14" s="543"/>
      <c r="H14" s="520" t="s">
        <v>829</v>
      </c>
      <c r="I14" s="521"/>
      <c r="J14" s="384">
        <f>J13+J12</f>
        <v>0</v>
      </c>
    </row>
    <row r="15" spans="1:26" ht="18" customHeight="1" x14ac:dyDescent="0.2">
      <c r="A15" s="404"/>
      <c r="B15" s="404"/>
      <c r="C15" s="404"/>
      <c r="D15" s="405"/>
      <c r="E15" s="406"/>
      <c r="F15" s="538"/>
      <c r="G15" s="543"/>
      <c r="H15" s="514" t="s">
        <v>970</v>
      </c>
      <c r="I15" s="515"/>
      <c r="J15" s="384">
        <f>J12*G30</f>
        <v>0</v>
      </c>
    </row>
    <row r="16" spans="1:26" ht="33" customHeight="1" thickBot="1" x14ac:dyDescent="0.25">
      <c r="A16" s="408"/>
      <c r="B16" s="408"/>
      <c r="C16" s="408"/>
      <c r="D16" s="408"/>
      <c r="E16" s="409"/>
      <c r="F16" s="538"/>
      <c r="G16" s="543"/>
      <c r="H16" s="512" t="s">
        <v>983</v>
      </c>
      <c r="I16" s="513"/>
      <c r="J16" s="385">
        <f>J14-J15</f>
        <v>0</v>
      </c>
    </row>
    <row r="17" spans="1:11" ht="26.25" customHeight="1" x14ac:dyDescent="0.25">
      <c r="D17" s="82"/>
      <c r="E17" s="82"/>
      <c r="F17" s="82"/>
      <c r="G17" s="517"/>
      <c r="H17" s="517"/>
      <c r="I17" s="517"/>
      <c r="J17" s="517"/>
    </row>
    <row r="18" spans="1:11" ht="24.75" customHeight="1" x14ac:dyDescent="0.2">
      <c r="C18" s="503"/>
      <c r="D18" s="503"/>
      <c r="E18" s="82"/>
      <c r="F18" s="82"/>
      <c r="G18" s="516"/>
      <c r="H18" s="516"/>
      <c r="I18" s="516"/>
      <c r="J18" s="516"/>
    </row>
    <row r="19" spans="1:11" ht="15" x14ac:dyDescent="0.25">
      <c r="C19" s="144"/>
      <c r="E19" s="82"/>
      <c r="F19" s="82"/>
      <c r="G19" s="82"/>
      <c r="H19" s="82"/>
      <c r="I19" s="82"/>
    </row>
    <row r="20" spans="1:11" x14ac:dyDescent="0.25">
      <c r="B20" s="76"/>
      <c r="C20" s="76"/>
      <c r="D20" s="82"/>
      <c r="E20" s="82"/>
      <c r="F20" s="82"/>
      <c r="G20" s="82"/>
      <c r="H20" s="82"/>
      <c r="I20" s="82"/>
    </row>
    <row r="21" spans="1:11" ht="14.25" customHeight="1" x14ac:dyDescent="0.25">
      <c r="D21" s="82"/>
      <c r="E21" s="82"/>
      <c r="F21" s="82"/>
      <c r="G21" s="82"/>
      <c r="H21" s="82"/>
      <c r="I21" s="82"/>
    </row>
    <row r="22" spans="1:11" hidden="1" x14ac:dyDescent="0.2">
      <c r="A22" s="504" t="s">
        <v>788</v>
      </c>
      <c r="B22" s="505"/>
      <c r="C22" s="506"/>
      <c r="D22" s="507"/>
      <c r="E22" s="507"/>
      <c r="F22" s="507"/>
      <c r="G22" s="507"/>
      <c r="H22" s="507"/>
      <c r="I22" s="507"/>
      <c r="J22" s="507"/>
      <c r="K22" s="508"/>
    </row>
    <row r="23" spans="1:11" x14ac:dyDescent="0.2">
      <c r="A23" s="462" t="s">
        <v>846</v>
      </c>
      <c r="B23" s="463"/>
      <c r="C23" s="509">
        <f ca="1">TODAY()</f>
        <v>46232</v>
      </c>
      <c r="D23" s="510"/>
      <c r="E23" s="510"/>
      <c r="F23" s="510"/>
      <c r="G23" s="510"/>
      <c r="H23" s="510"/>
      <c r="I23" s="510"/>
      <c r="J23" s="510"/>
      <c r="K23" s="511"/>
    </row>
    <row r="24" spans="1:11" x14ac:dyDescent="0.2">
      <c r="A24" s="462" t="s">
        <v>789</v>
      </c>
      <c r="B24" s="463"/>
      <c r="C24" s="464" t="str">
        <f ca="1">" Смета от "&amp;TEXT(C23,"Д  ММММ  ГГГГ")&amp; " года"</f>
        <v xml:space="preserve"> Смета от 29 Июль 2026 года</v>
      </c>
      <c r="D24" s="464"/>
      <c r="E24" s="464"/>
      <c r="F24" s="464"/>
      <c r="G24" s="464"/>
      <c r="H24" s="464"/>
      <c r="I24" s="464"/>
      <c r="J24" s="464"/>
      <c r="K24" s="465"/>
    </row>
    <row r="25" spans="1:11" x14ac:dyDescent="0.2">
      <c r="A25" s="462" t="s">
        <v>790</v>
      </c>
      <c r="B25" s="463"/>
      <c r="C25" s="464" t="str">
        <f>"Акт выполненных работ № "&amp;B35&amp;" от "&amp;TEXT(C22,"Д  [$-FC19]ММММ ГГГГ")&amp; " года"</f>
        <v>Акт выполненных работ № 1 от 0 января 1900 года</v>
      </c>
      <c r="D25" s="464"/>
      <c r="E25" s="464"/>
      <c r="F25" s="464"/>
      <c r="G25" s="464"/>
      <c r="H25" s="464"/>
      <c r="I25" s="464"/>
      <c r="J25" s="464"/>
      <c r="K25" s="465"/>
    </row>
    <row r="26" spans="1:11" x14ac:dyDescent="0.2">
      <c r="A26" s="462" t="s">
        <v>791</v>
      </c>
      <c r="B26" s="463"/>
      <c r="C26" s="464" t="str">
        <f ca="1">"Приложение №1 к договору № "&amp;B32&amp;" от "&amp;TEXT(C23,"Д ММММ ГГГГ") &amp; " года"</f>
        <v>Приложение №1 к договору №  от 29 Июль 2026 года</v>
      </c>
      <c r="D26" s="464"/>
      <c r="E26" s="464"/>
      <c r="F26" s="464"/>
      <c r="G26" s="464"/>
      <c r="H26" s="464"/>
      <c r="I26" s="464"/>
      <c r="J26" s="464"/>
      <c r="K26" s="465"/>
    </row>
    <row r="27" spans="1:11" x14ac:dyDescent="0.2">
      <c r="A27" s="462"/>
      <c r="B27" s="463"/>
      <c r="C27" s="464" t="str">
        <f ca="1">"по Договору №"&amp;B32&amp;" от "&amp;TEXT(C23,"Д  [$-FC19]ММММ ГГГГ")&amp; " года"</f>
        <v>по Договору № от 29 июля 2026 года</v>
      </c>
      <c r="D27" s="464"/>
      <c r="E27" s="464"/>
      <c r="F27" s="464"/>
      <c r="G27" s="464"/>
      <c r="H27" s="464"/>
      <c r="I27" s="464"/>
      <c r="J27" s="464"/>
      <c r="K27" s="465"/>
    </row>
    <row r="28" spans="1:11" ht="13.5" thickBot="1" x14ac:dyDescent="0.25">
      <c r="A28" s="484" t="s">
        <v>792</v>
      </c>
      <c r="B28" s="485"/>
      <c r="C28" s="489"/>
      <c r="D28" s="490"/>
      <c r="E28" s="490"/>
      <c r="F28" s="490"/>
      <c r="G28" s="490"/>
      <c r="H28" s="490"/>
      <c r="I28" s="490"/>
      <c r="J28" s="490"/>
      <c r="K28" s="491"/>
    </row>
    <row r="29" spans="1:11" ht="13.5" thickBot="1" x14ac:dyDescent="0.3">
      <c r="A29" s="91" t="s">
        <v>973</v>
      </c>
      <c r="B29" s="486" t="s">
        <v>975</v>
      </c>
      <c r="C29" s="486"/>
      <c r="D29" s="73"/>
      <c r="E29" s="73"/>
      <c r="F29" s="73"/>
      <c r="G29" s="73"/>
      <c r="H29" s="73"/>
      <c r="I29" s="73"/>
    </row>
    <row r="30" spans="1:11" ht="13.5" thickBot="1" x14ac:dyDescent="0.25">
      <c r="A30" s="75" t="s">
        <v>793</v>
      </c>
      <c r="B30" s="486"/>
      <c r="C30" s="486"/>
      <c r="D30" s="73"/>
      <c r="E30" s="492" t="s">
        <v>794</v>
      </c>
      <c r="F30" s="492"/>
      <c r="G30" s="335">
        <v>0.1</v>
      </c>
      <c r="H30" s="73"/>
      <c r="I30" s="73"/>
    </row>
    <row r="31" spans="1:11" ht="13.5" thickBot="1" x14ac:dyDescent="0.25">
      <c r="A31" s="75" t="s">
        <v>795</v>
      </c>
      <c r="B31" s="486"/>
      <c r="C31" s="486"/>
      <c r="D31" s="73"/>
      <c r="E31" s="487" t="s">
        <v>796</v>
      </c>
      <c r="F31" s="488"/>
      <c r="G31" s="87">
        <v>1.5</v>
      </c>
      <c r="H31" s="73"/>
      <c r="I31" s="73"/>
    </row>
    <row r="32" spans="1:11" ht="13.5" thickBot="1" x14ac:dyDescent="0.3">
      <c r="A32" s="75" t="s">
        <v>797</v>
      </c>
      <c r="B32" s="486"/>
      <c r="C32" s="486"/>
      <c r="D32" s="73"/>
      <c r="E32" s="73"/>
      <c r="F32" s="73"/>
      <c r="G32" s="73"/>
      <c r="H32" s="73"/>
      <c r="I32" s="73"/>
    </row>
    <row r="33" spans="1:11" ht="15.75" customHeight="1" x14ac:dyDescent="0.2">
      <c r="A33" s="75" t="s">
        <v>798</v>
      </c>
      <c r="B33" s="496"/>
      <c r="C33" s="496"/>
      <c r="D33" s="73"/>
      <c r="E33" s="497" t="s">
        <v>807</v>
      </c>
      <c r="F33" s="498"/>
      <c r="G33" s="498"/>
      <c r="H33" s="498"/>
      <c r="I33" s="498"/>
      <c r="J33" s="499"/>
    </row>
    <row r="34" spans="1:11" ht="18.75" customHeight="1" thickBot="1" x14ac:dyDescent="0.3">
      <c r="A34" s="75" t="s">
        <v>799</v>
      </c>
      <c r="B34" s="493" t="s">
        <v>1114</v>
      </c>
      <c r="C34" s="494"/>
      <c r="D34" s="73"/>
      <c r="E34" s="500"/>
      <c r="F34" s="501"/>
      <c r="G34" s="501"/>
      <c r="H34" s="501"/>
      <c r="I34" s="501"/>
      <c r="J34" s="502"/>
    </row>
    <row r="35" spans="1:11" ht="13.5" thickBot="1" x14ac:dyDescent="0.25">
      <c r="A35" s="75" t="s">
        <v>800</v>
      </c>
      <c r="B35" s="495">
        <v>1</v>
      </c>
      <c r="C35" s="495"/>
      <c r="D35" s="73"/>
      <c r="E35" s="73"/>
      <c r="F35" s="73"/>
      <c r="G35" s="73"/>
      <c r="H35" s="73"/>
      <c r="I35" s="73"/>
    </row>
    <row r="36" spans="1:11" x14ac:dyDescent="0.25">
      <c r="A36" s="466" t="s">
        <v>814</v>
      </c>
      <c r="B36" s="467"/>
      <c r="C36" s="468"/>
      <c r="D36" s="475"/>
      <c r="E36" s="476"/>
      <c r="F36" s="476"/>
      <c r="G36" s="476"/>
      <c r="H36" s="476"/>
      <c r="I36" s="476"/>
      <c r="J36" s="476"/>
      <c r="K36" s="477"/>
    </row>
    <row r="37" spans="1:11" x14ac:dyDescent="0.25">
      <c r="A37" s="469"/>
      <c r="B37" s="470"/>
      <c r="C37" s="471"/>
      <c r="D37" s="478"/>
      <c r="E37" s="479"/>
      <c r="F37" s="479"/>
      <c r="G37" s="479"/>
      <c r="H37" s="479"/>
      <c r="I37" s="479"/>
      <c r="J37" s="479"/>
      <c r="K37" s="480"/>
    </row>
    <row r="38" spans="1:11" ht="13.5" thickBot="1" x14ac:dyDescent="0.3">
      <c r="A38" s="472"/>
      <c r="B38" s="473"/>
      <c r="C38" s="474"/>
      <c r="D38" s="481"/>
      <c r="E38" s="482"/>
      <c r="F38" s="482"/>
      <c r="G38" s="482"/>
      <c r="H38" s="482"/>
      <c r="I38" s="482"/>
      <c r="J38" s="482"/>
      <c r="K38" s="483"/>
    </row>
    <row r="39" spans="1:11" x14ac:dyDescent="0.25">
      <c r="A39" s="78"/>
      <c r="B39" s="79"/>
      <c r="C39" s="79"/>
      <c r="D39" s="148"/>
      <c r="E39" s="148"/>
      <c r="F39" s="148"/>
      <c r="G39" s="148"/>
      <c r="H39" s="148"/>
      <c r="I39" s="148"/>
      <c r="J39" s="148"/>
      <c r="K39" s="148"/>
    </row>
    <row r="40" spans="1:11" ht="13.5" thickBot="1" x14ac:dyDescent="0.3">
      <c r="D40" s="73"/>
      <c r="E40" s="73"/>
      <c r="F40" s="73"/>
      <c r="G40" s="73"/>
      <c r="H40" s="73"/>
      <c r="I40" s="73"/>
    </row>
    <row r="41" spans="1:11" x14ac:dyDescent="0.25">
      <c r="A41" s="466" t="s">
        <v>815</v>
      </c>
      <c r="B41" s="467"/>
      <c r="C41" s="468"/>
      <c r="D41" s="528"/>
      <c r="E41" s="529"/>
      <c r="F41" s="529"/>
      <c r="G41" s="529"/>
      <c r="H41" s="529"/>
      <c r="I41" s="529"/>
      <c r="J41" s="529"/>
      <c r="K41" s="530"/>
    </row>
    <row r="42" spans="1:11" ht="13.5" thickBot="1" x14ac:dyDescent="0.3">
      <c r="A42" s="472"/>
      <c r="B42" s="473"/>
      <c r="C42" s="474"/>
      <c r="D42" s="531"/>
      <c r="E42" s="532"/>
      <c r="F42" s="532"/>
      <c r="G42" s="532"/>
      <c r="H42" s="532"/>
      <c r="I42" s="532"/>
      <c r="J42" s="532"/>
      <c r="K42" s="533"/>
    </row>
    <row r="43" spans="1:11" ht="13.5" thickBot="1" x14ac:dyDescent="0.3">
      <c r="D43" s="73"/>
      <c r="E43" s="73"/>
      <c r="F43" s="73"/>
      <c r="G43" s="73"/>
      <c r="H43" s="73"/>
      <c r="I43" s="73"/>
    </row>
    <row r="44" spans="1:11" ht="13.5" thickBot="1" x14ac:dyDescent="0.3">
      <c r="A44" s="522" t="s">
        <v>816</v>
      </c>
      <c r="B44" s="523"/>
      <c r="C44" s="524"/>
      <c r="D44" s="525"/>
      <c r="E44" s="526"/>
      <c r="F44" s="526"/>
      <c r="G44" s="526"/>
      <c r="H44" s="526"/>
      <c r="I44" s="526"/>
      <c r="J44" s="526"/>
      <c r="K44" s="527"/>
    </row>
    <row r="45" spans="1:11" ht="13.5" thickBot="1" x14ac:dyDescent="0.3">
      <c r="D45" s="73"/>
      <c r="E45" s="73"/>
      <c r="F45" s="73"/>
      <c r="G45" s="73"/>
      <c r="H45" s="73"/>
      <c r="I45" s="73"/>
    </row>
    <row r="46" spans="1:11" ht="13.5" thickBot="1" x14ac:dyDescent="0.3">
      <c r="A46" s="522" t="s">
        <v>801</v>
      </c>
      <c r="B46" s="523"/>
      <c r="C46" s="524"/>
      <c r="D46" s="525"/>
      <c r="E46" s="526"/>
      <c r="F46" s="526"/>
      <c r="G46" s="526"/>
      <c r="H46" s="526"/>
      <c r="I46" s="526"/>
      <c r="J46" s="526"/>
      <c r="K46" s="527"/>
    </row>
    <row r="47" spans="1:11" x14ac:dyDescent="0.25">
      <c r="A47" s="78"/>
      <c r="B47" s="83"/>
      <c r="C47" s="83"/>
      <c r="D47" s="148"/>
      <c r="E47" s="148"/>
      <c r="F47" s="148"/>
      <c r="G47" s="148"/>
      <c r="H47" s="148"/>
      <c r="I47" s="148"/>
      <c r="J47" s="148"/>
      <c r="K47" s="148"/>
    </row>
  </sheetData>
  <sheetProtection formatColumns="0" formatRows="0"/>
  <autoFilter ref="A4:J16" xr:uid="{00000000-0009-0000-0000-000014000000}"/>
  <mergeCells count="54">
    <mergeCell ref="F13:F16"/>
    <mergeCell ref="A1:E1"/>
    <mergeCell ref="A2:E2"/>
    <mergeCell ref="F4:F5"/>
    <mergeCell ref="G4:G5"/>
    <mergeCell ref="G13:G16"/>
    <mergeCell ref="H4:H5"/>
    <mergeCell ref="I4:I5"/>
    <mergeCell ref="A3:J3"/>
    <mergeCell ref="A4:A5"/>
    <mergeCell ref="D4:D5"/>
    <mergeCell ref="E4:E5"/>
    <mergeCell ref="J4:J5"/>
    <mergeCell ref="B4:B5"/>
    <mergeCell ref="C4:C5"/>
    <mergeCell ref="A44:C44"/>
    <mergeCell ref="D44:K44"/>
    <mergeCell ref="A46:C46"/>
    <mergeCell ref="D46:K46"/>
    <mergeCell ref="A41:C42"/>
    <mergeCell ref="D41:K42"/>
    <mergeCell ref="H16:I16"/>
    <mergeCell ref="H15:I15"/>
    <mergeCell ref="G18:J18"/>
    <mergeCell ref="G17:J17"/>
    <mergeCell ref="H13:I13"/>
    <mergeCell ref="H14:I14"/>
    <mergeCell ref="C18:D18"/>
    <mergeCell ref="A22:B22"/>
    <mergeCell ref="C22:K22"/>
    <mergeCell ref="A23:B23"/>
    <mergeCell ref="C23:K23"/>
    <mergeCell ref="A24:B24"/>
    <mergeCell ref="C24:K24"/>
    <mergeCell ref="A25:B25"/>
    <mergeCell ref="C25:K25"/>
    <mergeCell ref="A26:B26"/>
    <mergeCell ref="C26:K26"/>
    <mergeCell ref="A27:B27"/>
    <mergeCell ref="C27:K27"/>
    <mergeCell ref="A36:C38"/>
    <mergeCell ref="D36:K38"/>
    <mergeCell ref="A28:B28"/>
    <mergeCell ref="B31:C31"/>
    <mergeCell ref="E31:F31"/>
    <mergeCell ref="B29:C29"/>
    <mergeCell ref="C28:K28"/>
    <mergeCell ref="B30:C30"/>
    <mergeCell ref="E30:F30"/>
    <mergeCell ref="B34:C34"/>
    <mergeCell ref="B35:C35"/>
    <mergeCell ref="B32:C32"/>
    <mergeCell ref="B33:C33"/>
    <mergeCell ref="E33:J34"/>
  </mergeCells>
  <dataValidations count="3">
    <dataValidation type="list" allowBlank="1" showInputMessage="1" showErrorMessage="1" sqref="B35" xr:uid="{00000000-0002-0000-1400-000000000000}">
      <formula1>"1,2,3,4,5,6,7,8,9,10,11,12,13,14,15,16,17,18,19,20,21,22,23,24,25,26,27,28,29,30,Все акты"</formula1>
    </dataValidation>
    <dataValidation type="list" allowBlank="1" showInputMessage="1" showErrorMessage="1" sqref="B34:C34" xr:uid="{00000000-0002-0000-1400-000001000000}">
      <formula1>"Акт,Смета"</formula1>
    </dataValidation>
    <dataValidation type="decimal" allowBlank="1" showInputMessage="1" showErrorMessage="1" errorTitle="НИЗЯ" sqref="G30" xr:uid="{00000000-0002-0000-1400-000002000000}">
      <formula1>0</formula1>
      <formula2>50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AE725-698A-48EF-8EB5-520D83D0501B}">
  <sheetPr>
    <pageSetUpPr fitToPage="1"/>
  </sheetPr>
  <dimension ref="A1:I956"/>
  <sheetViews>
    <sheetView view="pageBreakPreview" topLeftCell="B1" zoomScaleNormal="100" zoomScaleSheetLayoutView="100" workbookViewId="0">
      <selection activeCell="C5" sqref="C5:D5"/>
    </sheetView>
  </sheetViews>
  <sheetFormatPr defaultColWidth="8.85546875" defaultRowHeight="12.75" x14ac:dyDescent="0.2"/>
  <cols>
    <col min="1" max="1" width="3.85546875" style="247" hidden="1" customWidth="1"/>
    <col min="2" max="2" width="66.42578125" style="240" customWidth="1"/>
    <col min="3" max="3" width="11.42578125" style="240" customWidth="1"/>
    <col min="4" max="4" width="9.28515625" style="271" customWidth="1"/>
    <col min="5" max="5" width="0.140625" style="248" customWidth="1"/>
    <col min="6" max="16384" width="8.85546875" style="240"/>
  </cols>
  <sheetData>
    <row r="1" spans="1:9" s="220" customFormat="1" ht="15" customHeight="1" x14ac:dyDescent="0.25">
      <c r="A1" s="218"/>
      <c r="B1" s="219" t="str">
        <f ca="1">RIGHT(CELL("ИМЯФАЙЛА",B1),LEN(CELL("имяфайла",B1))-SEARCH("]",CELL("имяфайла",B1),1))</f>
        <v>Приложение №2</v>
      </c>
      <c r="D1" s="308"/>
    </row>
    <row r="2" spans="1:9" s="220" customFormat="1" ht="15" customHeight="1" x14ac:dyDescent="0.25">
      <c r="A2" s="218"/>
      <c r="D2" s="308"/>
    </row>
    <row r="3" spans="1:9" s="220" customFormat="1" ht="22.5" customHeight="1" x14ac:dyDescent="0.3">
      <c r="A3" s="218"/>
      <c r="D3" s="308"/>
      <c r="F3" s="221"/>
      <c r="G3" s="221"/>
      <c r="H3" s="221"/>
      <c r="I3" s="221"/>
    </row>
    <row r="4" spans="1:9" s="220" customFormat="1" ht="15" customHeight="1" thickBot="1" x14ac:dyDescent="0.35">
      <c r="A4" s="218"/>
      <c r="D4" s="308"/>
      <c r="F4" s="221"/>
      <c r="G4" s="221"/>
      <c r="H4" s="221"/>
      <c r="I4" s="221"/>
    </row>
    <row r="5" spans="1:9" s="220" customFormat="1" ht="18.75" thickBot="1" x14ac:dyDescent="0.3">
      <c r="A5" s="218"/>
      <c r="B5" s="396" t="s">
        <v>971</v>
      </c>
      <c r="C5" s="544">
        <f>Сводная!B32</f>
        <v>0</v>
      </c>
      <c r="D5" s="545"/>
      <c r="E5" s="222"/>
      <c r="F5" s="223"/>
      <c r="G5" s="223"/>
      <c r="H5" s="223"/>
      <c r="I5" s="223"/>
    </row>
    <row r="6" spans="1:9" s="220" customFormat="1" ht="18.75" hidden="1" thickBot="1" x14ac:dyDescent="0.3">
      <c r="A6" s="218"/>
      <c r="B6" s="224"/>
      <c r="C6" s="225"/>
      <c r="D6" s="307"/>
      <c r="E6" s="222"/>
      <c r="F6" s="223"/>
      <c r="G6" s="223"/>
      <c r="H6" s="223"/>
      <c r="I6" s="223"/>
    </row>
    <row r="7" spans="1:9" s="220" customFormat="1" ht="15.75" hidden="1" thickBot="1" x14ac:dyDescent="0.3">
      <c r="A7" s="218"/>
      <c r="B7" s="546"/>
      <c r="C7" s="547"/>
      <c r="D7" s="548"/>
      <c r="E7" s="226"/>
      <c r="G7" s="223"/>
      <c r="H7" s="223"/>
      <c r="I7" s="223"/>
    </row>
    <row r="8" spans="1:9" s="220" customFormat="1" ht="15.75" hidden="1" thickBot="1" x14ac:dyDescent="0.3">
      <c r="A8" s="218"/>
      <c r="B8" s="549"/>
      <c r="C8" s="550"/>
      <c r="D8" s="551"/>
      <c r="E8" s="226"/>
      <c r="G8" s="223"/>
      <c r="H8" s="223"/>
      <c r="I8" s="223"/>
    </row>
    <row r="9" spans="1:9" s="220" customFormat="1" ht="15.75" hidden="1" customHeight="1" x14ac:dyDescent="0.25">
      <c r="A9" s="218"/>
      <c r="B9" s="227"/>
      <c r="C9" s="228"/>
      <c r="D9" s="229"/>
      <c r="E9" s="230"/>
      <c r="G9" s="223"/>
      <c r="H9" s="223"/>
      <c r="I9" s="223"/>
    </row>
    <row r="10" spans="1:9" s="220" customFormat="1" ht="15.75" hidden="1" customHeight="1" x14ac:dyDescent="0.25">
      <c r="A10" s="218"/>
      <c r="B10" s="227"/>
      <c r="C10" s="231"/>
      <c r="D10" s="232"/>
      <c r="E10" s="230"/>
      <c r="F10" s="223"/>
      <c r="G10" s="223"/>
      <c r="H10" s="223"/>
      <c r="I10" s="223"/>
    </row>
    <row r="11" spans="1:9" s="220" customFormat="1" ht="15.75" hidden="1" customHeight="1" x14ac:dyDescent="0.25">
      <c r="A11" s="218"/>
      <c r="B11" s="227"/>
      <c r="C11" s="231"/>
      <c r="D11" s="232"/>
      <c r="E11" s="230"/>
      <c r="F11" s="223"/>
      <c r="G11" s="223"/>
      <c r="H11" s="223"/>
      <c r="I11" s="223"/>
    </row>
    <row r="12" spans="1:9" s="220" customFormat="1" ht="15.75" hidden="1" customHeight="1" x14ac:dyDescent="0.25">
      <c r="A12" s="218"/>
      <c r="B12" s="233"/>
      <c r="C12" s="234"/>
      <c r="D12" s="235"/>
      <c r="E12" s="230"/>
      <c r="F12" s="223"/>
      <c r="G12" s="223"/>
      <c r="H12" s="223"/>
      <c r="I12" s="223"/>
    </row>
    <row r="13" spans="1:9" s="220" customFormat="1" ht="15.75" hidden="1" customHeight="1" x14ac:dyDescent="0.25">
      <c r="A13" s="218"/>
      <c r="B13" s="236"/>
      <c r="C13" s="237"/>
      <c r="D13" s="238"/>
      <c r="E13" s="230"/>
      <c r="F13" s="223"/>
      <c r="G13" s="223"/>
      <c r="H13" s="223"/>
      <c r="I13" s="223"/>
    </row>
    <row r="14" spans="1:9" ht="15.75" customHeight="1" thickBot="1" x14ac:dyDescent="0.25">
      <c r="A14" s="306"/>
      <c r="B14" s="552" t="s">
        <v>1082</v>
      </c>
      <c r="C14" s="553"/>
      <c r="D14" s="554"/>
      <c r="E14" s="239"/>
    </row>
    <row r="15" spans="1:9" ht="13.5" thickBot="1" x14ac:dyDescent="0.25">
      <c r="A15" s="252">
        <v>1</v>
      </c>
      <c r="B15" s="299" t="str">
        <f>Цены!$B$5</f>
        <v>Полы</v>
      </c>
      <c r="C15" s="298"/>
      <c r="D15" s="297"/>
      <c r="E15" s="239"/>
    </row>
    <row r="16" spans="1:9" x14ac:dyDescent="0.2">
      <c r="A16" s="252">
        <v>2</v>
      </c>
      <c r="B16" s="279" t="str">
        <f>Цены!B6</f>
        <v>Демонтаж плинтуса</v>
      </c>
      <c r="C16" s="287" t="str">
        <f>Цены!C6</f>
        <v>м/п</v>
      </c>
      <c r="D16" s="291">
        <f>Цены!E6</f>
        <v>99</v>
      </c>
      <c r="E16" s="239"/>
    </row>
    <row r="17" spans="1:5" x14ac:dyDescent="0.2">
      <c r="A17" s="252">
        <v>3</v>
      </c>
      <c r="B17" s="276" t="str">
        <f>Цены!B7</f>
        <v>Удаление слоев из керамзита, песка</v>
      </c>
      <c r="C17" s="244" t="str">
        <f>Цены!C7</f>
        <v>м2</v>
      </c>
      <c r="D17" s="290">
        <f>Цены!E7</f>
        <v>156</v>
      </c>
      <c r="E17" s="239"/>
    </row>
    <row r="18" spans="1:5" x14ac:dyDescent="0.2">
      <c r="A18" s="252">
        <v>4</v>
      </c>
      <c r="B18" s="276" t="str">
        <f>Цены!B8</f>
        <v xml:space="preserve">Устранение мелких дифектов пола </v>
      </c>
      <c r="C18" s="244" t="str">
        <f>Цены!C8</f>
        <v>м2</v>
      </c>
      <c r="D18" s="290">
        <f>Цены!E8</f>
        <v>167</v>
      </c>
      <c r="E18" s="239"/>
    </row>
    <row r="19" spans="1:5" x14ac:dyDescent="0.2">
      <c r="A19" s="252">
        <v>5</v>
      </c>
      <c r="B19" s="276" t="str">
        <f>Цены!B9</f>
        <v>Демонтаж ламината, паркетной доски</v>
      </c>
      <c r="C19" s="244" t="str">
        <f>Цены!C9</f>
        <v>м2</v>
      </c>
      <c r="D19" s="290">
        <f>Цены!E9</f>
        <v>173</v>
      </c>
      <c r="E19" s="239"/>
    </row>
    <row r="20" spans="1:5" x14ac:dyDescent="0.2">
      <c r="A20" s="252">
        <v>6</v>
      </c>
      <c r="B20" s="276" t="str">
        <f>Цены!B10</f>
        <v>Демонтаж паркета штучного</v>
      </c>
      <c r="C20" s="244" t="str">
        <f>Цены!C10</f>
        <v>м2</v>
      </c>
      <c r="D20" s="290">
        <f>Цены!E10</f>
        <v>332</v>
      </c>
      <c r="E20" s="239"/>
    </row>
    <row r="21" spans="1:5" x14ac:dyDescent="0.2">
      <c r="A21" s="252">
        <v>7</v>
      </c>
      <c r="B21" s="276" t="str">
        <f>Цены!B11</f>
        <v>Демонтаж паркета щитового</v>
      </c>
      <c r="C21" s="244" t="str">
        <f>Цены!C11</f>
        <v>м2</v>
      </c>
      <c r="D21" s="290">
        <f>Цены!E11</f>
        <v>332</v>
      </c>
      <c r="E21" s="239"/>
    </row>
    <row r="22" spans="1:5" x14ac:dyDescent="0.2">
      <c r="A22" s="252">
        <v>8</v>
      </c>
      <c r="B22" s="276" t="str">
        <f>Цены!B12</f>
        <v>Демонтаж деревянных полов</v>
      </c>
      <c r="C22" s="244" t="str">
        <f>Цены!C12</f>
        <v>м2</v>
      </c>
      <c r="D22" s="290">
        <f>Цены!E12</f>
        <v>398</v>
      </c>
      <c r="E22" s="239"/>
    </row>
    <row r="23" spans="1:5" x14ac:dyDescent="0.2">
      <c r="A23" s="252">
        <v>9</v>
      </c>
      <c r="B23" s="276" t="str">
        <f>Цены!B13</f>
        <v>Демонтаж линолеума, ковролина на клею</v>
      </c>
      <c r="C23" s="244" t="str">
        <f>Цены!C13</f>
        <v>м2</v>
      </c>
      <c r="D23" s="290">
        <f>Цены!E13</f>
        <v>216</v>
      </c>
      <c r="E23" s="239"/>
    </row>
    <row r="24" spans="1:5" x14ac:dyDescent="0.2">
      <c r="A24" s="252">
        <v>10</v>
      </c>
      <c r="B24" s="276" t="str">
        <f>Цены!B14</f>
        <v>Демонтаж линолеума, ковролина</v>
      </c>
      <c r="C24" s="244" t="str">
        <f>Цены!C14</f>
        <v>м2</v>
      </c>
      <c r="D24" s="290">
        <f>Цены!E14</f>
        <v>138</v>
      </c>
      <c r="E24" s="239"/>
    </row>
    <row r="25" spans="1:5" x14ac:dyDescent="0.2">
      <c r="A25" s="252">
        <v>11</v>
      </c>
      <c r="B25" s="276" t="str">
        <f>Цены!B15</f>
        <v>Демонтаж фанеры, ДВП</v>
      </c>
      <c r="C25" s="244" t="str">
        <f>Цены!C15</f>
        <v>м2</v>
      </c>
      <c r="D25" s="290">
        <f>Цены!E15</f>
        <v>218</v>
      </c>
      <c r="E25" s="239"/>
    </row>
    <row r="26" spans="1:5" x14ac:dyDescent="0.2">
      <c r="A26" s="252">
        <v>12</v>
      </c>
      <c r="B26" s="276" t="str">
        <f>Цены!B16</f>
        <v>Демонтаж лаг</v>
      </c>
      <c r="C26" s="244" t="str">
        <f>Цены!C16</f>
        <v>м/п</v>
      </c>
      <c r="D26" s="290">
        <f>Цены!E16</f>
        <v>233</v>
      </c>
      <c r="E26" s="239"/>
    </row>
    <row r="27" spans="1:5" x14ac:dyDescent="0.2">
      <c r="A27" s="252">
        <v>13</v>
      </c>
      <c r="B27" s="276" t="str">
        <f>Цены!B17</f>
        <v>Демонтаж подложки из ДВП обмазанной битумной мастикой</v>
      </c>
      <c r="C27" s="244" t="str">
        <f>Цены!C17</f>
        <v>м2</v>
      </c>
      <c r="D27" s="290">
        <f>Цены!E17</f>
        <v>294</v>
      </c>
      <c r="E27" s="239"/>
    </row>
    <row r="28" spans="1:5" x14ac:dyDescent="0.2">
      <c r="A28" s="252">
        <v>14</v>
      </c>
      <c r="B28" s="276" t="str">
        <f>Цены!B18</f>
        <v>Демонтаж покрытия из битумной мастики</v>
      </c>
      <c r="C28" s="244" t="str">
        <f>Цены!C18</f>
        <v>м2</v>
      </c>
      <c r="D28" s="290">
        <f>Цены!E18</f>
        <v>375</v>
      </c>
      <c r="E28" s="239"/>
    </row>
    <row r="29" spans="1:5" x14ac:dyDescent="0.2">
      <c r="A29" s="252">
        <v>15</v>
      </c>
      <c r="B29" s="276" t="str">
        <f>Цены!B19</f>
        <v>Расчистка пола от засыпки и шумоизоляции</v>
      </c>
      <c r="C29" s="244" t="str">
        <f>Цены!C19</f>
        <v>м2</v>
      </c>
      <c r="D29" s="290">
        <f>Цены!E19</f>
        <v>294</v>
      </c>
      <c r="E29" s="239"/>
    </row>
    <row r="30" spans="1:5" x14ac:dyDescent="0.2">
      <c r="A30" s="252">
        <v>16</v>
      </c>
      <c r="B30" s="276" t="str">
        <f>Цены!B20</f>
        <v xml:space="preserve">Демонтаж плиточного клея </v>
      </c>
      <c r="C30" s="244" t="str">
        <f>Цены!C20</f>
        <v>м2</v>
      </c>
      <c r="D30" s="290">
        <f>Цены!E20</f>
        <v>438</v>
      </c>
      <c r="E30" s="239"/>
    </row>
    <row r="31" spans="1:5" x14ac:dyDescent="0.2">
      <c r="A31" s="252">
        <v>17</v>
      </c>
      <c r="B31" s="276" t="str">
        <f>Цены!B21</f>
        <v>Расшивка плиточных швов (пол)</v>
      </c>
      <c r="C31" s="244" t="str">
        <f>Цены!C21</f>
        <v>м/п</v>
      </c>
      <c r="D31" s="290">
        <f>Цены!E21</f>
        <v>381</v>
      </c>
      <c r="E31" s="239"/>
    </row>
    <row r="32" spans="1:5" x14ac:dyDescent="0.2">
      <c r="A32" s="252">
        <v>18</v>
      </c>
      <c r="B32" s="276" t="str">
        <f>Цены!B22</f>
        <v>Демонтаж плинтуса из плитки</v>
      </c>
      <c r="C32" s="244" t="str">
        <f>Цены!C22</f>
        <v>м/п</v>
      </c>
      <c r="D32" s="290">
        <f>Цены!E22</f>
        <v>449</v>
      </c>
      <c r="E32" s="239"/>
    </row>
    <row r="33" spans="1:5" x14ac:dyDescent="0.2">
      <c r="A33" s="252">
        <v>19</v>
      </c>
      <c r="B33" s="276" t="str">
        <f>Цены!B23</f>
        <v>Демонтаж порога из плитки</v>
      </c>
      <c r="C33" s="244" t="str">
        <f>Цены!C23</f>
        <v>м/п</v>
      </c>
      <c r="D33" s="290">
        <f>Цены!E23</f>
        <v>596</v>
      </c>
      <c r="E33" s="239"/>
    </row>
    <row r="34" spans="1:5" x14ac:dyDescent="0.2">
      <c r="A34" s="252">
        <v>20</v>
      </c>
      <c r="B34" s="276" t="str">
        <f>Цены!B24</f>
        <v>Демонтаж плитки</v>
      </c>
      <c r="C34" s="244" t="str">
        <f>Цены!C24</f>
        <v>м2</v>
      </c>
      <c r="D34" s="290">
        <f>Цены!E24</f>
        <v>449</v>
      </c>
      <c r="E34" s="239"/>
    </row>
    <row r="35" spans="1:5" x14ac:dyDescent="0.2">
      <c r="A35" s="252">
        <v>21</v>
      </c>
      <c r="B35" s="276" t="str">
        <f>Цены!B25</f>
        <v>Демонтаж бетонного бортика</v>
      </c>
      <c r="C35" s="244" t="str">
        <f>Цены!C25</f>
        <v>м/п</v>
      </c>
      <c r="D35" s="290">
        <f>Цены!E25</f>
        <v>953</v>
      </c>
      <c r="E35" s="239"/>
    </row>
    <row r="36" spans="1:5" x14ac:dyDescent="0.2">
      <c r="A36" s="252">
        <v>22</v>
      </c>
      <c r="B36" s="276" t="str">
        <f>Цены!B26</f>
        <v>Демонтаж стяжки до 4 см</v>
      </c>
      <c r="C36" s="244" t="str">
        <f>Цены!C26</f>
        <v>м2</v>
      </c>
      <c r="D36" s="290">
        <f>Цены!E26</f>
        <v>597</v>
      </c>
      <c r="E36" s="239"/>
    </row>
    <row r="37" spans="1:5" x14ac:dyDescent="0.2">
      <c r="A37" s="252">
        <v>23</v>
      </c>
      <c r="B37" s="276" t="str">
        <f>Цены!B27</f>
        <v>Демонтаж стяжки до 6 см</v>
      </c>
      <c r="C37" s="244" t="str">
        <f>Цены!C27</f>
        <v>м2</v>
      </c>
      <c r="D37" s="290">
        <f>Цены!E27</f>
        <v>747</v>
      </c>
      <c r="E37" s="239"/>
    </row>
    <row r="38" spans="1:5" x14ac:dyDescent="0.2">
      <c r="A38" s="252">
        <v>24</v>
      </c>
      <c r="B38" s="276" t="str">
        <f>Цены!B28</f>
        <v>Разборка гидроизоляции</v>
      </c>
      <c r="C38" s="244" t="str">
        <f>Цены!C28</f>
        <v>м2</v>
      </c>
      <c r="D38" s="290">
        <f>Цены!E28</f>
        <v>261</v>
      </c>
      <c r="E38" s="239"/>
    </row>
    <row r="39" spans="1:5" x14ac:dyDescent="0.2">
      <c r="A39" s="252">
        <v>25</v>
      </c>
      <c r="B39" s="276" t="str">
        <f>Цены!B29</f>
        <v>Сухая уборка полов под  метлу, щетку</v>
      </c>
      <c r="C39" s="244" t="str">
        <f>Цены!C29</f>
        <v>м2</v>
      </c>
      <c r="D39" s="290">
        <f>Цены!E29</f>
        <v>90</v>
      </c>
      <c r="E39" s="239"/>
    </row>
    <row r="40" spans="1:5" ht="13.5" thickBot="1" x14ac:dyDescent="0.25">
      <c r="A40" s="252">
        <v>26</v>
      </c>
      <c r="B40" s="293" t="str">
        <f>Цены!B30</f>
        <v>Ремонт дощатых полов (протяжка саморезами)</v>
      </c>
      <c r="C40" s="284" t="str">
        <f>Цены!C30</f>
        <v>м2</v>
      </c>
      <c r="D40" s="292">
        <f>Цены!E30</f>
        <v>383</v>
      </c>
      <c r="E40" s="239"/>
    </row>
    <row r="41" spans="1:5" ht="13.5" thickBot="1" x14ac:dyDescent="0.25">
      <c r="A41" s="252">
        <v>27</v>
      </c>
      <c r="B41" s="299" t="str">
        <f>Цены!$B$31</f>
        <v>Стены</v>
      </c>
      <c r="C41" s="298"/>
      <c r="D41" s="297"/>
      <c r="E41" s="239"/>
    </row>
    <row r="42" spans="1:5" x14ac:dyDescent="0.2">
      <c r="A42" s="252">
        <v>28</v>
      </c>
      <c r="B42" s="279" t="str">
        <f>Цены!B32</f>
        <v>Демонтаж пластикового уголка</v>
      </c>
      <c r="C42" s="287" t="str">
        <f>Цены!C32</f>
        <v>м/п</v>
      </c>
      <c r="D42" s="291">
        <f>Цены!E32</f>
        <v>80</v>
      </c>
      <c r="E42" s="239"/>
    </row>
    <row r="43" spans="1:5" x14ac:dyDescent="0.2">
      <c r="A43" s="252">
        <v>29</v>
      </c>
      <c r="B43" s="276" t="str">
        <f>Цены!B33</f>
        <v>Снятие обоев (стены)</v>
      </c>
      <c r="C43" s="244" t="str">
        <f>Цены!C33</f>
        <v>м2</v>
      </c>
      <c r="D43" s="290">
        <f>Цены!E33</f>
        <v>188</v>
      </c>
      <c r="E43" s="239"/>
    </row>
    <row r="44" spans="1:5" x14ac:dyDescent="0.2">
      <c r="A44" s="252">
        <v>30</v>
      </c>
      <c r="B44" s="276" t="str">
        <f>Цены!B34</f>
        <v>Снятие многослойных трудноотделяемых обоев</v>
      </c>
      <c r="C44" s="244" t="str">
        <f>Цены!C34</f>
        <v>м2</v>
      </c>
      <c r="D44" s="290">
        <f>Цены!E34</f>
        <v>419</v>
      </c>
      <c r="E44" s="239"/>
    </row>
    <row r="45" spans="1:5" x14ac:dyDescent="0.2">
      <c r="A45" s="252">
        <v>31</v>
      </c>
      <c r="B45" s="276" t="str">
        <f>Цены!B35</f>
        <v>Снятие побелки</v>
      </c>
      <c r="C45" s="244" t="str">
        <f>Цены!C35</f>
        <v>м2</v>
      </c>
      <c r="D45" s="290">
        <f>Цены!E35</f>
        <v>336</v>
      </c>
      <c r="E45" s="239"/>
    </row>
    <row r="46" spans="1:5" x14ac:dyDescent="0.2">
      <c r="A46" s="252">
        <v>32</v>
      </c>
      <c r="B46" s="276" t="str">
        <f>Цены!B36</f>
        <v>Очистка краски со стен ВЭ</v>
      </c>
      <c r="C46" s="244" t="str">
        <f>Цены!C36</f>
        <v>м2</v>
      </c>
      <c r="D46" s="290">
        <f>Цены!E36</f>
        <v>294</v>
      </c>
      <c r="E46" s="239"/>
    </row>
    <row r="47" spans="1:5" x14ac:dyDescent="0.2">
      <c r="A47" s="252">
        <v>33</v>
      </c>
      <c r="B47" s="276" t="str">
        <f>Цены!B37</f>
        <v>Очистка масляной краски со стен</v>
      </c>
      <c r="C47" s="244" t="str">
        <f>Цены!C37</f>
        <v>м2</v>
      </c>
      <c r="D47" s="290">
        <f>Цены!E37</f>
        <v>576</v>
      </c>
      <c r="E47" s="239"/>
    </row>
    <row r="48" spans="1:5" x14ac:dyDescent="0.2">
      <c r="A48" s="252">
        <v>34</v>
      </c>
      <c r="B48" s="276" t="str">
        <f>Цены!B38</f>
        <v>Очистка стен от "жидких" обоев</v>
      </c>
      <c r="C48" s="244" t="str">
        <f>Цены!C38</f>
        <v>м2</v>
      </c>
      <c r="D48" s="290">
        <f>Цены!E38</f>
        <v>234</v>
      </c>
      <c r="E48" s="239"/>
    </row>
    <row r="49" spans="1:5" x14ac:dyDescent="0.2">
      <c r="A49" s="252">
        <v>35</v>
      </c>
      <c r="B49" s="276" t="str">
        <f>Цены!B39</f>
        <v>Очистка стен от шпаклевки</v>
      </c>
      <c r="C49" s="244" t="str">
        <f>Цены!C39</f>
        <v>м2</v>
      </c>
      <c r="D49" s="290">
        <f>Цены!E39</f>
        <v>291</v>
      </c>
      <c r="E49" s="239"/>
    </row>
    <row r="50" spans="1:5" x14ac:dyDescent="0.2">
      <c r="A50" s="252">
        <v>36</v>
      </c>
      <c r="B50" s="276" t="str">
        <f>Цены!B40</f>
        <v>Расшивка  трещин/рустов</v>
      </c>
      <c r="C50" s="244" t="str">
        <f>Цены!C40</f>
        <v>м/п</v>
      </c>
      <c r="D50" s="290">
        <f>Цены!E40</f>
        <v>333</v>
      </c>
      <c r="E50" s="239"/>
    </row>
    <row r="51" spans="1:5" x14ac:dyDescent="0.2">
      <c r="A51" s="252">
        <v>37</v>
      </c>
      <c r="B51" s="276" t="str">
        <f>Цены!B41</f>
        <v>Насечка стен</v>
      </c>
      <c r="C51" s="244" t="str">
        <f>Цены!C41</f>
        <v>м2</v>
      </c>
      <c r="D51" s="290">
        <f>Цены!E41</f>
        <v>188</v>
      </c>
      <c r="E51" s="239"/>
    </row>
    <row r="52" spans="1:5" x14ac:dyDescent="0.2">
      <c r="A52" s="252">
        <v>38</v>
      </c>
      <c r="B52" s="276" t="str">
        <f>Цены!B42</f>
        <v>Расшивка плиточных швов (стены)</v>
      </c>
      <c r="C52" s="244" t="str">
        <f>Цены!C42</f>
        <v>м/п</v>
      </c>
      <c r="D52" s="290">
        <f>Цены!E42</f>
        <v>383</v>
      </c>
      <c r="E52" s="239"/>
    </row>
    <row r="53" spans="1:5" x14ac:dyDescent="0.2">
      <c r="A53" s="252">
        <v>39</v>
      </c>
      <c r="B53" s="276" t="str">
        <f>Цены!B43</f>
        <v>Демонтаж керамической плитки</v>
      </c>
      <c r="C53" s="244" t="str">
        <f>Цены!C43</f>
        <v>м2</v>
      </c>
      <c r="D53" s="290">
        <f>Цены!E43</f>
        <v>449</v>
      </c>
      <c r="E53" s="239"/>
    </row>
    <row r="54" spans="1:5" x14ac:dyDescent="0.2">
      <c r="A54" s="252">
        <v>40</v>
      </c>
      <c r="B54" s="276" t="str">
        <f>Цены!B44</f>
        <v>Отбивка плиточного клея</v>
      </c>
      <c r="C54" s="244" t="str">
        <f>Цены!C44</f>
        <v>м2</v>
      </c>
      <c r="D54" s="290">
        <f>Цены!E44</f>
        <v>438</v>
      </c>
      <c r="E54" s="239"/>
    </row>
    <row r="55" spans="1:5" x14ac:dyDescent="0.2">
      <c r="A55" s="252">
        <v>41</v>
      </c>
      <c r="B55" s="276" t="str">
        <f>Цены!B45</f>
        <v xml:space="preserve">Ошкуривание поверхности стен </v>
      </c>
      <c r="C55" s="244" t="str">
        <f>Цены!C45</f>
        <v>м2</v>
      </c>
      <c r="D55" s="290">
        <f>Цены!E45</f>
        <v>263</v>
      </c>
      <c r="E55" s="239"/>
    </row>
    <row r="56" spans="1:5" x14ac:dyDescent="0.2">
      <c r="A56" s="252">
        <v>42</v>
      </c>
      <c r="B56" s="276" t="str">
        <f>Цены!B46</f>
        <v>Демонтаж панелей ПВХ (без каркаса)</v>
      </c>
      <c r="C56" s="244" t="str">
        <f>Цены!C46</f>
        <v>м2</v>
      </c>
      <c r="D56" s="290">
        <f>Цены!E46</f>
        <v>117</v>
      </c>
      <c r="E56" s="239"/>
    </row>
    <row r="57" spans="1:5" x14ac:dyDescent="0.2">
      <c r="A57" s="252">
        <v>43</v>
      </c>
      <c r="B57" s="276" t="str">
        <f>Цены!B47</f>
        <v>Демонтаж облицовки стен из ДСП, вагонки</v>
      </c>
      <c r="C57" s="244" t="str">
        <f>Цены!C47</f>
        <v>м2</v>
      </c>
      <c r="D57" s="290">
        <f>Цены!E47</f>
        <v>366</v>
      </c>
      <c r="E57" s="239"/>
    </row>
    <row r="58" spans="1:5" x14ac:dyDescent="0.2">
      <c r="A58" s="252">
        <v>44</v>
      </c>
      <c r="B58" s="276" t="str">
        <f>Цены!B48</f>
        <v>Демонтаж панелей ПВХ (с каркасом)</v>
      </c>
      <c r="C58" s="244" t="str">
        <f>Цены!C48</f>
        <v>м2</v>
      </c>
      <c r="D58" s="290">
        <f>Цены!E48</f>
        <v>186</v>
      </c>
      <c r="E58" s="239"/>
    </row>
    <row r="59" spans="1:5" x14ac:dyDescent="0.2">
      <c r="A59" s="252">
        <v>45</v>
      </c>
      <c r="B59" s="276" t="str">
        <f>Цены!B49</f>
        <v xml:space="preserve">Демонтаж обшивки стен из ГКЛ на металлокарскасе </v>
      </c>
      <c r="C59" s="244" t="str">
        <f>Цены!C49</f>
        <v>м2</v>
      </c>
      <c r="D59" s="290">
        <f>Цены!E49</f>
        <v>447</v>
      </c>
      <c r="E59" s="239"/>
    </row>
    <row r="60" spans="1:5" x14ac:dyDescent="0.2">
      <c r="A60" s="252">
        <v>46</v>
      </c>
      <c r="B60" s="276" t="str">
        <f>Цены!B50</f>
        <v xml:space="preserve">Демонтаж "дранки" со стен </v>
      </c>
      <c r="C60" s="244" t="str">
        <f>Цены!C50</f>
        <v>м2</v>
      </c>
      <c r="D60" s="290">
        <f>Цены!E50</f>
        <v>525</v>
      </c>
      <c r="E60" s="239"/>
    </row>
    <row r="61" spans="1:5" x14ac:dyDescent="0.2">
      <c r="A61" s="252">
        <v>47</v>
      </c>
      <c r="B61" s="276" t="str">
        <f>Цены!B51</f>
        <v xml:space="preserve">Демонтаж утеплителя </v>
      </c>
      <c r="C61" s="244" t="str">
        <f>Цены!C51</f>
        <v>м2</v>
      </c>
      <c r="D61" s="290">
        <f>Цены!E51</f>
        <v>285</v>
      </c>
      <c r="E61" s="239"/>
    </row>
    <row r="62" spans="1:5" x14ac:dyDescent="0.2">
      <c r="A62" s="252">
        <v>48</v>
      </c>
      <c r="B62" s="276" t="str">
        <f>Цены!B52</f>
        <v>Отбивка штукатурки со стен</v>
      </c>
      <c r="C62" s="244" t="str">
        <f>Цены!C52</f>
        <v>м2</v>
      </c>
      <c r="D62" s="290">
        <f>Цены!E52</f>
        <v>522</v>
      </c>
      <c r="E62" s="239"/>
    </row>
    <row r="63" spans="1:5" x14ac:dyDescent="0.2">
      <c r="A63" s="252">
        <v>49</v>
      </c>
      <c r="B63" s="276" t="str">
        <f>Цены!B53</f>
        <v>Демонтаж деревянных стен</v>
      </c>
      <c r="C63" s="244" t="str">
        <f>Цены!C53</f>
        <v>м2</v>
      </c>
      <c r="D63" s="290">
        <f>Цены!E53</f>
        <v>1148</v>
      </c>
      <c r="E63" s="239"/>
    </row>
    <row r="64" spans="1:5" x14ac:dyDescent="0.2">
      <c r="A64" s="252">
        <v>50</v>
      </c>
      <c r="B64" s="276" t="str">
        <f>Цены!B54</f>
        <v xml:space="preserve">Демонтаж подоконного блока </v>
      </c>
      <c r="C64" s="244" t="str">
        <f>Цены!C54</f>
        <v>шт.</v>
      </c>
      <c r="D64" s="290">
        <f>Цены!E54</f>
        <v>6818</v>
      </c>
      <c r="E64" s="239"/>
    </row>
    <row r="65" spans="1:5" x14ac:dyDescent="0.2">
      <c r="A65" s="252">
        <v>51</v>
      </c>
      <c r="B65" s="276" t="str">
        <f>Цены!B55</f>
        <v>Демонтаж стен (перегородок) в 1/2 кирпич</v>
      </c>
      <c r="C65" s="244" t="str">
        <f>Цены!C55</f>
        <v>м2</v>
      </c>
      <c r="D65" s="290">
        <f>Цены!E55</f>
        <v>1718</v>
      </c>
      <c r="E65" s="239"/>
    </row>
    <row r="66" spans="1:5" x14ac:dyDescent="0.2">
      <c r="A66" s="252">
        <v>52</v>
      </c>
      <c r="B66" s="276" t="str">
        <f>Цены!B56</f>
        <v>Демонтаж стен (перегородок) в 1 кирпич</v>
      </c>
      <c r="C66" s="244" t="str">
        <f>Цены!C56</f>
        <v>м2</v>
      </c>
      <c r="D66" s="290">
        <f>Цены!E56</f>
        <v>2153</v>
      </c>
      <c r="E66" s="239"/>
    </row>
    <row r="67" spans="1:5" x14ac:dyDescent="0.2">
      <c r="A67" s="252">
        <v>53</v>
      </c>
      <c r="B67" s="276" t="str">
        <f>Цены!B57</f>
        <v>Демонтаж стен (перегородок) в 2 кирпича</v>
      </c>
      <c r="C67" s="244" t="str">
        <f>Цены!C57</f>
        <v>м2</v>
      </c>
      <c r="D67" s="290">
        <f>Цены!E57</f>
        <v>2768</v>
      </c>
      <c r="E67" s="239"/>
    </row>
    <row r="68" spans="1:5" x14ac:dyDescent="0.2">
      <c r="A68" s="252">
        <v>54</v>
      </c>
      <c r="B68" s="276" t="str">
        <f>Цены!B58</f>
        <v>Демонтаж стен из гипсолита, ПГП</v>
      </c>
      <c r="C68" s="244" t="str">
        <f>Цены!C58</f>
        <v>м2</v>
      </c>
      <c r="D68" s="290">
        <f>Цены!E58</f>
        <v>924</v>
      </c>
      <c r="E68" s="239"/>
    </row>
    <row r="69" spans="1:5" x14ac:dyDescent="0.2">
      <c r="A69" s="252">
        <v>55</v>
      </c>
      <c r="B69" s="276" t="str">
        <f>Цены!B59</f>
        <v>Демонтаж стен из пеноблока</v>
      </c>
      <c r="C69" s="244" t="str">
        <f>Цены!C59</f>
        <v>м2</v>
      </c>
      <c r="D69" s="290">
        <f>Цены!E59</f>
        <v>966</v>
      </c>
      <c r="E69" s="239"/>
    </row>
    <row r="70" spans="1:5" x14ac:dyDescent="0.2">
      <c r="A70" s="252">
        <v>56</v>
      </c>
      <c r="B70" s="276" t="str">
        <f>Цены!B60</f>
        <v>Демонтаж стен из ацеида, ГВЛ, ГКЛ</v>
      </c>
      <c r="C70" s="244" t="str">
        <f>Цены!C60</f>
        <v>м2</v>
      </c>
      <c r="D70" s="290">
        <f>Цены!E60</f>
        <v>747</v>
      </c>
      <c r="E70" s="239"/>
    </row>
    <row r="71" spans="1:5" ht="13.5" thickBot="1" x14ac:dyDescent="0.25">
      <c r="A71" s="252">
        <v>57</v>
      </c>
      <c r="B71" s="293" t="str">
        <f>Цены!B61</f>
        <v>Демонтаж бетонных стен толщиной до 80 мм</v>
      </c>
      <c r="C71" s="284" t="str">
        <f>Цены!C61</f>
        <v>м2</v>
      </c>
      <c r="D71" s="292">
        <f>Цены!E61</f>
        <v>5798</v>
      </c>
      <c r="E71" s="239"/>
    </row>
    <row r="72" spans="1:5" ht="13.5" thickBot="1" x14ac:dyDescent="0.25">
      <c r="A72" s="252">
        <v>58</v>
      </c>
      <c r="B72" s="299" t="str">
        <f>Цены!$B$62</f>
        <v>Откосы</v>
      </c>
      <c r="C72" s="298"/>
      <c r="D72" s="297"/>
      <c r="E72" s="239"/>
    </row>
    <row r="73" spans="1:5" x14ac:dyDescent="0.2">
      <c r="A73" s="252">
        <v>59</v>
      </c>
      <c r="B73" s="279" t="str">
        <f>Цены!B63</f>
        <v>Демонтаж уголка с откосов, углов</v>
      </c>
      <c r="C73" s="305" t="str">
        <f>Цены!C63</f>
        <v>м/п</v>
      </c>
      <c r="D73" s="291">
        <f>Цены!E63</f>
        <v>50</v>
      </c>
      <c r="E73" s="239"/>
    </row>
    <row r="74" spans="1:5" x14ac:dyDescent="0.2">
      <c r="A74" s="252">
        <v>60</v>
      </c>
      <c r="B74" s="276" t="str">
        <f>Цены!B64</f>
        <v>Демонтаж сэндвич панелей</v>
      </c>
      <c r="C74" s="245" t="str">
        <f>Цены!C64</f>
        <v>м/п</v>
      </c>
      <c r="D74" s="290">
        <f>Цены!E64</f>
        <v>98</v>
      </c>
      <c r="E74" s="239"/>
    </row>
    <row r="75" spans="1:5" x14ac:dyDescent="0.2">
      <c r="A75" s="252">
        <v>61</v>
      </c>
      <c r="B75" s="276" t="str">
        <f>Цены!B65</f>
        <v>Обрезка пены с откосов, углов</v>
      </c>
      <c r="C75" s="245" t="str">
        <f>Цены!C65</f>
        <v>м/п</v>
      </c>
      <c r="D75" s="290">
        <f>Цены!E65</f>
        <v>51</v>
      </c>
      <c r="E75" s="239"/>
    </row>
    <row r="76" spans="1:5" x14ac:dyDescent="0.2">
      <c r="A76" s="252">
        <v>62</v>
      </c>
      <c r="B76" s="276" t="str">
        <f>Цены!B66</f>
        <v>Очистка откосов, углов от шпаклевки</v>
      </c>
      <c r="C76" s="245" t="str">
        <f>Цены!C66</f>
        <v>м/п</v>
      </c>
      <c r="D76" s="290">
        <f>Цены!E66</f>
        <v>294</v>
      </c>
      <c r="E76" s="239"/>
    </row>
    <row r="77" spans="1:5" x14ac:dyDescent="0.2">
      <c r="A77" s="252">
        <v>63</v>
      </c>
      <c r="B77" s="276" t="str">
        <f>Цены!B67</f>
        <v>Очистка от краски откосов, углов</v>
      </c>
      <c r="C77" s="245" t="str">
        <f>Цены!C67</f>
        <v>м/п</v>
      </c>
      <c r="D77" s="290">
        <f>Цены!E67</f>
        <v>279</v>
      </c>
      <c r="E77" s="239"/>
    </row>
    <row r="78" spans="1:5" x14ac:dyDescent="0.2">
      <c r="A78" s="252">
        <v>64</v>
      </c>
      <c r="B78" s="276" t="str">
        <f>Цены!B68</f>
        <v>Демонтаж бетонного подоконника</v>
      </c>
      <c r="C78" s="245" t="str">
        <f>Цены!C68</f>
        <v>м/п</v>
      </c>
      <c r="D78" s="290">
        <f>Цены!E68</f>
        <v>1089</v>
      </c>
      <c r="E78" s="239"/>
    </row>
    <row r="79" spans="1:5" x14ac:dyDescent="0.2">
      <c r="A79" s="252">
        <v>65</v>
      </c>
      <c r="B79" s="276" t="str">
        <f>Цены!B69</f>
        <v>Отбивка штукатурки с откосов, углов</v>
      </c>
      <c r="C79" s="245" t="str">
        <f>Цены!C69</f>
        <v>м/п</v>
      </c>
      <c r="D79" s="290">
        <f>Цены!E69</f>
        <v>381</v>
      </c>
      <c r="E79" s="239"/>
    </row>
    <row r="80" spans="1:5" ht="13.5" thickBot="1" x14ac:dyDescent="0.25">
      <c r="A80" s="252">
        <v>66</v>
      </c>
      <c r="B80" s="293" t="str">
        <f>Цены!B70</f>
        <v>Демонтаж откосов из ГКЛв</v>
      </c>
      <c r="C80" s="304" t="str">
        <f>Цены!C70</f>
        <v>м/п</v>
      </c>
      <c r="D80" s="292">
        <f>Цены!E70</f>
        <v>210</v>
      </c>
      <c r="E80" s="239"/>
    </row>
    <row r="81" spans="1:5" ht="13.5" thickBot="1" x14ac:dyDescent="0.25">
      <c r="A81" s="252">
        <v>67</v>
      </c>
      <c r="B81" s="299" t="str">
        <f>Цены!$B$71</f>
        <v>Потолки</v>
      </c>
      <c r="C81" s="298"/>
      <c r="D81" s="297"/>
      <c r="E81" s="239"/>
    </row>
    <row r="82" spans="1:5" x14ac:dyDescent="0.2">
      <c r="A82" s="252">
        <v>68</v>
      </c>
      <c r="B82" s="279" t="str">
        <f>Цены!B72</f>
        <v xml:space="preserve">Демонтаж лепнины без сохранения </v>
      </c>
      <c r="C82" s="287" t="str">
        <f>Цены!C72</f>
        <v>м/п</v>
      </c>
      <c r="D82" s="291">
        <f>Цены!E72</f>
        <v>171</v>
      </c>
      <c r="E82" s="239"/>
    </row>
    <row r="83" spans="1:5" x14ac:dyDescent="0.2">
      <c r="A83" s="252">
        <v>69</v>
      </c>
      <c r="B83" s="276" t="str">
        <f>Цены!B73</f>
        <v>Демонтаж потолочного плинтуса</v>
      </c>
      <c r="C83" s="244" t="str">
        <f>Цены!C73</f>
        <v>м/п</v>
      </c>
      <c r="D83" s="290">
        <f>Цены!E73</f>
        <v>138</v>
      </c>
      <c r="E83" s="239"/>
    </row>
    <row r="84" spans="1:5" x14ac:dyDescent="0.2">
      <c r="A84" s="252">
        <v>70</v>
      </c>
      <c r="B84" s="276" t="str">
        <f>Цены!B74</f>
        <v>Демонтаж подвесных потолков ГКЛ</v>
      </c>
      <c r="C84" s="244" t="str">
        <f>Цены!C74</f>
        <v>м2</v>
      </c>
      <c r="D84" s="290">
        <f>Цены!E74</f>
        <v>488</v>
      </c>
      <c r="E84" s="239"/>
    </row>
    <row r="85" spans="1:5" x14ac:dyDescent="0.2">
      <c r="A85" s="252">
        <v>71</v>
      </c>
      <c r="B85" s="276" t="str">
        <f>Цены!B75</f>
        <v>Демонтаж реечного потолка</v>
      </c>
      <c r="C85" s="244" t="str">
        <f>Цены!C75</f>
        <v>м2</v>
      </c>
      <c r="D85" s="290">
        <f>Цены!E75</f>
        <v>234</v>
      </c>
      <c r="E85" s="239"/>
    </row>
    <row r="86" spans="1:5" x14ac:dyDescent="0.2">
      <c r="A86" s="252">
        <v>72</v>
      </c>
      <c r="B86" s="276" t="str">
        <f>Цены!B76</f>
        <v>Демонтаж кассетного подвесного потолка (армстронг)</v>
      </c>
      <c r="C86" s="244" t="str">
        <f>Цены!C76</f>
        <v>м2</v>
      </c>
      <c r="D86" s="290">
        <f>Цены!E76</f>
        <v>177</v>
      </c>
      <c r="E86" s="239"/>
    </row>
    <row r="87" spans="1:5" x14ac:dyDescent="0.2">
      <c r="A87" s="252">
        <v>73</v>
      </c>
      <c r="B87" s="276" t="str">
        <f>Цены!B77</f>
        <v>Демонтаж панелей кассетного потолка без профиля (армстронг)</v>
      </c>
      <c r="C87" s="244" t="str">
        <f>Цены!C77</f>
        <v>м2</v>
      </c>
      <c r="D87" s="290">
        <f>Цены!E77</f>
        <v>98</v>
      </c>
      <c r="E87" s="239"/>
    </row>
    <row r="88" spans="1:5" x14ac:dyDescent="0.2">
      <c r="A88" s="252">
        <v>74</v>
      </c>
      <c r="B88" s="276" t="str">
        <f>Цены!B78</f>
        <v>Демонтаж потолочных панелей (на клею)</v>
      </c>
      <c r="C88" s="244" t="str">
        <f>Цены!C78</f>
        <v>м2</v>
      </c>
      <c r="D88" s="290">
        <f>Цены!E78</f>
        <v>156</v>
      </c>
      <c r="E88" s="239"/>
    </row>
    <row r="89" spans="1:5" x14ac:dyDescent="0.2">
      <c r="A89" s="252">
        <v>75</v>
      </c>
      <c r="B89" s="276" t="str">
        <f>Цены!B79</f>
        <v>Демонтаж натяжного потолка (включая профиль)</v>
      </c>
      <c r="C89" s="244" t="str">
        <f>Цены!C79</f>
        <v>м2</v>
      </c>
      <c r="D89" s="290">
        <f>Цены!E79</f>
        <v>180</v>
      </c>
      <c r="E89" s="239"/>
    </row>
    <row r="90" spans="1:5" x14ac:dyDescent="0.2">
      <c r="A90" s="252">
        <v>76</v>
      </c>
      <c r="B90" s="276" t="str">
        <f>Цены!B80</f>
        <v xml:space="preserve">Снятие полистирольных плиток </v>
      </c>
      <c r="C90" s="244" t="str">
        <f>Цены!C80</f>
        <v>м2</v>
      </c>
      <c r="D90" s="290">
        <f>Цены!E80</f>
        <v>171</v>
      </c>
      <c r="E90" s="239"/>
    </row>
    <row r="91" spans="1:5" x14ac:dyDescent="0.2">
      <c r="A91" s="252">
        <v>77</v>
      </c>
      <c r="B91" s="276" t="str">
        <f>Цены!B81</f>
        <v>Демонтаж потолков из ацеида, гипсолита</v>
      </c>
      <c r="C91" s="244" t="str">
        <f>Цены!C81</f>
        <v>м2</v>
      </c>
      <c r="D91" s="290">
        <f>Цены!E81</f>
        <v>923</v>
      </c>
      <c r="E91" s="239"/>
    </row>
    <row r="92" spans="1:5" x14ac:dyDescent="0.2">
      <c r="A92" s="252">
        <v>78</v>
      </c>
      <c r="B92" s="276" t="str">
        <f>Цены!B82</f>
        <v>Очистка от побелки</v>
      </c>
      <c r="C92" s="244" t="str">
        <f>Цены!C82</f>
        <v>м2</v>
      </c>
      <c r="D92" s="290">
        <f>Цены!E82</f>
        <v>441</v>
      </c>
      <c r="E92" s="239"/>
    </row>
    <row r="93" spans="1:5" x14ac:dyDescent="0.2">
      <c r="A93" s="252">
        <v>79</v>
      </c>
      <c r="B93" s="276" t="str">
        <f>Цены!B83</f>
        <v>Очистка от краски ВЭ</v>
      </c>
      <c r="C93" s="244" t="str">
        <f>Цены!C83</f>
        <v>м2</v>
      </c>
      <c r="D93" s="290">
        <f>Цены!E83</f>
        <v>351</v>
      </c>
      <c r="E93" s="239"/>
    </row>
    <row r="94" spans="1:5" x14ac:dyDescent="0.2">
      <c r="A94" s="252">
        <v>80</v>
      </c>
      <c r="B94" s="276" t="str">
        <f>Цены!B84</f>
        <v>Очистка потолков от масляной краски</v>
      </c>
      <c r="C94" s="244" t="str">
        <f>Цены!C84</f>
        <v>м2</v>
      </c>
      <c r="D94" s="290">
        <f>Цены!E84</f>
        <v>936</v>
      </c>
      <c r="E94" s="239"/>
    </row>
    <row r="95" spans="1:5" x14ac:dyDescent="0.2">
      <c r="A95" s="252">
        <v>81</v>
      </c>
      <c r="B95" s="276" t="str">
        <f>Цены!B85</f>
        <v>Снятие обоев (потолок)</v>
      </c>
      <c r="C95" s="244" t="str">
        <f>Цены!C85</f>
        <v>м2</v>
      </c>
      <c r="D95" s="290">
        <f>Цены!E85</f>
        <v>218</v>
      </c>
      <c r="E95" s="239"/>
    </row>
    <row r="96" spans="1:5" x14ac:dyDescent="0.2">
      <c r="A96" s="252">
        <v>82</v>
      </c>
      <c r="B96" s="276" t="str">
        <f>Цены!B86</f>
        <v>Снятие многослойных трудноотделяемых обоев</v>
      </c>
      <c r="C96" s="244" t="str">
        <f>Цены!C86</f>
        <v>м2</v>
      </c>
      <c r="D96" s="290">
        <f>Цены!E86</f>
        <v>486</v>
      </c>
      <c r="E96" s="239"/>
    </row>
    <row r="97" spans="1:5" x14ac:dyDescent="0.2">
      <c r="A97" s="252">
        <v>83</v>
      </c>
      <c r="B97" s="276" t="str">
        <f>Цены!B87</f>
        <v>Очистка потолка от шпаклевки</v>
      </c>
      <c r="C97" s="244" t="str">
        <f>Цены!C87</f>
        <v>м2</v>
      </c>
      <c r="D97" s="290">
        <f>Цены!E87</f>
        <v>426</v>
      </c>
      <c r="E97" s="239"/>
    </row>
    <row r="98" spans="1:5" x14ac:dyDescent="0.2">
      <c r="A98" s="252">
        <v>84</v>
      </c>
      <c r="B98" s="276" t="str">
        <f>Цены!B88</f>
        <v>Отбивка  штукатурки</v>
      </c>
      <c r="C98" s="244" t="str">
        <f>Цены!C88</f>
        <v>м2</v>
      </c>
      <c r="D98" s="290">
        <f>Цены!E88</f>
        <v>486</v>
      </c>
      <c r="E98" s="239"/>
    </row>
    <row r="99" spans="1:5" ht="13.5" thickBot="1" x14ac:dyDescent="0.25">
      <c r="A99" s="252">
        <v>85</v>
      </c>
      <c r="B99" s="293" t="str">
        <f>Цены!B89</f>
        <v>Расшивка трещин рустов</v>
      </c>
      <c r="C99" s="284" t="str">
        <f>Цены!C89</f>
        <v>м/п</v>
      </c>
      <c r="D99" s="292">
        <f>Цены!E89</f>
        <v>312</v>
      </c>
      <c r="E99" s="239"/>
    </row>
    <row r="100" spans="1:5" ht="13.5" thickBot="1" x14ac:dyDescent="0.25">
      <c r="A100" s="252">
        <v>86</v>
      </c>
      <c r="B100" s="299" t="str">
        <f>Цены!$B$90</f>
        <v>Двери, окна</v>
      </c>
      <c r="C100" s="298"/>
      <c r="D100" s="297"/>
      <c r="E100" s="239"/>
    </row>
    <row r="101" spans="1:5" x14ac:dyDescent="0.2">
      <c r="A101" s="252">
        <v>87</v>
      </c>
      <c r="B101" s="279" t="str">
        <f>Цены!B91</f>
        <v>Демонтаж  наличников</v>
      </c>
      <c r="C101" s="287" t="str">
        <f>Цены!C91</f>
        <v>м/п</v>
      </c>
      <c r="D101" s="291">
        <f>Цены!E91</f>
        <v>98</v>
      </c>
      <c r="E101" s="239"/>
    </row>
    <row r="102" spans="1:5" x14ac:dyDescent="0.2">
      <c r="A102" s="252">
        <v>88</v>
      </c>
      <c r="B102" s="276" t="str">
        <f>Цены!B92</f>
        <v xml:space="preserve">Демонтаж дверной ручки / замка </v>
      </c>
      <c r="C102" s="244" t="str">
        <f>Цены!C92</f>
        <v>шт.</v>
      </c>
      <c r="D102" s="290">
        <f>Цены!E92</f>
        <v>318</v>
      </c>
      <c r="E102" s="239"/>
    </row>
    <row r="103" spans="1:5" x14ac:dyDescent="0.2">
      <c r="A103" s="252">
        <v>89</v>
      </c>
      <c r="B103" s="276" t="str">
        <f>Цены!B93</f>
        <v>Демонтаж бетонного подоконника</v>
      </c>
      <c r="C103" s="244" t="str">
        <f>Цены!C93</f>
        <v>м/п</v>
      </c>
      <c r="D103" s="290">
        <f>Цены!E93</f>
        <v>1089</v>
      </c>
      <c r="E103" s="239"/>
    </row>
    <row r="104" spans="1:5" x14ac:dyDescent="0.2">
      <c r="A104" s="252">
        <v>90</v>
      </c>
      <c r="B104" s="276" t="str">
        <f>Цены!B94</f>
        <v xml:space="preserve">Демонтаж деревянной межкомнатной двери </v>
      </c>
      <c r="C104" s="244" t="str">
        <f>Цены!C94</f>
        <v>шт.</v>
      </c>
      <c r="D104" s="290">
        <f>Цены!E94</f>
        <v>480</v>
      </c>
      <c r="E104" s="239"/>
    </row>
    <row r="105" spans="1:5" x14ac:dyDescent="0.2">
      <c r="A105" s="252">
        <v>91</v>
      </c>
      <c r="B105" s="276" t="str">
        <f>Цены!B95</f>
        <v>Демонтаж деревянной межкомнатной двери с сохранением</v>
      </c>
      <c r="C105" s="244" t="str">
        <f>Цены!C95</f>
        <v>шт.</v>
      </c>
      <c r="D105" s="290">
        <f>Цены!E95</f>
        <v>1332</v>
      </c>
      <c r="E105" s="239"/>
    </row>
    <row r="106" spans="1:5" x14ac:dyDescent="0.2">
      <c r="A106" s="252">
        <v>92</v>
      </c>
      <c r="B106" s="276" t="str">
        <f>Цены!B96</f>
        <v>Демонтаж  наличников (с сохранением)</v>
      </c>
      <c r="C106" s="244" t="str">
        <f>Цены!C96</f>
        <v>м/п</v>
      </c>
      <c r="D106" s="290">
        <f>Цены!E96</f>
        <v>482</v>
      </c>
      <c r="E106" s="239"/>
    </row>
    <row r="107" spans="1:5" x14ac:dyDescent="0.2">
      <c r="A107" s="252">
        <v>93</v>
      </c>
      <c r="B107" s="276" t="str">
        <f>Цены!B97</f>
        <v>Снятие деревянной двери с петель</v>
      </c>
      <c r="C107" s="244" t="str">
        <f>Цены!C97</f>
        <v>шт.</v>
      </c>
      <c r="D107" s="290">
        <f>Цены!E97</f>
        <v>383</v>
      </c>
      <c r="E107" s="239"/>
    </row>
    <row r="108" spans="1:5" x14ac:dyDescent="0.2">
      <c r="A108" s="252">
        <v>94</v>
      </c>
      <c r="B108" s="276" t="str">
        <f>Цены!B98</f>
        <v>Демонтаж металлической двери</v>
      </c>
      <c r="C108" s="244" t="str">
        <f>Цены!C98</f>
        <v>шт.</v>
      </c>
      <c r="D108" s="290">
        <f>Цены!E98</f>
        <v>2042</v>
      </c>
      <c r="E108" s="239"/>
    </row>
    <row r="109" spans="1:5" x14ac:dyDescent="0.2">
      <c r="A109" s="252">
        <v>95</v>
      </c>
      <c r="B109" s="276" t="str">
        <f>Цены!B99</f>
        <v>Очистка наличников или дверной коробки от краски</v>
      </c>
      <c r="C109" s="244" t="str">
        <f>Цены!C99</f>
        <v>м/п</v>
      </c>
      <c r="D109" s="290">
        <f>Цены!E99</f>
        <v>848</v>
      </c>
      <c r="E109" s="239"/>
    </row>
    <row r="110" spans="1:5" x14ac:dyDescent="0.2">
      <c r="A110" s="252">
        <v>96</v>
      </c>
      <c r="B110" s="276" t="str">
        <f>Цены!B100</f>
        <v xml:space="preserve">Демонтаж откосов из сэндвич /ПВХ панелей </v>
      </c>
      <c r="C110" s="244" t="str">
        <f>Цены!C100</f>
        <v>м/п</v>
      </c>
      <c r="D110" s="290">
        <f>Цены!E100</f>
        <v>165</v>
      </c>
      <c r="E110" s="239"/>
    </row>
    <row r="111" spans="1:5" x14ac:dyDescent="0.2">
      <c r="A111" s="252">
        <v>97</v>
      </c>
      <c r="B111" s="276" t="str">
        <f>Цены!B101</f>
        <v xml:space="preserve">Демонтаж штукатурных откосов </v>
      </c>
      <c r="C111" s="244" t="str">
        <f>Цены!C101</f>
        <v>м/п</v>
      </c>
      <c r="D111" s="290">
        <f>Цены!E101</f>
        <v>381</v>
      </c>
      <c r="E111" s="239"/>
    </row>
    <row r="112" spans="1:5" x14ac:dyDescent="0.2">
      <c r="A112" s="252">
        <v>98</v>
      </c>
      <c r="B112" s="276" t="str">
        <f>Цены!B102</f>
        <v>Демонтаж оконного блока (без сохранения)</v>
      </c>
      <c r="C112" s="244" t="str">
        <f>Цены!C102</f>
        <v>м2</v>
      </c>
      <c r="D112" s="290">
        <f>Цены!E102</f>
        <v>822</v>
      </c>
      <c r="E112" s="239"/>
    </row>
    <row r="113" spans="1:5" x14ac:dyDescent="0.2">
      <c r="A113" s="252">
        <v>99</v>
      </c>
      <c r="B113" s="276" t="str">
        <f>Цены!B103</f>
        <v>Демонтаж оконного блока (с сохранением)</v>
      </c>
      <c r="C113" s="244" t="str">
        <f>Цены!C103</f>
        <v>м2</v>
      </c>
      <c r="D113" s="290">
        <f>Цены!E103</f>
        <v>1275</v>
      </c>
      <c r="E113" s="239"/>
    </row>
    <row r="114" spans="1:5" x14ac:dyDescent="0.2">
      <c r="A114" s="252">
        <v>100</v>
      </c>
      <c r="B114" s="276" t="str">
        <f>Цены!B104</f>
        <v>Демонтаж арки дверного проема (ГКЛ, дерево)</v>
      </c>
      <c r="C114" s="244" t="str">
        <f>Цены!C104</f>
        <v>шт.</v>
      </c>
      <c r="D114" s="290">
        <f>Цены!E104</f>
        <v>1212</v>
      </c>
      <c r="E114" s="239"/>
    </row>
    <row r="115" spans="1:5" x14ac:dyDescent="0.2">
      <c r="A115" s="252">
        <v>101</v>
      </c>
      <c r="B115" s="276" t="str">
        <f>Цены!B105</f>
        <v>Демонтаж  подоконника</v>
      </c>
      <c r="C115" s="244" t="str">
        <f>Цены!C105</f>
        <v>шт.</v>
      </c>
      <c r="D115" s="290">
        <f>Цены!E105</f>
        <v>455</v>
      </c>
      <c r="E115" s="239"/>
    </row>
    <row r="116" spans="1:5" ht="13.5" thickBot="1" x14ac:dyDescent="0.25">
      <c r="A116" s="252">
        <v>102</v>
      </c>
      <c r="B116" s="293" t="str">
        <f>Цены!B106</f>
        <v>Очистка окна от краски</v>
      </c>
      <c r="C116" s="284" t="str">
        <f>Цены!C106</f>
        <v>м/п</v>
      </c>
      <c r="D116" s="292">
        <f>Цены!E106</f>
        <v>1872</v>
      </c>
      <c r="E116" s="239"/>
    </row>
    <row r="117" spans="1:5" ht="13.5" thickBot="1" x14ac:dyDescent="0.25">
      <c r="A117" s="252">
        <v>103</v>
      </c>
      <c r="B117" s="299" t="str">
        <f>Цены!$B$107</f>
        <v>Прочие</v>
      </c>
      <c r="C117" s="298"/>
      <c r="D117" s="297"/>
      <c r="E117" s="303"/>
    </row>
    <row r="118" spans="1:5" x14ac:dyDescent="0.2">
      <c r="A118" s="252">
        <v>104</v>
      </c>
      <c r="B118" s="279" t="str">
        <f>Цены!B108</f>
        <v>Демонтаж встроенных шкафов и полок, антресолей</v>
      </c>
      <c r="C118" s="287" t="str">
        <f>Цены!C108</f>
        <v>м2</v>
      </c>
      <c r="D118" s="291">
        <f>Цены!E108</f>
        <v>1122</v>
      </c>
      <c r="E118" s="239"/>
    </row>
    <row r="119" spans="1:5" x14ac:dyDescent="0.2">
      <c r="A119" s="252">
        <v>105</v>
      </c>
      <c r="B119" s="276" t="str">
        <f>Цены!B109</f>
        <v>Демонтаж карнизов</v>
      </c>
      <c r="C119" s="244" t="str">
        <f>Цены!C109</f>
        <v>м/п</v>
      </c>
      <c r="D119" s="290">
        <f>Цены!E109</f>
        <v>284</v>
      </c>
      <c r="E119" s="239"/>
    </row>
    <row r="120" spans="1:5" x14ac:dyDescent="0.2">
      <c r="A120" s="252">
        <v>106</v>
      </c>
      <c r="B120" s="276" t="str">
        <f>Цены!B110</f>
        <v>Демонтаж вентиляционной решетки</v>
      </c>
      <c r="C120" s="244" t="str">
        <f>Цены!C110</f>
        <v>шт.</v>
      </c>
      <c r="D120" s="290">
        <f>Цены!E110</f>
        <v>117</v>
      </c>
      <c r="E120" s="239"/>
    </row>
    <row r="121" spans="1:5" x14ac:dyDescent="0.2">
      <c r="A121" s="252">
        <v>107</v>
      </c>
      <c r="B121" s="276" t="str">
        <f>Цены!B111</f>
        <v>Демонтаж  воздуховодов</v>
      </c>
      <c r="C121" s="244" t="str">
        <f>Цены!C111</f>
        <v>м/п</v>
      </c>
      <c r="D121" s="290">
        <f>Цены!E111</f>
        <v>273</v>
      </c>
      <c r="E121" s="239"/>
    </row>
    <row r="122" spans="1:5" ht="13.5" thickBot="1" x14ac:dyDescent="0.25">
      <c r="A122" s="252">
        <v>108</v>
      </c>
      <c r="B122" s="293" t="str">
        <f>Цены!B112</f>
        <v>Срез  металлоконструкций</v>
      </c>
      <c r="C122" s="284" t="str">
        <f>Цены!C112</f>
        <v>шт.</v>
      </c>
      <c r="D122" s="292">
        <f>Цены!E112</f>
        <v>117</v>
      </c>
      <c r="E122" s="239"/>
    </row>
    <row r="123" spans="1:5" ht="13.5" thickBot="1" x14ac:dyDescent="0.25">
      <c r="A123" s="252">
        <v>109</v>
      </c>
      <c r="B123" s="299" t="str">
        <f>Цены!$B$113</f>
        <v>Сантехника</v>
      </c>
      <c r="C123" s="298"/>
      <c r="D123" s="297"/>
      <c r="E123" s="239"/>
    </row>
    <row r="124" spans="1:5" x14ac:dyDescent="0.2">
      <c r="A124" s="252">
        <v>110</v>
      </c>
      <c r="B124" s="279" t="str">
        <f>Цены!B114</f>
        <v>Демонтаж  смесителя</v>
      </c>
      <c r="C124" s="287" t="str">
        <f>Цены!C114</f>
        <v>шт.</v>
      </c>
      <c r="D124" s="291">
        <f>Цены!E114</f>
        <v>683</v>
      </c>
      <c r="E124" s="239"/>
    </row>
    <row r="125" spans="1:5" x14ac:dyDescent="0.2">
      <c r="A125" s="252">
        <v>111</v>
      </c>
      <c r="B125" s="276" t="str">
        <f>Цены!B115</f>
        <v>Демонтаж душевой кабины (без сохранения)</v>
      </c>
      <c r="C125" s="244" t="str">
        <f>Цены!C115</f>
        <v>шт.</v>
      </c>
      <c r="D125" s="290">
        <f>Цены!E115</f>
        <v>1164</v>
      </c>
      <c r="E125" s="239"/>
    </row>
    <row r="126" spans="1:5" x14ac:dyDescent="0.2">
      <c r="A126" s="252">
        <v>112</v>
      </c>
      <c r="B126" s="276" t="str">
        <f>Цены!B116</f>
        <v>Демонтаж душевой кабины (с сохранением)</v>
      </c>
      <c r="C126" s="244" t="str">
        <f>Цены!C116</f>
        <v>шт.</v>
      </c>
      <c r="D126" s="290">
        <f>Цены!E116</f>
        <v>4731</v>
      </c>
      <c r="E126" s="239"/>
    </row>
    <row r="127" spans="1:5" x14ac:dyDescent="0.2">
      <c r="A127" s="252">
        <v>113</v>
      </c>
      <c r="B127" s="276" t="str">
        <f>Цены!B117</f>
        <v>Демонтаж ванны (без сохранения)</v>
      </c>
      <c r="C127" s="244" t="str">
        <f>Цены!C117</f>
        <v>шт.</v>
      </c>
      <c r="D127" s="290">
        <f>Цены!E117</f>
        <v>1347</v>
      </c>
      <c r="E127" s="239"/>
    </row>
    <row r="128" spans="1:5" x14ac:dyDescent="0.2">
      <c r="A128" s="252">
        <v>114</v>
      </c>
      <c r="B128" s="276" t="str">
        <f>Цены!B118</f>
        <v>Демонтаж ванны (с сохранением)</v>
      </c>
      <c r="C128" s="244" t="str">
        <f>Цены!C118</f>
        <v>шт.</v>
      </c>
      <c r="D128" s="290">
        <f>Цены!E118</f>
        <v>2109</v>
      </c>
      <c r="E128" s="239"/>
    </row>
    <row r="129" spans="1:5" x14ac:dyDescent="0.2">
      <c r="A129" s="252">
        <v>115</v>
      </c>
      <c r="B129" s="276" t="str">
        <f>Цены!B119</f>
        <v>Демонтаж чугунной ванны (без сохранения)</v>
      </c>
      <c r="C129" s="244" t="str">
        <f>Цены!C119</f>
        <v>шт.</v>
      </c>
      <c r="D129" s="290">
        <f>Цены!E119</f>
        <v>1913</v>
      </c>
      <c r="E129" s="239"/>
    </row>
    <row r="130" spans="1:5" x14ac:dyDescent="0.2">
      <c r="A130" s="252">
        <v>116</v>
      </c>
      <c r="B130" s="276" t="str">
        <f>Цены!B120</f>
        <v>Демонтаж чугунной ванны (с сохранением)</v>
      </c>
      <c r="C130" s="244" t="str">
        <f>Цены!C120</f>
        <v>шт.</v>
      </c>
      <c r="D130" s="290">
        <f>Цены!E120</f>
        <v>4916</v>
      </c>
      <c r="E130" s="239"/>
    </row>
    <row r="131" spans="1:5" x14ac:dyDescent="0.2">
      <c r="A131" s="252">
        <v>117</v>
      </c>
      <c r="B131" s="276" t="str">
        <f>Цены!B121</f>
        <v>Демонтаж сантехнического шкафа</v>
      </c>
      <c r="C131" s="244" t="str">
        <f>Цены!C121</f>
        <v>м2</v>
      </c>
      <c r="D131" s="290">
        <f>Цены!E121</f>
        <v>774</v>
      </c>
      <c r="E131" s="239"/>
    </row>
    <row r="132" spans="1:5" x14ac:dyDescent="0.2">
      <c r="A132" s="252">
        <v>118</v>
      </c>
      <c r="B132" s="276" t="str">
        <f>Цены!B122</f>
        <v>Демонтаж  раковины</v>
      </c>
      <c r="C132" s="244" t="str">
        <f>Цены!C122</f>
        <v>шт.</v>
      </c>
      <c r="D132" s="290">
        <f>Цены!E122</f>
        <v>674</v>
      </c>
      <c r="E132" s="239"/>
    </row>
    <row r="133" spans="1:5" x14ac:dyDescent="0.2">
      <c r="A133" s="252">
        <v>119</v>
      </c>
      <c r="B133" s="276" t="str">
        <f>Цены!B123</f>
        <v>Демонтаж кухонной мойки</v>
      </c>
      <c r="C133" s="244" t="str">
        <f>Цены!C123</f>
        <v>шт.</v>
      </c>
      <c r="D133" s="290">
        <f>Цены!E123</f>
        <v>773</v>
      </c>
      <c r="E133" s="239"/>
    </row>
    <row r="134" spans="1:5" x14ac:dyDescent="0.2">
      <c r="A134" s="252">
        <v>120</v>
      </c>
      <c r="B134" s="276" t="str">
        <f>Цены!B124</f>
        <v>Демонтаж унитаза</v>
      </c>
      <c r="C134" s="244" t="str">
        <f>Цены!C124</f>
        <v>шт.</v>
      </c>
      <c r="D134" s="290">
        <f>Цены!E124</f>
        <v>966</v>
      </c>
      <c r="E134" s="239"/>
    </row>
    <row r="135" spans="1:5" x14ac:dyDescent="0.2">
      <c r="A135" s="252">
        <v>121</v>
      </c>
      <c r="B135" s="276" t="str">
        <f>Цены!B125</f>
        <v>Демонтаж стиральной машины</v>
      </c>
      <c r="C135" s="244" t="str">
        <f>Цены!C125</f>
        <v>шт.</v>
      </c>
      <c r="D135" s="290">
        <f>Цены!E125</f>
        <v>966</v>
      </c>
      <c r="E135" s="239"/>
    </row>
    <row r="136" spans="1:5" x14ac:dyDescent="0.2">
      <c r="A136" s="252">
        <v>122</v>
      </c>
      <c r="B136" s="276" t="str">
        <f>Цены!B126</f>
        <v>Демонтаж  полотенцесушителя (электро)</v>
      </c>
      <c r="C136" s="244" t="str">
        <f>Цены!C126</f>
        <v>шт.</v>
      </c>
      <c r="D136" s="290">
        <f>Цены!E126</f>
        <v>525</v>
      </c>
      <c r="E136" s="239"/>
    </row>
    <row r="137" spans="1:5" x14ac:dyDescent="0.2">
      <c r="A137" s="252">
        <v>123</v>
      </c>
      <c r="B137" s="276" t="str">
        <f>Цены!B127</f>
        <v>Демонтаж  водонагревателя</v>
      </c>
      <c r="C137" s="244" t="str">
        <f>Цены!C127</f>
        <v>шт.</v>
      </c>
      <c r="D137" s="290">
        <f>Цены!E127</f>
        <v>1260</v>
      </c>
      <c r="E137" s="239"/>
    </row>
    <row r="138" spans="1:5" x14ac:dyDescent="0.2">
      <c r="A138" s="252">
        <v>124</v>
      </c>
      <c r="B138" s="276" t="str">
        <f>Цены!B128</f>
        <v>Демонтаж кранов вводных, счетчиков</v>
      </c>
      <c r="C138" s="244" t="str">
        <f>Цены!C128</f>
        <v>шт.</v>
      </c>
      <c r="D138" s="290">
        <f>Цены!E128</f>
        <v>186</v>
      </c>
      <c r="E138" s="239"/>
    </row>
    <row r="139" spans="1:5" x14ac:dyDescent="0.2">
      <c r="A139" s="252">
        <v>125</v>
      </c>
      <c r="B139" s="276" t="str">
        <f>Цены!B129</f>
        <v>Демонтаж кранов шаровых</v>
      </c>
      <c r="C139" s="244" t="str">
        <f>Цены!C129</f>
        <v>шт.</v>
      </c>
      <c r="D139" s="290">
        <f>Цены!E129</f>
        <v>168</v>
      </c>
      <c r="E139" s="239"/>
    </row>
    <row r="140" spans="1:5" x14ac:dyDescent="0.2">
      <c r="A140" s="252">
        <v>126</v>
      </c>
      <c r="B140" s="276" t="str">
        <f>Цены!B130</f>
        <v>Демонтаж труб в/с</v>
      </c>
      <c r="C140" s="244" t="str">
        <f>Цены!C130</f>
        <v>м/п</v>
      </c>
      <c r="D140" s="290">
        <f>Цены!E130</f>
        <v>284</v>
      </c>
      <c r="E140" s="239"/>
    </row>
    <row r="141" spans="1:5" x14ac:dyDescent="0.2">
      <c r="A141" s="252">
        <v>127</v>
      </c>
      <c r="B141" s="276" t="str">
        <f>Цены!B131</f>
        <v>Демонтаж труб канализации</v>
      </c>
      <c r="C141" s="244" t="str">
        <f>Цены!C131</f>
        <v>м/п</v>
      </c>
      <c r="D141" s="290">
        <f>Цены!E131</f>
        <v>450</v>
      </c>
      <c r="E141" s="239"/>
    </row>
    <row r="142" spans="1:5" x14ac:dyDescent="0.2">
      <c r="A142" s="252">
        <v>128</v>
      </c>
      <c r="B142" s="276" t="str">
        <f>Цены!B132</f>
        <v xml:space="preserve">Расчеканка чугунных труб </v>
      </c>
      <c r="C142" s="244" t="str">
        <f>Цены!C132</f>
        <v>шт.</v>
      </c>
      <c r="D142" s="290">
        <f>Цены!E132</f>
        <v>5168</v>
      </c>
      <c r="E142" s="239"/>
    </row>
    <row r="143" spans="1:5" x14ac:dyDescent="0.2">
      <c r="A143" s="252">
        <v>129</v>
      </c>
      <c r="B143" s="276" t="str">
        <f>Цены!B133</f>
        <v>Демонтаж  радиатора</v>
      </c>
      <c r="C143" s="244" t="str">
        <f>Цены!C133</f>
        <v>шт.</v>
      </c>
      <c r="D143" s="290">
        <f>Цены!E133</f>
        <v>773</v>
      </c>
      <c r="E143" s="239"/>
    </row>
    <row r="144" spans="1:5" x14ac:dyDescent="0.2">
      <c r="A144" s="252">
        <v>130</v>
      </c>
      <c r="B144" s="276" t="str">
        <f>Цены!B134</f>
        <v xml:space="preserve">Очистка стояка от старой краски до 3м </v>
      </c>
      <c r="C144" s="244" t="str">
        <f>Цены!C134</f>
        <v>м/п</v>
      </c>
      <c r="D144" s="290">
        <f>Цены!E134</f>
        <v>1868</v>
      </c>
      <c r="E144" s="239"/>
    </row>
    <row r="145" spans="1:5" x14ac:dyDescent="0.2">
      <c r="A145" s="252">
        <v>131</v>
      </c>
      <c r="B145" s="276" t="str">
        <f>Цены!B135</f>
        <v>Очистка радиатора от краски ( до 5 секций)</v>
      </c>
      <c r="C145" s="244" t="str">
        <f>Цены!C135</f>
        <v>шт.</v>
      </c>
      <c r="D145" s="290">
        <f>Цены!E135</f>
        <v>1934</v>
      </c>
      <c r="E145" s="239"/>
    </row>
    <row r="146" spans="1:5" x14ac:dyDescent="0.2">
      <c r="A146" s="252">
        <v>132</v>
      </c>
      <c r="B146" s="276" t="str">
        <f>Цены!B136</f>
        <v xml:space="preserve">Очистка радиатора каждая следующая секция </v>
      </c>
      <c r="C146" s="244" t="str">
        <f>Цены!C136</f>
        <v>шт.</v>
      </c>
      <c r="D146" s="290">
        <f>Цены!E136</f>
        <v>653</v>
      </c>
      <c r="E146" s="239"/>
    </row>
    <row r="147" spans="1:5" x14ac:dyDescent="0.2">
      <c r="A147" s="252">
        <v>133</v>
      </c>
      <c r="B147" s="276" t="str">
        <f>Цены!B137</f>
        <v>Демонтаж кабины совмещенного санузла (из ацеида)</v>
      </c>
      <c r="C147" s="244" t="str">
        <f>Цены!C137</f>
        <v>шт.</v>
      </c>
      <c r="D147" s="290">
        <f>Цены!E137</f>
        <v>15780</v>
      </c>
      <c r="E147" s="239"/>
    </row>
    <row r="148" spans="1:5" x14ac:dyDescent="0.2">
      <c r="A148" s="252">
        <v>134</v>
      </c>
      <c r="B148" s="276" t="str">
        <f>Цены!B138</f>
        <v>Демонтаж кабины раздельного санузла (из ацеида)</v>
      </c>
      <c r="C148" s="244" t="str">
        <f>Цены!C138</f>
        <v>шт.</v>
      </c>
      <c r="D148" s="290">
        <f>Цены!E138</f>
        <v>18780</v>
      </c>
      <c r="E148" s="239"/>
    </row>
    <row r="149" spans="1:5" ht="13.5" thickBot="1" x14ac:dyDescent="0.25">
      <c r="A149" s="252">
        <v>135</v>
      </c>
      <c r="B149" s="293" t="str">
        <f>Цены!B139</f>
        <v>Демонтаж бетонного пола сан тех кабины</v>
      </c>
      <c r="C149" s="284" t="str">
        <f>Цены!C139</f>
        <v>шт.</v>
      </c>
      <c r="D149" s="292">
        <f>Цены!E139</f>
        <v>14793</v>
      </c>
      <c r="E149" s="239"/>
    </row>
    <row r="150" spans="1:5" ht="13.5" thickBot="1" x14ac:dyDescent="0.25">
      <c r="A150" s="252">
        <v>136</v>
      </c>
      <c r="B150" s="299" t="str">
        <f>Цены!$B$140</f>
        <v>Электрика</v>
      </c>
      <c r="C150" s="298"/>
      <c r="D150" s="297"/>
      <c r="E150" s="239"/>
    </row>
    <row r="151" spans="1:5" x14ac:dyDescent="0.2">
      <c r="A151" s="252">
        <v>137</v>
      </c>
      <c r="B151" s="279" t="str">
        <f>Цены!B141</f>
        <v xml:space="preserve">Демонтаж панели электроточки </v>
      </c>
      <c r="C151" s="287" t="str">
        <f>Цены!C141</f>
        <v>шт.</v>
      </c>
      <c r="D151" s="291">
        <f>Цены!E141</f>
        <v>74</v>
      </c>
      <c r="E151" s="239"/>
    </row>
    <row r="152" spans="1:5" x14ac:dyDescent="0.2">
      <c r="A152" s="252">
        <v>138</v>
      </c>
      <c r="B152" s="276" t="str">
        <f>Цены!B142</f>
        <v>Демонтаж розеток и выключателей</v>
      </c>
      <c r="C152" s="244" t="str">
        <f>Цены!C142</f>
        <v>шт.</v>
      </c>
      <c r="D152" s="290">
        <f>Цены!E142</f>
        <v>263</v>
      </c>
      <c r="E152" s="239"/>
    </row>
    <row r="153" spans="1:5" x14ac:dyDescent="0.2">
      <c r="A153" s="252">
        <v>139</v>
      </c>
      <c r="B153" s="276" t="str">
        <f>Цены!B143</f>
        <v>Демонтаж  светильников</v>
      </c>
      <c r="C153" s="244" t="str">
        <f>Цены!C143</f>
        <v>шт.</v>
      </c>
      <c r="D153" s="290">
        <f>Цены!E143</f>
        <v>186</v>
      </c>
      <c r="E153" s="239"/>
    </row>
    <row r="154" spans="1:5" x14ac:dyDescent="0.2">
      <c r="A154" s="252">
        <v>140</v>
      </c>
      <c r="B154" s="276" t="str">
        <f>Цены!B144</f>
        <v>Демонтаж люстры</v>
      </c>
      <c r="C154" s="244" t="str">
        <f>Цены!C144</f>
        <v>шт.</v>
      </c>
      <c r="D154" s="290">
        <f>Цены!E144</f>
        <v>383</v>
      </c>
      <c r="E154" s="239"/>
    </row>
    <row r="155" spans="1:5" x14ac:dyDescent="0.2">
      <c r="A155" s="252">
        <v>141</v>
      </c>
      <c r="B155" s="276" t="str">
        <f>Цены!B145</f>
        <v>Демонтаж  электрокабеля</v>
      </c>
      <c r="C155" s="244" t="str">
        <f>Цены!C145</f>
        <v>м/п</v>
      </c>
      <c r="D155" s="290">
        <f>Цены!E145</f>
        <v>39</v>
      </c>
      <c r="E155" s="239"/>
    </row>
    <row r="156" spans="1:5" x14ac:dyDescent="0.2">
      <c r="A156" s="252">
        <v>142</v>
      </c>
      <c r="B156" s="276" t="str">
        <f>Цены!B146</f>
        <v>Демонтаж автоматического выключателя</v>
      </c>
      <c r="C156" s="244" t="str">
        <f>Цены!C146</f>
        <v>шт.</v>
      </c>
      <c r="D156" s="290">
        <f>Цены!E146</f>
        <v>186</v>
      </c>
      <c r="E156" s="239"/>
    </row>
    <row r="157" spans="1:5" x14ac:dyDescent="0.2">
      <c r="A157" s="252">
        <v>143</v>
      </c>
      <c r="B157" s="276" t="str">
        <f>Цены!B147</f>
        <v>Демонтаж электрического щита</v>
      </c>
      <c r="C157" s="244" t="str">
        <f>Цены!C147</f>
        <v>шт.</v>
      </c>
      <c r="D157" s="290">
        <f>Цены!E147</f>
        <v>1418</v>
      </c>
      <c r="E157" s="239"/>
    </row>
    <row r="158" spans="1:5" x14ac:dyDescent="0.2">
      <c r="A158" s="252">
        <v>144</v>
      </c>
      <c r="B158" s="276" t="str">
        <f>Цены!B148</f>
        <v>Пробивка отверстия в стене (бетон) ф 16-20</v>
      </c>
      <c r="C158" s="244" t="str">
        <f>Цены!C148</f>
        <v>шт.</v>
      </c>
      <c r="D158" s="290">
        <f>Цены!E148</f>
        <v>1283</v>
      </c>
      <c r="E158" s="239"/>
    </row>
    <row r="159" spans="1:5" x14ac:dyDescent="0.2">
      <c r="A159" s="252">
        <v>145</v>
      </c>
      <c r="B159" s="276" t="str">
        <f>Цены!B149</f>
        <v>Пробивка отверстия в стене  (кирпич) ф 16-20</v>
      </c>
      <c r="C159" s="244" t="str">
        <f>Цены!C149</f>
        <v>шт.</v>
      </c>
      <c r="D159" s="290">
        <f>Цены!E149</f>
        <v>714</v>
      </c>
      <c r="E159" s="239"/>
    </row>
    <row r="160" spans="1:5" x14ac:dyDescent="0.2">
      <c r="A160" s="252">
        <v>146</v>
      </c>
      <c r="B160" s="276" t="str">
        <f>Цены!B150</f>
        <v>Пробивка отверстия в стене (пеноблок, пазогребневый блок) ф 16-20</v>
      </c>
      <c r="C160" s="244" t="str">
        <f>Цены!C150</f>
        <v>шт.</v>
      </c>
      <c r="D160" s="290">
        <f>Цены!E150</f>
        <v>578</v>
      </c>
      <c r="E160" s="239"/>
    </row>
    <row r="161" spans="1:5" x14ac:dyDescent="0.2">
      <c r="A161" s="252">
        <v>147</v>
      </c>
      <c r="B161" s="276" t="str">
        <f>Цены!B151</f>
        <v>Штробление ниши под элщит до 12 модулей (бетон)</v>
      </c>
      <c r="C161" s="244" t="str">
        <f>Цены!C151</f>
        <v>шт.</v>
      </c>
      <c r="D161" s="290">
        <f>Цены!E151</f>
        <v>6381</v>
      </c>
      <c r="E161" s="239"/>
    </row>
    <row r="162" spans="1:5" x14ac:dyDescent="0.2">
      <c r="A162" s="252">
        <v>148</v>
      </c>
      <c r="B162" s="276" t="str">
        <f>Цены!B152</f>
        <v>Штробление ниши под элщит 12-36 модулей (бетон)</v>
      </c>
      <c r="C162" s="244" t="str">
        <f>Цены!C152</f>
        <v>шт.</v>
      </c>
      <c r="D162" s="290">
        <f>Цены!E152</f>
        <v>9668</v>
      </c>
      <c r="E162" s="239"/>
    </row>
    <row r="163" spans="1:5" x14ac:dyDescent="0.2">
      <c r="A163" s="252">
        <v>149</v>
      </c>
      <c r="B163" s="276" t="str">
        <f>Цены!B153</f>
        <v>Штробление ниши под элщит до 12 модулей (кирпич/Пено блок/пгп)</v>
      </c>
      <c r="C163" s="244" t="str">
        <f>Цены!C153</f>
        <v>шт.</v>
      </c>
      <c r="D163" s="290">
        <f>Цены!E153</f>
        <v>2691</v>
      </c>
      <c r="E163" s="239"/>
    </row>
    <row r="164" spans="1:5" ht="13.5" thickBot="1" x14ac:dyDescent="0.25">
      <c r="A164" s="252">
        <v>150</v>
      </c>
      <c r="B164" s="276" t="str">
        <f>Цены!B154</f>
        <v>Штробление ниши под элщит 12-36 модулей (кирпич/Пено блок/пгп)</v>
      </c>
      <c r="C164" s="244" t="str">
        <f>Цены!C154</f>
        <v>шт.</v>
      </c>
      <c r="D164" s="290">
        <f>Цены!E154</f>
        <v>5343</v>
      </c>
      <c r="E164" s="239"/>
    </row>
    <row r="165" spans="1:5" ht="13.5" hidden="1" thickBot="1" x14ac:dyDescent="0.25">
      <c r="A165" s="252">
        <v>151</v>
      </c>
      <c r="B165" s="276" t="str">
        <f>Цены!B155</f>
        <v>&lt;Запасные строчки&gt;</v>
      </c>
      <c r="C165" s="244">
        <f>Цены!C155</f>
        <v>0</v>
      </c>
      <c r="D165" s="290">
        <f>Цены!E155</f>
        <v>0</v>
      </c>
      <c r="E165" s="239"/>
    </row>
    <row r="166" spans="1:5" ht="13.5" hidden="1" thickBot="1" x14ac:dyDescent="0.25">
      <c r="A166" s="252">
        <v>152</v>
      </c>
      <c r="B166" s="276" t="str">
        <f>Цены!B156</f>
        <v>&lt;Запасные строчки&gt;</v>
      </c>
      <c r="C166" s="244">
        <f>Цены!C156</f>
        <v>0</v>
      </c>
      <c r="D166" s="290">
        <f>Цены!E156</f>
        <v>0</v>
      </c>
      <c r="E166" s="239"/>
    </row>
    <row r="167" spans="1:5" ht="13.5" hidden="1" thickBot="1" x14ac:dyDescent="0.25">
      <c r="A167" s="252">
        <v>153</v>
      </c>
      <c r="B167" s="276" t="str">
        <f>Цены!B157</f>
        <v>&lt;Запасные строчки&gt;</v>
      </c>
      <c r="C167" s="244">
        <f>Цены!C157</f>
        <v>0</v>
      </c>
      <c r="D167" s="290">
        <f>Цены!E157</f>
        <v>0</v>
      </c>
      <c r="E167" s="239"/>
    </row>
    <row r="168" spans="1:5" ht="13.5" hidden="1" thickBot="1" x14ac:dyDescent="0.25">
      <c r="A168" s="252">
        <v>154</v>
      </c>
      <c r="B168" s="276" t="str">
        <f>Цены!B158</f>
        <v>&lt;Запасные строчки&gt;</v>
      </c>
      <c r="C168" s="244">
        <f>Цены!C158</f>
        <v>0</v>
      </c>
      <c r="D168" s="290">
        <f>Цены!E158</f>
        <v>0</v>
      </c>
      <c r="E168" s="239"/>
    </row>
    <row r="169" spans="1:5" ht="13.5" hidden="1" thickBot="1" x14ac:dyDescent="0.25">
      <c r="A169" s="252">
        <v>155</v>
      </c>
      <c r="B169" s="276" t="str">
        <f>Цены!B159</f>
        <v>&lt;Запасные строчки&gt;</v>
      </c>
      <c r="C169" s="244">
        <f>Цены!C159</f>
        <v>0</v>
      </c>
      <c r="D169" s="290">
        <f>Цены!E159</f>
        <v>0</v>
      </c>
      <c r="E169" s="239"/>
    </row>
    <row r="170" spans="1:5" ht="13.5" hidden="1" thickBot="1" x14ac:dyDescent="0.25">
      <c r="A170" s="252">
        <v>156</v>
      </c>
      <c r="B170" s="293" t="str">
        <f>Цены!B160</f>
        <v>Итого по разделу (демонтажные работы)</v>
      </c>
      <c r="C170" s="284">
        <f>Цены!C160</f>
        <v>0</v>
      </c>
      <c r="D170" s="292">
        <f>Цены!E160</f>
        <v>0</v>
      </c>
      <c r="E170" s="239"/>
    </row>
    <row r="171" spans="1:5" ht="26.25" thickBot="1" x14ac:dyDescent="0.25">
      <c r="A171" s="252">
        <v>157</v>
      </c>
      <c r="B171" s="302" t="str">
        <f ca="1">B1&amp;". Черновые отделочные работы"</f>
        <v>Приложение №2. Черновые отделочные работы</v>
      </c>
      <c r="C171" s="301" t="s">
        <v>804</v>
      </c>
      <c r="D171" s="300" t="s">
        <v>805</v>
      </c>
      <c r="E171" s="239"/>
    </row>
    <row r="172" spans="1:5" ht="13.5" thickBot="1" x14ac:dyDescent="0.25">
      <c r="A172" s="252">
        <v>158</v>
      </c>
      <c r="B172" s="299" t="str">
        <f>Цены!$B$162</f>
        <v>Полы</v>
      </c>
      <c r="C172" s="298"/>
      <c r="D172" s="297"/>
      <c r="E172" s="239"/>
    </row>
    <row r="173" spans="1:5" x14ac:dyDescent="0.2">
      <c r="A173" s="252">
        <v>159</v>
      </c>
      <c r="B173" s="279" t="str">
        <f>Цены!B163</f>
        <v>Грунтовка пола</v>
      </c>
      <c r="C173" s="287" t="str">
        <f>Цены!C163</f>
        <v>м2</v>
      </c>
      <c r="D173" s="291">
        <f>Цены!E163</f>
        <v>98</v>
      </c>
      <c r="E173" s="239"/>
    </row>
    <row r="174" spans="1:5" x14ac:dyDescent="0.2">
      <c r="A174" s="252">
        <v>160</v>
      </c>
      <c r="B174" s="276" t="str">
        <f>Цены!B164</f>
        <v>Грунтовка пола (второй и последующие слои)</v>
      </c>
      <c r="C174" s="244" t="str">
        <f>Цены!C164</f>
        <v>м2</v>
      </c>
      <c r="D174" s="290">
        <f>Цены!E164</f>
        <v>98</v>
      </c>
      <c r="E174" s="239"/>
    </row>
    <row r="175" spans="1:5" x14ac:dyDescent="0.2">
      <c r="A175" s="252">
        <v>161</v>
      </c>
      <c r="B175" s="276" t="str">
        <f>Цены!B165</f>
        <v>Грунтовка пола (бетон контактом)</v>
      </c>
      <c r="C175" s="244" t="str">
        <f>Цены!C165</f>
        <v>м2</v>
      </c>
      <c r="D175" s="290">
        <f>Цены!E165</f>
        <v>128</v>
      </c>
      <c r="E175" s="239"/>
    </row>
    <row r="176" spans="1:5" x14ac:dyDescent="0.2">
      <c r="A176" s="252">
        <v>162</v>
      </c>
      <c r="B176" s="276" t="str">
        <f>Цены!B166</f>
        <v>Обработка анти плесенью(пол)</v>
      </c>
      <c r="C176" s="244" t="str">
        <f>Цены!C166</f>
        <v>м2</v>
      </c>
      <c r="D176" s="290">
        <f>Цены!E166</f>
        <v>206</v>
      </c>
      <c r="E176" s="239"/>
    </row>
    <row r="177" spans="1:5" x14ac:dyDescent="0.2">
      <c r="A177" s="252">
        <v>163</v>
      </c>
      <c r="B177" s="276" t="str">
        <f>Цены!B167</f>
        <v>Гидроизоляция пола пленкой ПВХ</v>
      </c>
      <c r="C177" s="244" t="str">
        <f>Цены!C167</f>
        <v>м2</v>
      </c>
      <c r="D177" s="290">
        <f>Цены!E167</f>
        <v>147</v>
      </c>
      <c r="E177" s="239"/>
    </row>
    <row r="178" spans="1:5" x14ac:dyDescent="0.2">
      <c r="A178" s="252">
        <v>164</v>
      </c>
      <c r="B178" s="276" t="str">
        <f>Цены!B168</f>
        <v>Гидроизоляция пола (смесью водостоп или жидким стеклом)</v>
      </c>
      <c r="C178" s="244" t="str">
        <f>Цены!C168</f>
        <v>м2</v>
      </c>
      <c r="D178" s="290">
        <f>Цены!E168</f>
        <v>461</v>
      </c>
      <c r="E178" s="239"/>
    </row>
    <row r="179" spans="1:5" x14ac:dyDescent="0.2">
      <c r="A179" s="252">
        <v>165</v>
      </c>
      <c r="B179" s="276" t="str">
        <f>Цены!B169</f>
        <v>Гидроизоляция рулонными материалами</v>
      </c>
      <c r="C179" s="244" t="str">
        <f>Цены!C169</f>
        <v>м2</v>
      </c>
      <c r="D179" s="290">
        <f>Цены!E169</f>
        <v>642</v>
      </c>
      <c r="E179" s="239"/>
    </row>
    <row r="180" spans="1:5" x14ac:dyDescent="0.2">
      <c r="A180" s="252">
        <v>166</v>
      </c>
      <c r="B180" s="276" t="str">
        <f>Цены!B170</f>
        <v xml:space="preserve">Укладка пароизолирующих материалов </v>
      </c>
      <c r="C180" s="244" t="str">
        <f>Цены!C170</f>
        <v>м2</v>
      </c>
      <c r="D180" s="290">
        <f>Цены!E170</f>
        <v>186</v>
      </c>
      <c r="E180" s="239"/>
    </row>
    <row r="181" spans="1:5" x14ac:dyDescent="0.2">
      <c r="A181" s="252">
        <v>167</v>
      </c>
      <c r="B181" s="276" t="str">
        <f>Цены!B171</f>
        <v>Гидроизоляционная лента (по периметру стен)</v>
      </c>
      <c r="C181" s="244" t="str">
        <f>Цены!C171</f>
        <v>м/п</v>
      </c>
      <c r="D181" s="290">
        <f>Цены!E171</f>
        <v>176</v>
      </c>
      <c r="E181" s="239"/>
    </row>
    <row r="182" spans="1:5" x14ac:dyDescent="0.2">
      <c r="A182" s="252">
        <v>168</v>
      </c>
      <c r="B182" s="276" t="str">
        <f>Цены!B172</f>
        <v>Монтаж демпферной ленты (кромочной ленты)</v>
      </c>
      <c r="C182" s="244" t="str">
        <f>Цены!C172</f>
        <v>м/п</v>
      </c>
      <c r="D182" s="290">
        <f>Цены!E172</f>
        <v>147</v>
      </c>
      <c r="E182" s="239"/>
    </row>
    <row r="183" spans="1:5" x14ac:dyDescent="0.2">
      <c r="A183" s="252">
        <v>169</v>
      </c>
      <c r="B183" s="276" t="str">
        <f>Цены!B173</f>
        <v>Укрытие пленкой пола</v>
      </c>
      <c r="C183" s="244" t="str">
        <f>Цены!C173</f>
        <v>м2</v>
      </c>
      <c r="D183" s="290">
        <f>Цены!E173</f>
        <v>81</v>
      </c>
      <c r="E183" s="239"/>
    </row>
    <row r="184" spans="1:5" x14ac:dyDescent="0.2">
      <c r="A184" s="252">
        <v>170</v>
      </c>
      <c r="B184" s="276" t="str">
        <f>Цены!B174</f>
        <v>Подсыпка керамзита</v>
      </c>
      <c r="C184" s="244" t="str">
        <f>Цены!C174</f>
        <v>м2</v>
      </c>
      <c r="D184" s="290">
        <f>Цены!E174</f>
        <v>321</v>
      </c>
      <c r="E184" s="239"/>
    </row>
    <row r="185" spans="1:5" x14ac:dyDescent="0.2">
      <c r="A185" s="252">
        <v>171</v>
      </c>
      <c r="B185" s="276" t="str">
        <f>Цены!B175</f>
        <v>Укладка сетки (для стяжки)</v>
      </c>
      <c r="C185" s="244" t="str">
        <f>Цены!C175</f>
        <v>м2</v>
      </c>
      <c r="D185" s="290">
        <f>Цены!E175</f>
        <v>177</v>
      </c>
      <c r="E185" s="239"/>
    </row>
    <row r="186" spans="1:5" x14ac:dyDescent="0.2">
      <c r="A186" s="252">
        <v>172</v>
      </c>
      <c r="B186" s="276" t="str">
        <f>Цены!B176</f>
        <v>Железнение стяжки</v>
      </c>
      <c r="C186" s="244" t="str">
        <f>Цены!C176</f>
        <v>м2</v>
      </c>
      <c r="D186" s="290">
        <f>Цены!E176</f>
        <v>186</v>
      </c>
      <c r="E186" s="239"/>
    </row>
    <row r="187" spans="1:5" x14ac:dyDescent="0.2">
      <c r="A187" s="252">
        <v>173</v>
      </c>
      <c r="B187" s="276" t="str">
        <f>Цены!B177</f>
        <v>Устройство стяжки по маякам до 4 см</v>
      </c>
      <c r="C187" s="244" t="str">
        <f>Цены!C177</f>
        <v>м2</v>
      </c>
      <c r="D187" s="290">
        <f>Цены!E177</f>
        <v>698</v>
      </c>
      <c r="E187" s="239"/>
    </row>
    <row r="188" spans="1:5" x14ac:dyDescent="0.2">
      <c r="A188" s="252">
        <v>174</v>
      </c>
      <c r="B188" s="276" t="str">
        <f>Цены!B178</f>
        <v>Устройство стяжки по маякам до 6 см</v>
      </c>
      <c r="C188" s="244" t="str">
        <f>Цены!C178</f>
        <v>м2</v>
      </c>
      <c r="D188" s="290">
        <f>Цены!E178</f>
        <v>1049</v>
      </c>
      <c r="E188" s="239"/>
    </row>
    <row r="189" spans="1:5" x14ac:dyDescent="0.2">
      <c r="A189" s="252">
        <v>175</v>
      </c>
      <c r="B189" s="276" t="str">
        <f>Цены!B179</f>
        <v>Устройство стяжки по маякам свыше 6 см</v>
      </c>
      <c r="C189" s="244" t="str">
        <f>Цены!C179</f>
        <v>м2</v>
      </c>
      <c r="D189" s="290">
        <f>Цены!E179</f>
        <v>1193</v>
      </c>
      <c r="E189" s="239"/>
    </row>
    <row r="190" spans="1:5" x14ac:dyDescent="0.2">
      <c r="A190" s="252">
        <v>176</v>
      </c>
      <c r="B190" s="276" t="str">
        <f>Цены!B180</f>
        <v>Устройство наливных полов до 3 см</v>
      </c>
      <c r="C190" s="244" t="str">
        <f>Цены!C180</f>
        <v>м2</v>
      </c>
      <c r="D190" s="290">
        <f>Цены!E180</f>
        <v>683</v>
      </c>
      <c r="E190" s="239"/>
    </row>
    <row r="191" spans="1:5" x14ac:dyDescent="0.2">
      <c r="A191" s="252">
        <v>177</v>
      </c>
      <c r="B191" s="276" t="str">
        <f>Цены!B181</f>
        <v xml:space="preserve">Финишное выравнивание стяжки наливным полом </v>
      </c>
      <c r="C191" s="244" t="str">
        <f>Цены!C181</f>
        <v>м2</v>
      </c>
      <c r="D191" s="290">
        <f>Цены!E181</f>
        <v>533</v>
      </c>
      <c r="E191" s="239"/>
    </row>
    <row r="192" spans="1:5" x14ac:dyDescent="0.2">
      <c r="A192" s="252">
        <v>178</v>
      </c>
      <c r="B192" s="276" t="str">
        <f>Цены!B182</f>
        <v>Заливка рустов после проведения демонтажа перегородок</v>
      </c>
      <c r="C192" s="244" t="str">
        <f>Цены!C182</f>
        <v>м/п</v>
      </c>
      <c r="D192" s="290">
        <f>Цены!E182</f>
        <v>630</v>
      </c>
      <c r="E192" s="239"/>
    </row>
    <row r="193" spans="1:5" x14ac:dyDescent="0.2">
      <c r="A193" s="252">
        <v>179</v>
      </c>
      <c r="B193" s="276" t="str">
        <f>Цены!B183</f>
        <v>Устройство "сухой стяжки"</v>
      </c>
      <c r="C193" s="244" t="str">
        <f>Цены!C183</f>
        <v>м2</v>
      </c>
      <c r="D193" s="290">
        <f>Цены!E183</f>
        <v>2310</v>
      </c>
      <c r="E193" s="239"/>
    </row>
    <row r="194" spans="1:5" x14ac:dyDescent="0.2">
      <c r="A194" s="252">
        <v>180</v>
      </c>
      <c r="B194" s="276" t="str">
        <f>Цены!B184</f>
        <v>Устройство "полусухой" (механизированной стяжки)</v>
      </c>
      <c r="C194" s="244" t="str">
        <f>Цены!C184</f>
        <v>м2</v>
      </c>
      <c r="D194" s="290">
        <f>Цены!E184</f>
        <v>2775</v>
      </c>
      <c r="E194" s="239"/>
    </row>
    <row r="195" spans="1:5" x14ac:dyDescent="0.2">
      <c r="A195" s="252">
        <v>181</v>
      </c>
      <c r="B195" s="276" t="str">
        <f>Цены!B185</f>
        <v>Устройство деревянной обрешетки пола</v>
      </c>
      <c r="C195" s="244" t="str">
        <f>Цены!C185</f>
        <v>м2</v>
      </c>
      <c r="D195" s="290">
        <f>Цены!E185</f>
        <v>638</v>
      </c>
      <c r="E195" s="239"/>
    </row>
    <row r="196" spans="1:5" x14ac:dyDescent="0.2">
      <c r="A196" s="252">
        <v>182</v>
      </c>
      <c r="B196" s="276" t="str">
        <f>Цены!B186</f>
        <v>Укладка деревянных лаг</v>
      </c>
      <c r="C196" s="244" t="str">
        <f>Цены!C186</f>
        <v>м/п</v>
      </c>
      <c r="D196" s="290">
        <f>Цены!E186</f>
        <v>533</v>
      </c>
      <c r="E196" s="239"/>
    </row>
    <row r="197" spans="1:5" x14ac:dyDescent="0.2">
      <c r="A197" s="252">
        <v>183</v>
      </c>
      <c r="B197" s="276" t="str">
        <f>Цены!B187</f>
        <v>Устройство  тепло/звукоизоляции(полы)</v>
      </c>
      <c r="C197" s="244" t="str">
        <f>Цены!C187</f>
        <v>м2</v>
      </c>
      <c r="D197" s="290">
        <f>Цены!E187</f>
        <v>353</v>
      </c>
      <c r="E197" s="239"/>
    </row>
    <row r="198" spans="1:5" x14ac:dyDescent="0.2">
      <c r="A198" s="252">
        <v>184</v>
      </c>
      <c r="B198" s="276" t="str">
        <f>Цены!B188</f>
        <v xml:space="preserve">Устройство дощатых полов по лагам </v>
      </c>
      <c r="C198" s="244" t="str">
        <f>Цены!C188</f>
        <v>м2</v>
      </c>
      <c r="D198" s="290">
        <f>Цены!E188</f>
        <v>759</v>
      </c>
      <c r="E198" s="239"/>
    </row>
    <row r="199" spans="1:5" x14ac:dyDescent="0.2">
      <c r="A199" s="252">
        <v>185</v>
      </c>
      <c r="B199" s="276" t="str">
        <f>Цены!B189</f>
        <v xml:space="preserve">Укладка фанеры на дощатый пол </v>
      </c>
      <c r="C199" s="244" t="str">
        <f>Цены!C189</f>
        <v>м2</v>
      </c>
      <c r="D199" s="290">
        <f>Цены!E189</f>
        <v>518</v>
      </c>
      <c r="E199" s="239"/>
    </row>
    <row r="200" spans="1:5" x14ac:dyDescent="0.2">
      <c r="A200" s="252">
        <v>186</v>
      </c>
      <c r="B200" s="276" t="str">
        <f>Цены!B190</f>
        <v>Укладка фанеры на бетон</v>
      </c>
      <c r="C200" s="244" t="str">
        <f>Цены!C190</f>
        <v>м2</v>
      </c>
      <c r="D200" s="290">
        <f>Цены!E190</f>
        <v>863</v>
      </c>
      <c r="E200" s="239"/>
    </row>
    <row r="201" spans="1:5" x14ac:dyDescent="0.2">
      <c r="A201" s="252">
        <v>187</v>
      </c>
      <c r="B201" s="276" t="str">
        <f>Цены!B191</f>
        <v xml:space="preserve">Распил фанеры </v>
      </c>
      <c r="C201" s="244" t="str">
        <f>Цены!C191</f>
        <v>м/п</v>
      </c>
      <c r="D201" s="290">
        <f>Цены!E191</f>
        <v>90</v>
      </c>
      <c r="E201" s="239"/>
    </row>
    <row r="202" spans="1:5" x14ac:dyDescent="0.2">
      <c r="A202" s="252">
        <v>188</v>
      </c>
      <c r="B202" s="276" t="str">
        <f>Цены!B192</f>
        <v>Шлифовка фанеры</v>
      </c>
      <c r="C202" s="244" t="str">
        <f>Цены!C192</f>
        <v>м2</v>
      </c>
      <c r="D202" s="290">
        <f>Цены!E192</f>
        <v>332</v>
      </c>
      <c r="E202" s="239"/>
    </row>
    <row r="203" spans="1:5" x14ac:dyDescent="0.2">
      <c r="A203" s="252">
        <v>189</v>
      </c>
      <c r="B203" s="276" t="str">
        <f>Цены!B193</f>
        <v>Укладка ДВП</v>
      </c>
      <c r="C203" s="244" t="str">
        <f>Цены!C193</f>
        <v>м2</v>
      </c>
      <c r="D203" s="290">
        <f>Цены!E193</f>
        <v>399</v>
      </c>
      <c r="E203" s="239"/>
    </row>
    <row r="204" spans="1:5" x14ac:dyDescent="0.2">
      <c r="A204" s="252">
        <v>190</v>
      </c>
      <c r="B204" s="276" t="str">
        <f>Цены!B194</f>
        <v xml:space="preserve">Временная застилка полов оргалитом </v>
      </c>
      <c r="C204" s="244" t="str">
        <f>Цены!C194</f>
        <v>м2</v>
      </c>
      <c r="D204" s="290">
        <f>Цены!E194</f>
        <v>90</v>
      </c>
      <c r="E204" s="239"/>
    </row>
    <row r="205" spans="1:5" x14ac:dyDescent="0.2">
      <c r="A205" s="252">
        <v>191</v>
      </c>
      <c r="B205" s="276" t="str">
        <f>Цены!B195</f>
        <v xml:space="preserve">Устройство подиума с обшивкой фанерой до 10 см сложной формы </v>
      </c>
      <c r="C205" s="244" t="str">
        <f>Цены!C195</f>
        <v>м2</v>
      </c>
      <c r="D205" s="290">
        <f>Цены!E195</f>
        <v>3518</v>
      </c>
      <c r="E205" s="239"/>
    </row>
    <row r="206" spans="1:5" ht="13.5" thickBot="1" x14ac:dyDescent="0.25">
      <c r="A206" s="252">
        <v>192</v>
      </c>
      <c r="B206" s="293" t="str">
        <f>Цены!B196</f>
        <v xml:space="preserve">Добавление фиброволокна в стяжку пола </v>
      </c>
      <c r="C206" s="284" t="str">
        <f>Цены!C196</f>
        <v>м2</v>
      </c>
      <c r="D206" s="292">
        <f>Цены!E196</f>
        <v>72</v>
      </c>
      <c r="E206" s="239"/>
    </row>
    <row r="207" spans="1:5" ht="13.5" thickBot="1" x14ac:dyDescent="0.25">
      <c r="A207" s="252">
        <v>193</v>
      </c>
      <c r="B207" s="299" t="str">
        <f>Цены!$B$197</f>
        <v>Стены</v>
      </c>
      <c r="C207" s="298"/>
      <c r="D207" s="297"/>
      <c r="E207" s="239"/>
    </row>
    <row r="208" spans="1:5" x14ac:dyDescent="0.2">
      <c r="A208" s="252">
        <v>194</v>
      </c>
      <c r="B208" s="279" t="str">
        <f>Цены!B198</f>
        <v>Кирпичная кладка в 1/2 кирпича (черновой кирпич)</v>
      </c>
      <c r="C208" s="287" t="str">
        <f>Цены!C198</f>
        <v>м2</v>
      </c>
      <c r="D208" s="291">
        <f>Цены!E198</f>
        <v>1688</v>
      </c>
      <c r="E208" s="239"/>
    </row>
    <row r="209" spans="1:5" x14ac:dyDescent="0.2">
      <c r="A209" s="252">
        <v>195</v>
      </c>
      <c r="B209" s="276" t="str">
        <f>Цены!B199</f>
        <v>Кирпичная кладка в 1 кирпич (черновой кирпич)</v>
      </c>
      <c r="C209" s="244" t="str">
        <f>Цены!C199</f>
        <v>м2</v>
      </c>
      <c r="D209" s="290">
        <f>Цены!E199</f>
        <v>2223</v>
      </c>
      <c r="E209" s="239"/>
    </row>
    <row r="210" spans="1:5" x14ac:dyDescent="0.2">
      <c r="A210" s="252">
        <v>196</v>
      </c>
      <c r="B210" s="276" t="str">
        <f>Цены!B200</f>
        <v>Кирпичная кладка в 1 кирпич (облицовочный кирпич)</v>
      </c>
      <c r="C210" s="244" t="str">
        <f>Цены!C200</f>
        <v>м2</v>
      </c>
      <c r="D210" s="290">
        <f>Цены!E200</f>
        <v>4440</v>
      </c>
      <c r="E210" s="239"/>
    </row>
    <row r="211" spans="1:5" x14ac:dyDescent="0.2">
      <c r="A211" s="252">
        <v>197</v>
      </c>
      <c r="B211" s="276" t="str">
        <f>Цены!B201</f>
        <v>Кирпичная кладка в 1/2 кирпича (облицовочный кирпич)</v>
      </c>
      <c r="C211" s="244" t="str">
        <f>Цены!C201</f>
        <v>м2</v>
      </c>
      <c r="D211" s="290">
        <f>Цены!E201</f>
        <v>3375</v>
      </c>
      <c r="E211" s="239"/>
    </row>
    <row r="212" spans="1:5" x14ac:dyDescent="0.2">
      <c r="A212" s="252">
        <v>198</v>
      </c>
      <c r="B212" s="276" t="str">
        <f>Цены!B202</f>
        <v>Кладка стен из Пеноблоков</v>
      </c>
      <c r="C212" s="244" t="str">
        <f>Цены!C202</f>
        <v>м2</v>
      </c>
      <c r="D212" s="290">
        <f>Цены!E202</f>
        <v>1718</v>
      </c>
      <c r="E212" s="239"/>
    </row>
    <row r="213" spans="1:5" x14ac:dyDescent="0.2">
      <c r="A213" s="252">
        <v>199</v>
      </c>
      <c r="B213" s="276" t="str">
        <f>Цены!B203</f>
        <v>Кладка перегородок из шлакоблоков</v>
      </c>
      <c r="C213" s="244" t="str">
        <f>Цены!C203</f>
        <v>м2</v>
      </c>
      <c r="D213" s="290">
        <f>Цены!E203</f>
        <v>1881</v>
      </c>
      <c r="E213" s="239"/>
    </row>
    <row r="214" spans="1:5" x14ac:dyDescent="0.2">
      <c r="A214" s="252">
        <v>200</v>
      </c>
      <c r="B214" s="276" t="str">
        <f>Цены!B204</f>
        <v>Кладка перегородок из пазогребневых блоков</v>
      </c>
      <c r="C214" s="244" t="str">
        <f>Цены!C204</f>
        <v>м2</v>
      </c>
      <c r="D214" s="290">
        <f>Цены!E204</f>
        <v>1763</v>
      </c>
      <c r="E214" s="239"/>
    </row>
    <row r="215" spans="1:5" ht="25.5" x14ac:dyDescent="0.2">
      <c r="A215" s="252">
        <v>201</v>
      </c>
      <c r="B215" s="276" t="str">
        <f>Цены!B205</f>
        <v xml:space="preserve">Заужение дверного проема путем наращивания торца стен из ГКЛ до 50 см </v>
      </c>
      <c r="C215" s="244" t="str">
        <f>Цены!C205</f>
        <v>шт.</v>
      </c>
      <c r="D215" s="290">
        <f>Цены!E205</f>
        <v>2798</v>
      </c>
      <c r="E215" s="239"/>
    </row>
    <row r="216" spans="1:5" ht="25.5" x14ac:dyDescent="0.2">
      <c r="A216" s="252">
        <v>202</v>
      </c>
      <c r="B216" s="276" t="str">
        <f>Цены!B206</f>
        <v>Расширение дверного проема из кирпича,пазогреб./Пеноблоков до 10 см ( с одной стороны)</v>
      </c>
      <c r="C216" s="244" t="str">
        <f>Цены!C206</f>
        <v>шт.</v>
      </c>
      <c r="D216" s="290">
        <f>Цены!E206</f>
        <v>1518</v>
      </c>
      <c r="E216" s="239"/>
    </row>
    <row r="217" spans="1:5" x14ac:dyDescent="0.2">
      <c r="A217" s="252">
        <v>203</v>
      </c>
      <c r="B217" s="276" t="str">
        <f>Цены!B207</f>
        <v xml:space="preserve">Расширение дверного проема бетонного до 80 мм </v>
      </c>
      <c r="C217" s="244" t="str">
        <f>Цены!C207</f>
        <v>шт.</v>
      </c>
      <c r="D217" s="290">
        <f>Цены!E207</f>
        <v>7823</v>
      </c>
      <c r="E217" s="239"/>
    </row>
    <row r="218" spans="1:5" x14ac:dyDescent="0.2">
      <c r="A218" s="252">
        <v>204</v>
      </c>
      <c r="B218" s="276" t="str">
        <f>Цены!B208</f>
        <v>Подготовка дверного проема под скрытую дверь</v>
      </c>
      <c r="C218" s="244" t="str">
        <f>Цены!C208</f>
        <v>шт.</v>
      </c>
      <c r="D218" s="290">
        <f>Цены!E208</f>
        <v>6750</v>
      </c>
      <c r="E218" s="239"/>
    </row>
    <row r="219" spans="1:5" x14ac:dyDescent="0.2">
      <c r="A219" s="252">
        <v>205</v>
      </c>
      <c r="B219" s="276" t="str">
        <f>Цены!B209</f>
        <v>Армирование проемов арматурой (с грунтовкой арматуры)</v>
      </c>
      <c r="C219" s="244" t="str">
        <f>Цены!C209</f>
        <v>шт.</v>
      </c>
      <c r="D219" s="290">
        <f>Цены!E209</f>
        <v>891</v>
      </c>
      <c r="E219" s="239"/>
    </row>
    <row r="220" spans="1:5" x14ac:dyDescent="0.2">
      <c r="A220" s="252">
        <v>206</v>
      </c>
      <c r="B220" s="276" t="str">
        <f>Цены!B210</f>
        <v>Армирование проемов уголком (с грунтовкой уголка)</v>
      </c>
      <c r="C220" s="244" t="str">
        <f>Цены!C210</f>
        <v>шт.</v>
      </c>
      <c r="D220" s="290">
        <f>Цены!E210</f>
        <v>1079</v>
      </c>
      <c r="E220" s="239"/>
    </row>
    <row r="221" spans="1:5" x14ac:dyDescent="0.2">
      <c r="A221" s="252">
        <v>207</v>
      </c>
      <c r="B221" s="276" t="str">
        <f>Цены!B211</f>
        <v>Монтаж металлической штукатурной сетки (на дюбели)</v>
      </c>
      <c r="C221" s="244" t="str">
        <f>Цены!C211</f>
        <v>м2</v>
      </c>
      <c r="D221" s="290">
        <f>Цены!E211</f>
        <v>488</v>
      </c>
      <c r="E221" s="239"/>
    </row>
    <row r="222" spans="1:5" x14ac:dyDescent="0.2">
      <c r="A222" s="252">
        <v>208</v>
      </c>
      <c r="B222" s="276" t="str">
        <f>Цены!B212</f>
        <v xml:space="preserve">Монтаж штукатурной сетки на стенах </v>
      </c>
      <c r="C222" s="244" t="str">
        <f>Цены!C212</f>
        <v>м2</v>
      </c>
      <c r="D222" s="290">
        <f>Цены!E212</f>
        <v>261</v>
      </c>
      <c r="E222" s="239"/>
    </row>
    <row r="223" spans="1:5" x14ac:dyDescent="0.2">
      <c r="A223" s="252">
        <v>209</v>
      </c>
      <c r="B223" s="276" t="str">
        <f>Цены!B213</f>
        <v>Герметизация стыков, швов монтажной пеной</v>
      </c>
      <c r="C223" s="244" t="str">
        <f>Цены!C213</f>
        <v>м/п</v>
      </c>
      <c r="D223" s="290">
        <f>Цены!E213</f>
        <v>186</v>
      </c>
      <c r="E223" s="239"/>
    </row>
    <row r="224" spans="1:5" x14ac:dyDescent="0.2">
      <c r="A224" s="252">
        <v>210</v>
      </c>
      <c r="B224" s="276" t="str">
        <f>Цены!B214</f>
        <v>Герметизация стыков, швов силиконом</v>
      </c>
      <c r="C224" s="244" t="str">
        <f>Цены!C214</f>
        <v>м/п</v>
      </c>
      <c r="D224" s="290">
        <f>Цены!E214</f>
        <v>675</v>
      </c>
      <c r="E224" s="239"/>
    </row>
    <row r="225" spans="1:5" x14ac:dyDescent="0.2">
      <c r="A225" s="252">
        <v>211</v>
      </c>
      <c r="B225" s="276" t="str">
        <f>Цены!B215</f>
        <v>Монтаж отражающей теплоизоляции (Пенофол)</v>
      </c>
      <c r="C225" s="244" t="str">
        <f>Цены!C215</f>
        <v>м2</v>
      </c>
      <c r="D225" s="290">
        <f>Цены!E215</f>
        <v>201</v>
      </c>
      <c r="E225" s="239"/>
    </row>
    <row r="226" spans="1:5" x14ac:dyDescent="0.2">
      <c r="A226" s="252">
        <v>212</v>
      </c>
      <c r="B226" s="276" t="str">
        <f>Цены!B216</f>
        <v>Устройство теплоизоляции стен пеноплексом</v>
      </c>
      <c r="C226" s="244" t="str">
        <f>Цены!C216</f>
        <v>м2</v>
      </c>
      <c r="D226" s="290">
        <f>Цены!E216</f>
        <v>891</v>
      </c>
      <c r="E226" s="239"/>
    </row>
    <row r="227" spans="1:5" x14ac:dyDescent="0.2">
      <c r="A227" s="252">
        <v>213</v>
      </c>
      <c r="B227" s="276" t="str">
        <f>Цены!B217</f>
        <v>Устройство звукоизоляции стен системой ЗИПС вектор</v>
      </c>
      <c r="C227" s="244" t="str">
        <f>Цены!C217</f>
        <v>м2</v>
      </c>
      <c r="D227" s="290">
        <f>Цены!E217</f>
        <v>1700</v>
      </c>
      <c r="E227" s="239"/>
    </row>
    <row r="228" spans="1:5" x14ac:dyDescent="0.2">
      <c r="A228" s="252">
        <v>214</v>
      </c>
      <c r="B228" s="276" t="str">
        <f>Цены!B218</f>
        <v>Устройство пароизоляции(стен)</v>
      </c>
      <c r="C228" s="244" t="str">
        <f>Цены!C218</f>
        <v>м2</v>
      </c>
      <c r="D228" s="290">
        <f>Цены!E218</f>
        <v>152</v>
      </c>
      <c r="E228" s="239"/>
    </row>
    <row r="229" spans="1:5" x14ac:dyDescent="0.2">
      <c r="A229" s="252">
        <v>215</v>
      </c>
      <c r="B229" s="276" t="str">
        <f>Цены!B219</f>
        <v>Окраска металических деталей до 100мм</v>
      </c>
      <c r="C229" s="244" t="str">
        <f>Цены!C219</f>
        <v>м/п</v>
      </c>
      <c r="D229" s="290">
        <f>Цены!E219</f>
        <v>180</v>
      </c>
      <c r="E229" s="239"/>
    </row>
    <row r="230" spans="1:5" x14ac:dyDescent="0.2">
      <c r="A230" s="252">
        <v>216</v>
      </c>
      <c r="B230" s="276" t="str">
        <f>Цены!B220</f>
        <v>Устройство тепло/звукоизоляции стен минеральной ватой</v>
      </c>
      <c r="C230" s="244" t="str">
        <f>Цены!C220</f>
        <v>м2</v>
      </c>
      <c r="D230" s="290">
        <f>Цены!E220</f>
        <v>480</v>
      </c>
      <c r="E230" s="239"/>
    </row>
    <row r="231" spans="1:5" x14ac:dyDescent="0.2">
      <c r="A231" s="252">
        <v>217</v>
      </c>
      <c r="B231" s="276" t="str">
        <f>Цены!B221</f>
        <v>Устройство перегородок из ГКЛ в 1 слой</v>
      </c>
      <c r="C231" s="244" t="str">
        <f>Цены!C221</f>
        <v>м2</v>
      </c>
      <c r="D231" s="290">
        <f>Цены!E221</f>
        <v>2100</v>
      </c>
      <c r="E231" s="239"/>
    </row>
    <row r="232" spans="1:5" x14ac:dyDescent="0.2">
      <c r="A232" s="252">
        <v>218</v>
      </c>
      <c r="B232" s="276" t="str">
        <f>Цены!B222</f>
        <v>Устройство перегородок из ГКЛ в 2 слоя</v>
      </c>
      <c r="C232" s="244" t="str">
        <f>Цены!C222</f>
        <v>м2</v>
      </c>
      <c r="D232" s="290">
        <f>Цены!E222</f>
        <v>2468</v>
      </c>
      <c r="E232" s="239"/>
    </row>
    <row r="233" spans="1:5" x14ac:dyDescent="0.2">
      <c r="A233" s="252">
        <v>219</v>
      </c>
      <c r="B233" s="276" t="str">
        <f>Цены!B223</f>
        <v>Усиление ГКЛ перегородки ОСБ/фанерой</v>
      </c>
      <c r="C233" s="244" t="str">
        <f>Цены!C223</f>
        <v>м2</v>
      </c>
      <c r="D233" s="290">
        <f>Цены!E223</f>
        <v>975</v>
      </c>
      <c r="E233" s="239"/>
    </row>
    <row r="234" spans="1:5" x14ac:dyDescent="0.2">
      <c r="A234" s="252">
        <v>220</v>
      </c>
      <c r="B234" s="276" t="str">
        <f>Цены!B224</f>
        <v>Устройство ниш, ступеней из ГКЛ</v>
      </c>
      <c r="C234" s="244" t="str">
        <f>Цены!C224</f>
        <v>м/п</v>
      </c>
      <c r="D234" s="290">
        <f>Цены!E224</f>
        <v>3291</v>
      </c>
      <c r="E234" s="239"/>
    </row>
    <row r="235" spans="1:5" x14ac:dyDescent="0.2">
      <c r="A235" s="252">
        <v>221</v>
      </c>
      <c r="B235" s="276" t="str">
        <f>Цены!B225</f>
        <v>Устройство коробов из ГКЛ</v>
      </c>
      <c r="C235" s="244" t="str">
        <f>Цены!C225</f>
        <v>м/п</v>
      </c>
      <c r="D235" s="290">
        <f>Цены!E225</f>
        <v>2768</v>
      </c>
      <c r="E235" s="239"/>
    </row>
    <row r="236" spans="1:5" x14ac:dyDescent="0.2">
      <c r="A236" s="252">
        <v>222</v>
      </c>
      <c r="B236" s="276" t="str">
        <f>Цены!B226</f>
        <v xml:space="preserve">Устройство криволинейных коробов из ГКЛ на стенах </v>
      </c>
      <c r="C236" s="244" t="str">
        <f>Цены!C226</f>
        <v>м/п</v>
      </c>
      <c r="D236" s="290">
        <f>Цены!E226</f>
        <v>3960</v>
      </c>
      <c r="E236" s="239"/>
    </row>
    <row r="237" spans="1:5" x14ac:dyDescent="0.2">
      <c r="A237" s="252">
        <v>223</v>
      </c>
      <c r="B237" s="276" t="str">
        <f>Цены!B227</f>
        <v xml:space="preserve">Устройство ниш, ступеней из ГКЛ сложной формы </v>
      </c>
      <c r="C237" s="244" t="str">
        <f>Цены!C227</f>
        <v>м/п</v>
      </c>
      <c r="D237" s="290">
        <f>Цены!E227</f>
        <v>4125</v>
      </c>
      <c r="E237" s="239"/>
    </row>
    <row r="238" spans="1:5" x14ac:dyDescent="0.2">
      <c r="A238" s="252">
        <v>224</v>
      </c>
      <c r="B238" s="276" t="str">
        <f>Цены!B228</f>
        <v xml:space="preserve">Устройство арки из ГКЛ </v>
      </c>
      <c r="C238" s="244" t="str">
        <f>Цены!C228</f>
        <v>шт.</v>
      </c>
      <c r="D238" s="290">
        <f>Цены!E228</f>
        <v>5400</v>
      </c>
      <c r="E238" s="239"/>
    </row>
    <row r="239" spans="1:5" x14ac:dyDescent="0.2">
      <c r="A239" s="252">
        <v>225</v>
      </c>
      <c r="B239" s="276" t="str">
        <f>Цены!B229</f>
        <v>Выравнивание стен листами ГКЛ</v>
      </c>
      <c r="C239" s="244" t="str">
        <f>Цены!C229</f>
        <v>м2</v>
      </c>
      <c r="D239" s="290">
        <f>Цены!E229</f>
        <v>941</v>
      </c>
      <c r="E239" s="239"/>
    </row>
    <row r="240" spans="1:5" x14ac:dyDescent="0.2">
      <c r="A240" s="252">
        <v>226</v>
      </c>
      <c r="B240" s="276" t="str">
        <f>Цены!B230</f>
        <v>Выравнивание стен листами ГКЛ (1 слой) с устройством каркаса</v>
      </c>
      <c r="C240" s="244" t="str">
        <f>Цены!C230</f>
        <v>м2</v>
      </c>
      <c r="D240" s="290">
        <f>Цены!E230</f>
        <v>1650</v>
      </c>
      <c r="E240" s="239"/>
    </row>
    <row r="241" spans="1:5" x14ac:dyDescent="0.2">
      <c r="A241" s="252">
        <v>227</v>
      </c>
      <c r="B241" s="276" t="str">
        <f>Цены!B231</f>
        <v>Выравнивание стен листами ГКЛ (2 слоя) с устройством каркаса</v>
      </c>
      <c r="C241" s="244" t="str">
        <f>Цены!C231</f>
        <v>м2</v>
      </c>
      <c r="D241" s="290">
        <f>Цены!E231</f>
        <v>1875</v>
      </c>
      <c r="E241" s="239"/>
    </row>
    <row r="242" spans="1:5" x14ac:dyDescent="0.2">
      <c r="A242" s="252">
        <v>228</v>
      </c>
      <c r="B242" s="276" t="str">
        <f>Цены!B232</f>
        <v>Устройство конструкции ниши ГКЛ с полками на металлокаркасе</v>
      </c>
      <c r="C242" s="244" t="str">
        <f>Цены!C232</f>
        <v>шт.</v>
      </c>
      <c r="D242" s="290">
        <f>Цены!E232</f>
        <v>5835</v>
      </c>
      <c r="E242" s="239"/>
    </row>
    <row r="243" spans="1:5" x14ac:dyDescent="0.2">
      <c r="A243" s="252">
        <v>229</v>
      </c>
      <c r="B243" s="276" t="str">
        <f>Цены!B233</f>
        <v>Грунтовка стен</v>
      </c>
      <c r="C243" s="244" t="str">
        <f>Цены!C233</f>
        <v>м2</v>
      </c>
      <c r="D243" s="290">
        <f>Цены!E233</f>
        <v>98</v>
      </c>
      <c r="E243" s="239"/>
    </row>
    <row r="244" spans="1:5" x14ac:dyDescent="0.2">
      <c r="A244" s="252">
        <v>230</v>
      </c>
      <c r="B244" s="276" t="str">
        <f>Цены!B234</f>
        <v>Грунтовка стен (второй и последующие слои )</v>
      </c>
      <c r="C244" s="244" t="str">
        <f>Цены!C234</f>
        <v>м2</v>
      </c>
      <c r="D244" s="290">
        <f>Цены!E234</f>
        <v>98</v>
      </c>
      <c r="E244" s="239"/>
    </row>
    <row r="245" spans="1:5" x14ac:dyDescent="0.2">
      <c r="A245" s="252">
        <v>231</v>
      </c>
      <c r="B245" s="276" t="str">
        <f>Цены!B235</f>
        <v>Грунтовка стен (бетонконтактом)</v>
      </c>
      <c r="C245" s="244" t="str">
        <f>Цены!C235</f>
        <v>м2</v>
      </c>
      <c r="D245" s="290">
        <f>Цены!E235</f>
        <v>168</v>
      </c>
      <c r="E245" s="239"/>
    </row>
    <row r="246" spans="1:5" x14ac:dyDescent="0.2">
      <c r="A246" s="252">
        <v>232</v>
      </c>
      <c r="B246" s="276" t="str">
        <f>Цены!B236</f>
        <v xml:space="preserve">Противогрибковая обработка стен спец. составом </v>
      </c>
      <c r="C246" s="244" t="str">
        <f>Цены!C236</f>
        <v>м2</v>
      </c>
      <c r="D246" s="290">
        <f>Цены!E236</f>
        <v>255</v>
      </c>
      <c r="E246" s="239"/>
    </row>
    <row r="247" spans="1:5" x14ac:dyDescent="0.2">
      <c r="A247" s="252">
        <v>233</v>
      </c>
      <c r="B247" s="276" t="str">
        <f>Цены!B237</f>
        <v>Гидроизоляция (смесью водостоп или жидким стеклом)</v>
      </c>
      <c r="C247" s="244" t="str">
        <f>Цены!C237</f>
        <v>м2</v>
      </c>
      <c r="D247" s="290">
        <f>Цены!E237</f>
        <v>461</v>
      </c>
      <c r="E247" s="239"/>
    </row>
    <row r="248" spans="1:5" x14ac:dyDescent="0.2">
      <c r="A248" s="252">
        <v>234</v>
      </c>
      <c r="B248" s="276" t="str">
        <f>Цены!B238</f>
        <v>Штукатурка стен простая (под правило)</v>
      </c>
      <c r="C248" s="244" t="str">
        <f>Цены!C238</f>
        <v>м2</v>
      </c>
      <c r="D248" s="290">
        <f>Цены!E238</f>
        <v>656</v>
      </c>
      <c r="E248" s="239"/>
    </row>
    <row r="249" spans="1:5" x14ac:dyDescent="0.2">
      <c r="A249" s="252">
        <v>235</v>
      </c>
      <c r="B249" s="276" t="str">
        <f>Цены!B239</f>
        <v>Штукатурка стен по маякам до 3 см гипсовой смесью</v>
      </c>
      <c r="C249" s="244" t="str">
        <f>Цены!C239</f>
        <v>м2</v>
      </c>
      <c r="D249" s="290">
        <f>Цены!E239</f>
        <v>984</v>
      </c>
      <c r="E249" s="239"/>
    </row>
    <row r="250" spans="1:5" x14ac:dyDescent="0.2">
      <c r="A250" s="252">
        <v>236</v>
      </c>
      <c r="B250" s="276" t="str">
        <f>Цены!B240</f>
        <v>Штукатурка стен по маякам до 5 см гипсовой смесью</v>
      </c>
      <c r="C250" s="244" t="str">
        <f>Цены!C240</f>
        <v>м2</v>
      </c>
      <c r="D250" s="290">
        <f>Цены!E240</f>
        <v>1134</v>
      </c>
      <c r="E250" s="239"/>
    </row>
    <row r="251" spans="1:5" x14ac:dyDescent="0.2">
      <c r="A251" s="252">
        <v>237</v>
      </c>
      <c r="B251" s="276" t="str">
        <f>Цены!B241</f>
        <v>Штукатурка стен по маякам свыше 5 см гипсовой смесью</v>
      </c>
      <c r="C251" s="244" t="str">
        <f>Цены!C241</f>
        <v>м2</v>
      </c>
      <c r="D251" s="290">
        <f>Цены!E241</f>
        <v>1434</v>
      </c>
      <c r="E251" s="239"/>
    </row>
    <row r="252" spans="1:5" x14ac:dyDescent="0.2">
      <c r="A252" s="252">
        <v>238</v>
      </c>
      <c r="B252" s="276" t="str">
        <f>Цены!B242</f>
        <v>Штукатурка стен по маякам до 3 см цементной смесью</v>
      </c>
      <c r="C252" s="244" t="str">
        <f>Цены!C242</f>
        <v>м2</v>
      </c>
      <c r="D252" s="290">
        <f>Цены!E242</f>
        <v>1284</v>
      </c>
      <c r="E252" s="239"/>
    </row>
    <row r="253" spans="1:5" x14ac:dyDescent="0.2">
      <c r="A253" s="252">
        <v>239</v>
      </c>
      <c r="B253" s="276" t="str">
        <f>Цены!B243</f>
        <v>Штукатурка стен по маякам до 5 см цементной смесью</v>
      </c>
      <c r="C253" s="244" t="str">
        <f>Цены!C243</f>
        <v>м2</v>
      </c>
      <c r="D253" s="290">
        <f>Цены!E243</f>
        <v>1434</v>
      </c>
      <c r="E253" s="239"/>
    </row>
    <row r="254" spans="1:5" x14ac:dyDescent="0.2">
      <c r="A254" s="252">
        <v>240</v>
      </c>
      <c r="B254" s="276" t="str">
        <f>Цены!B244</f>
        <v>Протяжка углов штукатуркой</v>
      </c>
      <c r="C254" s="244" t="str">
        <f>Цены!C244</f>
        <v>м/п</v>
      </c>
      <c r="D254" s="290">
        <f>Цены!E244</f>
        <v>372</v>
      </c>
      <c r="E254" s="239"/>
    </row>
    <row r="255" spans="1:5" x14ac:dyDescent="0.2">
      <c r="A255" s="252">
        <v>241</v>
      </c>
      <c r="B255" s="276" t="str">
        <f>Цены!B245</f>
        <v>Протягивание штукатуркой углов, зон плинтусов, потолков (до 30 см)</v>
      </c>
      <c r="C255" s="244" t="str">
        <f>Цены!C245</f>
        <v>м/п</v>
      </c>
      <c r="D255" s="290">
        <f>Цены!E245</f>
        <v>428</v>
      </c>
      <c r="E255" s="239"/>
    </row>
    <row r="256" spans="1:5" x14ac:dyDescent="0.2">
      <c r="A256" s="252">
        <v>242</v>
      </c>
      <c r="B256" s="276" t="str">
        <f>Цены!B246</f>
        <v>Установка малярного уголка, перфорированного</v>
      </c>
      <c r="C256" s="244" t="str">
        <f>Цены!C246</f>
        <v>м/п</v>
      </c>
      <c r="D256" s="290">
        <f>Цены!E246</f>
        <v>186</v>
      </c>
      <c r="E256" s="239"/>
    </row>
    <row r="257" spans="1:5" x14ac:dyDescent="0.2">
      <c r="A257" s="252">
        <v>243</v>
      </c>
      <c r="B257" s="276" t="str">
        <f>Цены!B247</f>
        <v>Нанесение малярной сетки</v>
      </c>
      <c r="C257" s="244" t="str">
        <f>Цены!C247</f>
        <v>м2</v>
      </c>
      <c r="D257" s="290">
        <f>Цены!E247</f>
        <v>180</v>
      </c>
      <c r="E257" s="239"/>
    </row>
    <row r="258" spans="1:5" x14ac:dyDescent="0.2">
      <c r="A258" s="252">
        <v>244</v>
      </c>
      <c r="B258" s="276" t="str">
        <f>Цены!B248</f>
        <v>Базовая шпаклевка стен (с ошкуриванием)</v>
      </c>
      <c r="C258" s="244" t="str">
        <f>Цены!C248</f>
        <v>м2</v>
      </c>
      <c r="D258" s="290">
        <f>Цены!E248</f>
        <v>488</v>
      </c>
      <c r="E258" s="239"/>
    </row>
    <row r="259" spans="1:5" x14ac:dyDescent="0.2">
      <c r="A259" s="252">
        <v>245</v>
      </c>
      <c r="B259" s="276" t="str">
        <f>Цены!B249</f>
        <v>Сплошная шпаклевка в 1 слой (с ошкуриванием)</v>
      </c>
      <c r="C259" s="244" t="str">
        <f>Цены!C249</f>
        <v>м2</v>
      </c>
      <c r="D259" s="290">
        <f>Цены!E249</f>
        <v>548</v>
      </c>
      <c r="E259" s="239"/>
    </row>
    <row r="260" spans="1:5" x14ac:dyDescent="0.2">
      <c r="A260" s="252">
        <v>246</v>
      </c>
      <c r="B260" s="276" t="str">
        <f>Цены!B250</f>
        <v>Шпаклевка стен под оклейку обоями (с ошкуриванием)</v>
      </c>
      <c r="C260" s="244" t="str">
        <f>Цены!C250</f>
        <v>м2</v>
      </c>
      <c r="D260" s="290">
        <f>Цены!E250</f>
        <v>825</v>
      </c>
      <c r="E260" s="239"/>
    </row>
    <row r="261" spans="1:5" x14ac:dyDescent="0.2">
      <c r="A261" s="252">
        <v>247</v>
      </c>
      <c r="B261" s="276" t="str">
        <f>Цены!B251</f>
        <v>Финишная шпаклевка стен под окраску (2 слоя с ошкуриванием)</v>
      </c>
      <c r="C261" s="244" t="str">
        <f>Цены!C251</f>
        <v>м2</v>
      </c>
      <c r="D261" s="290">
        <f>Цены!E251</f>
        <v>1200</v>
      </c>
      <c r="E261" s="239"/>
    </row>
    <row r="262" spans="1:5" x14ac:dyDescent="0.2">
      <c r="A262" s="252">
        <v>248</v>
      </c>
      <c r="B262" s="276" t="str">
        <f>Цены!B252</f>
        <v>Шпаклевка стен ГКЛ под оклейку обоями (с ошкуриванием)</v>
      </c>
      <c r="C262" s="244" t="str">
        <f>Цены!C252</f>
        <v>м2</v>
      </c>
      <c r="D262" s="290">
        <f>Цены!E252</f>
        <v>870</v>
      </c>
      <c r="E262" s="239"/>
    </row>
    <row r="263" spans="1:5" x14ac:dyDescent="0.2">
      <c r="A263" s="252">
        <v>249</v>
      </c>
      <c r="B263" s="276" t="str">
        <f>Цены!B253</f>
        <v>Финишная Шпаклевка стен ГКЛ под окраску (2 слоя с ошкуриванием)</v>
      </c>
      <c r="C263" s="244" t="str">
        <f>Цены!C253</f>
        <v>м2</v>
      </c>
      <c r="D263" s="290">
        <f>Цены!E253</f>
        <v>900</v>
      </c>
      <c r="E263" s="239"/>
    </row>
    <row r="264" spans="1:5" x14ac:dyDescent="0.2">
      <c r="A264" s="252">
        <v>250</v>
      </c>
      <c r="B264" s="276" t="str">
        <f>Цены!B254</f>
        <v xml:space="preserve">Шпаклевка коробов, ниш </v>
      </c>
      <c r="C264" s="244" t="str">
        <f>Цены!C254</f>
        <v>м/п</v>
      </c>
      <c r="D264" s="290">
        <f>Цены!E254</f>
        <v>780</v>
      </c>
      <c r="E264" s="239"/>
    </row>
    <row r="265" spans="1:5" x14ac:dyDescent="0.2">
      <c r="A265" s="252">
        <v>251</v>
      </c>
      <c r="B265" s="276" t="str">
        <f>Цены!B255</f>
        <v xml:space="preserve">Ошкуривание поверхности стен </v>
      </c>
      <c r="C265" s="244" t="str">
        <f>Цены!C255</f>
        <v>м2</v>
      </c>
      <c r="D265" s="290">
        <f>Цены!E255</f>
        <v>480</v>
      </c>
      <c r="E265" s="239"/>
    </row>
    <row r="266" spans="1:5" x14ac:dyDescent="0.2">
      <c r="A266" s="252">
        <v>252</v>
      </c>
      <c r="B266" s="276" t="str">
        <f>Цены!B256</f>
        <v>Поклейка стеклохолста</v>
      </c>
      <c r="C266" s="244" t="str">
        <f>Цены!C256</f>
        <v>м2</v>
      </c>
      <c r="D266" s="290">
        <f>Цены!E256</f>
        <v>435</v>
      </c>
      <c r="E266" s="239"/>
    </row>
    <row r="267" spans="1:5" x14ac:dyDescent="0.2">
      <c r="A267" s="252">
        <v>253</v>
      </c>
      <c r="B267" s="276" t="str">
        <f>Цены!B257</f>
        <v xml:space="preserve">Устройство ниш глубиной до 7 см в кирпичных стенах </v>
      </c>
      <c r="C267" s="244" t="str">
        <f>Цены!C257</f>
        <v>м/п</v>
      </c>
      <c r="D267" s="290">
        <f>Цены!E257</f>
        <v>2250</v>
      </c>
      <c r="E267" s="239"/>
    </row>
    <row r="268" spans="1:5" ht="13.5" thickBot="1" x14ac:dyDescent="0.25">
      <c r="A268" s="252">
        <v>254</v>
      </c>
      <c r="B268" s="293" t="str">
        <f>Цены!B258</f>
        <v>Устройство деревянной обрешетки стены</v>
      </c>
      <c r="C268" s="284" t="str">
        <f>Цены!C258</f>
        <v>м2</v>
      </c>
      <c r="D268" s="292">
        <f>Цены!E258</f>
        <v>518</v>
      </c>
      <c r="E268" s="239"/>
    </row>
    <row r="269" spans="1:5" ht="13.5" thickBot="1" x14ac:dyDescent="0.25">
      <c r="A269" s="252">
        <v>255</v>
      </c>
      <c r="B269" s="299" t="str">
        <f>Цены!$B$259</f>
        <v>Откосы</v>
      </c>
      <c r="C269" s="298"/>
      <c r="D269" s="297"/>
      <c r="E269" s="239"/>
    </row>
    <row r="270" spans="1:5" x14ac:dyDescent="0.2">
      <c r="A270" s="252">
        <v>256</v>
      </c>
      <c r="B270" s="279" t="str">
        <f>Цены!B260</f>
        <v>Грунтовка откосов, углов</v>
      </c>
      <c r="C270" s="287" t="str">
        <f>Цены!C260</f>
        <v>м/п</v>
      </c>
      <c r="D270" s="291">
        <f>Цены!E260</f>
        <v>98</v>
      </c>
      <c r="E270" s="239"/>
    </row>
    <row r="271" spans="1:5" x14ac:dyDescent="0.2">
      <c r="A271" s="252">
        <v>257</v>
      </c>
      <c r="B271" s="276" t="str">
        <f>Цены!B261</f>
        <v xml:space="preserve">Установка штукатурных уголков ( перфорированных) </v>
      </c>
      <c r="C271" s="244" t="str">
        <f>Цены!C261</f>
        <v>м/п</v>
      </c>
      <c r="D271" s="290">
        <f>Цены!E261</f>
        <v>188</v>
      </c>
      <c r="E271" s="239"/>
    </row>
    <row r="272" spans="1:5" x14ac:dyDescent="0.2">
      <c r="A272" s="252">
        <v>258</v>
      </c>
      <c r="B272" s="276" t="str">
        <f>Цены!B262</f>
        <v>Штукатурка откосов до 40 см, углов</v>
      </c>
      <c r="C272" s="244" t="str">
        <f>Цены!C262</f>
        <v>м/п</v>
      </c>
      <c r="D272" s="290">
        <f>Цены!E262</f>
        <v>683</v>
      </c>
      <c r="E272" s="239"/>
    </row>
    <row r="273" spans="1:5" x14ac:dyDescent="0.2">
      <c r="A273" s="252">
        <v>259</v>
      </c>
      <c r="B273" s="276" t="str">
        <f>Цены!B263</f>
        <v>Штукатурка откосов от 40 до 60 см, углов</v>
      </c>
      <c r="C273" s="244" t="str">
        <f>Цены!C263</f>
        <v>м/п</v>
      </c>
      <c r="D273" s="290">
        <f>Цены!E263</f>
        <v>713</v>
      </c>
      <c r="E273" s="239"/>
    </row>
    <row r="274" spans="1:5" x14ac:dyDescent="0.2">
      <c r="A274" s="252">
        <v>260</v>
      </c>
      <c r="B274" s="276" t="str">
        <f>Цены!B264</f>
        <v>Штукатурка откосов арочных</v>
      </c>
      <c r="C274" s="244" t="str">
        <f>Цены!C264</f>
        <v>м/п</v>
      </c>
      <c r="D274" s="290">
        <f>Цены!E264</f>
        <v>1193</v>
      </c>
      <c r="E274" s="239"/>
    </row>
    <row r="275" spans="1:5" x14ac:dyDescent="0.2">
      <c r="A275" s="252">
        <v>261</v>
      </c>
      <c r="B275" s="276" t="str">
        <f>Цены!B265</f>
        <v>Утепление откосов</v>
      </c>
      <c r="C275" s="244" t="str">
        <f>Цены!C265</f>
        <v>м/п</v>
      </c>
      <c r="D275" s="290">
        <f>Цены!E265</f>
        <v>171</v>
      </c>
      <c r="E275" s="239"/>
    </row>
    <row r="276" spans="1:5" x14ac:dyDescent="0.2">
      <c r="A276" s="252">
        <v>262</v>
      </c>
      <c r="B276" s="276" t="str">
        <f>Цены!B266</f>
        <v>Запенивание стыков</v>
      </c>
      <c r="C276" s="244" t="str">
        <f>Цены!C266</f>
        <v>м/п</v>
      </c>
      <c r="D276" s="290">
        <f>Цены!E266</f>
        <v>189</v>
      </c>
      <c r="E276" s="239"/>
    </row>
    <row r="277" spans="1:5" x14ac:dyDescent="0.2">
      <c r="A277" s="252">
        <v>263</v>
      </c>
      <c r="B277" s="276" t="str">
        <f>Цены!B267</f>
        <v>Устройство откосов из ГКЛ</v>
      </c>
      <c r="C277" s="244" t="str">
        <f>Цены!C267</f>
        <v>м/п</v>
      </c>
      <c r="D277" s="290">
        <f>Цены!E267</f>
        <v>1238</v>
      </c>
      <c r="E277" s="239"/>
    </row>
    <row r="278" spans="1:5" x14ac:dyDescent="0.2">
      <c r="A278" s="252">
        <v>264</v>
      </c>
      <c r="B278" s="276" t="str">
        <f>Цены!B268</f>
        <v xml:space="preserve">Оклейка стеклохолстом / малярной сеткой откосов </v>
      </c>
      <c r="C278" s="244" t="str">
        <f>Цены!C268</f>
        <v>м/п</v>
      </c>
      <c r="D278" s="290">
        <f>Цены!E268</f>
        <v>323</v>
      </c>
      <c r="E278" s="239"/>
    </row>
    <row r="279" spans="1:5" x14ac:dyDescent="0.2">
      <c r="A279" s="252">
        <v>265</v>
      </c>
      <c r="B279" s="276" t="str">
        <f>Цены!B269</f>
        <v>Шпаклевка откосов, углов</v>
      </c>
      <c r="C279" s="244" t="str">
        <f>Цены!C269</f>
        <v>м/п</v>
      </c>
      <c r="D279" s="290">
        <f>Цены!E269</f>
        <v>870</v>
      </c>
      <c r="E279" s="239"/>
    </row>
    <row r="280" spans="1:5" x14ac:dyDescent="0.2">
      <c r="A280" s="252">
        <v>266</v>
      </c>
      <c r="B280" s="276" t="str">
        <f>Цены!B270</f>
        <v>Формирование дверного проема</v>
      </c>
      <c r="C280" s="244" t="str">
        <f>Цены!C270</f>
        <v>м/п</v>
      </c>
      <c r="D280" s="290">
        <f>Цены!E270</f>
        <v>2250</v>
      </c>
      <c r="E280" s="239"/>
    </row>
    <row r="281" spans="1:5" ht="13.5" thickBot="1" x14ac:dyDescent="0.25">
      <c r="A281" s="252">
        <v>267</v>
      </c>
      <c r="B281" s="293" t="str">
        <f>Цены!B271</f>
        <v>Шпаклевка откосов под окраску</v>
      </c>
      <c r="C281" s="284" t="str">
        <f>Цены!C271</f>
        <v>м/п</v>
      </c>
      <c r="D281" s="292">
        <f>Цены!E271</f>
        <v>870</v>
      </c>
      <c r="E281" s="239"/>
    </row>
    <row r="282" spans="1:5" ht="12.95" customHeight="1" thickBot="1" x14ac:dyDescent="0.25">
      <c r="A282" s="252">
        <v>268</v>
      </c>
      <c r="B282" s="299" t="str">
        <f>Цены!$B$272</f>
        <v>Потолки</v>
      </c>
      <c r="C282" s="298"/>
      <c r="D282" s="297"/>
      <c r="E282" s="239"/>
    </row>
    <row r="283" spans="1:5" x14ac:dyDescent="0.2">
      <c r="A283" s="252">
        <v>269</v>
      </c>
      <c r="B283" s="279" t="str">
        <f>Цены!B273</f>
        <v xml:space="preserve">Грунтовка потолков </v>
      </c>
      <c r="C283" s="287" t="str">
        <f>Цены!C273</f>
        <v>м2</v>
      </c>
      <c r="D283" s="291">
        <f>Цены!E273</f>
        <v>150</v>
      </c>
      <c r="E283" s="239"/>
    </row>
    <row r="284" spans="1:5" x14ac:dyDescent="0.2">
      <c r="A284" s="252">
        <v>270</v>
      </c>
      <c r="B284" s="276" t="str">
        <f>Цены!B274</f>
        <v xml:space="preserve">Грунтовка потолков второй и последующие слои </v>
      </c>
      <c r="C284" s="244" t="str">
        <f>Цены!C274</f>
        <v>м2</v>
      </c>
      <c r="D284" s="290">
        <f>Цены!E274</f>
        <v>150</v>
      </c>
      <c r="E284" s="239"/>
    </row>
    <row r="285" spans="1:5" x14ac:dyDescent="0.2">
      <c r="A285" s="252">
        <v>271</v>
      </c>
      <c r="B285" s="276" t="str">
        <f>Цены!B275</f>
        <v>Грунтовка потолков бетонконтактом</v>
      </c>
      <c r="C285" s="244" t="str">
        <f>Цены!C275</f>
        <v>м2</v>
      </c>
      <c r="D285" s="290">
        <f>Цены!E275</f>
        <v>225</v>
      </c>
      <c r="E285" s="239"/>
    </row>
    <row r="286" spans="1:5" x14ac:dyDescent="0.2">
      <c r="A286" s="252">
        <v>272</v>
      </c>
      <c r="B286" s="276" t="str">
        <f>Цены!B276</f>
        <v xml:space="preserve">Гидроизоляция потолков </v>
      </c>
      <c r="C286" s="244" t="str">
        <f>Цены!C276</f>
        <v>м2</v>
      </c>
      <c r="D286" s="290">
        <f>Цены!E276</f>
        <v>600</v>
      </c>
      <c r="E286" s="239"/>
    </row>
    <row r="287" spans="1:5" x14ac:dyDescent="0.2">
      <c r="A287" s="252">
        <v>273</v>
      </c>
      <c r="B287" s="276" t="str">
        <f>Цены!B277</f>
        <v>Обработка анти плесенью(потолок)</v>
      </c>
      <c r="C287" s="244" t="str">
        <f>Цены!C277</f>
        <v>м2</v>
      </c>
      <c r="D287" s="290">
        <f>Цены!E277</f>
        <v>294</v>
      </c>
      <c r="E287" s="239"/>
    </row>
    <row r="288" spans="1:5" x14ac:dyDescent="0.2">
      <c r="A288" s="252">
        <v>274</v>
      </c>
      <c r="B288" s="276" t="str">
        <f>Цены!B278</f>
        <v xml:space="preserve">Монтаж металлической штукатурной сетки на потолке </v>
      </c>
      <c r="C288" s="244" t="str">
        <f>Цены!C278</f>
        <v>м2</v>
      </c>
      <c r="D288" s="290">
        <f>Цены!E278</f>
        <v>563</v>
      </c>
      <c r="E288" s="239"/>
    </row>
    <row r="289" spans="1:5" x14ac:dyDescent="0.2">
      <c r="A289" s="252">
        <v>275</v>
      </c>
      <c r="B289" s="276" t="str">
        <f>Цены!B279</f>
        <v>Штукатурка потолков простая (под провило)</v>
      </c>
      <c r="C289" s="244" t="str">
        <f>Цены!C279</f>
        <v>м2</v>
      </c>
      <c r="D289" s="290">
        <f>Цены!E279</f>
        <v>794</v>
      </c>
      <c r="E289" s="239"/>
    </row>
    <row r="290" spans="1:5" x14ac:dyDescent="0.2">
      <c r="A290" s="252">
        <v>276</v>
      </c>
      <c r="B290" s="276" t="str">
        <f>Цены!B280</f>
        <v>Штукатурка улучшенная до 1 см гипсовой смесью</v>
      </c>
      <c r="C290" s="244" t="str">
        <f>Цены!C280</f>
        <v>м2</v>
      </c>
      <c r="D290" s="290">
        <f>Цены!E280</f>
        <v>987</v>
      </c>
      <c r="E290" s="239"/>
    </row>
    <row r="291" spans="1:5" x14ac:dyDescent="0.2">
      <c r="A291" s="252">
        <v>277</v>
      </c>
      <c r="B291" s="276" t="str">
        <f>Цены!B281</f>
        <v>Штукатурка потолков по маякам до 3 см гипсовой смесью</v>
      </c>
      <c r="C291" s="244" t="str">
        <f>Цены!C281</f>
        <v>м2</v>
      </c>
      <c r="D291" s="290">
        <f>Цены!E281</f>
        <v>1265</v>
      </c>
      <c r="E291" s="239"/>
    </row>
    <row r="292" spans="1:5" x14ac:dyDescent="0.2">
      <c r="A292" s="252">
        <v>278</v>
      </c>
      <c r="B292" s="276" t="str">
        <f>Цены!B282</f>
        <v>Заделка трещин рустов</v>
      </c>
      <c r="C292" s="244" t="str">
        <f>Цены!C282</f>
        <v>м/п</v>
      </c>
      <c r="D292" s="290">
        <f>Цены!E282</f>
        <v>213</v>
      </c>
      <c r="E292" s="239"/>
    </row>
    <row r="293" spans="1:5" x14ac:dyDescent="0.2">
      <c r="A293" s="252">
        <v>279</v>
      </c>
      <c r="B293" s="276" t="str">
        <f>Цены!B283</f>
        <v>Устройство теплоизоляции пеноплексом</v>
      </c>
      <c r="C293" s="244" t="str">
        <f>Цены!C283</f>
        <v>м2</v>
      </c>
      <c r="D293" s="290">
        <f>Цены!E283</f>
        <v>518</v>
      </c>
      <c r="E293" s="239"/>
    </row>
    <row r="294" spans="1:5" x14ac:dyDescent="0.2">
      <c r="A294" s="252">
        <v>280</v>
      </c>
      <c r="B294" s="276" t="str">
        <f>Цены!B284</f>
        <v>Устройство тепло/звукоизоляции минеральной ватой</v>
      </c>
      <c r="C294" s="244" t="str">
        <f>Цены!C284</f>
        <v>м2</v>
      </c>
      <c r="D294" s="290">
        <f>Цены!E284</f>
        <v>938</v>
      </c>
      <c r="E294" s="239"/>
    </row>
    <row r="295" spans="1:5" x14ac:dyDescent="0.2">
      <c r="A295" s="252">
        <v>281</v>
      </c>
      <c r="B295" s="276" t="str">
        <f>Цены!B285</f>
        <v>Устройство шумоизоляционного мата на потолоке</v>
      </c>
      <c r="C295" s="244" t="str">
        <f>Цены!C285</f>
        <v>м2</v>
      </c>
      <c r="D295" s="290">
        <f>Цены!E285</f>
        <v>1350</v>
      </c>
      <c r="E295" s="239"/>
    </row>
    <row r="296" spans="1:5" x14ac:dyDescent="0.2">
      <c r="A296" s="252">
        <v>282</v>
      </c>
      <c r="B296" s="276" t="str">
        <f>Цены!B286</f>
        <v>Устройство пароизоляции</v>
      </c>
      <c r="C296" s="244" t="str">
        <f>Цены!C286</f>
        <v>м2</v>
      </c>
      <c r="D296" s="290">
        <f>Цены!E286</f>
        <v>215</v>
      </c>
      <c r="E296" s="239"/>
    </row>
    <row r="297" spans="1:5" x14ac:dyDescent="0.2">
      <c r="A297" s="252">
        <v>283</v>
      </c>
      <c r="B297" s="276" t="str">
        <f>Цены!B287</f>
        <v>Устройство деревянной обрешетки</v>
      </c>
      <c r="C297" s="244" t="str">
        <f>Цены!C287</f>
        <v>м2</v>
      </c>
      <c r="D297" s="290">
        <f>Цены!E287</f>
        <v>555</v>
      </c>
      <c r="E297" s="239"/>
    </row>
    <row r="298" spans="1:5" x14ac:dyDescent="0.2">
      <c r="A298" s="252">
        <v>284</v>
      </c>
      <c r="B298" s="276" t="str">
        <f>Цены!B288</f>
        <v>Устройство потолков из ГКЛ ( с устройством каркаса)</v>
      </c>
      <c r="C298" s="244" t="str">
        <f>Цены!C288</f>
        <v>м2</v>
      </c>
      <c r="D298" s="290">
        <f>Цены!E288</f>
        <v>2475</v>
      </c>
      <c r="E298" s="239"/>
    </row>
    <row r="299" spans="1:5" x14ac:dyDescent="0.2">
      <c r="A299" s="252">
        <v>285</v>
      </c>
      <c r="B299" s="276" t="str">
        <f>Цены!B289</f>
        <v>Устройство потолков из ГКЛ в 2 слоя ( с устройством каркаса)</v>
      </c>
      <c r="C299" s="244" t="str">
        <f>Цены!C289</f>
        <v>м2</v>
      </c>
      <c r="D299" s="290">
        <f>Цены!E289</f>
        <v>2918</v>
      </c>
      <c r="E299" s="239"/>
    </row>
    <row r="300" spans="1:5" x14ac:dyDescent="0.2">
      <c r="A300" s="252">
        <v>286</v>
      </c>
      <c r="B300" s="276" t="str">
        <f>Цены!B290</f>
        <v xml:space="preserve">Устройство коробов из ГКЛ  на потолке </v>
      </c>
      <c r="C300" s="244" t="str">
        <f>Цены!C290</f>
        <v>м/п</v>
      </c>
      <c r="D300" s="290">
        <f>Цены!E290</f>
        <v>3218</v>
      </c>
      <c r="E300" s="239"/>
    </row>
    <row r="301" spans="1:5" x14ac:dyDescent="0.2">
      <c r="A301" s="252">
        <v>287</v>
      </c>
      <c r="B301" s="276" t="str">
        <f>Цены!B291</f>
        <v>Устройство коробов из ГКЛ на потолке с нишей для скрытой подсветки</v>
      </c>
      <c r="C301" s="244" t="str">
        <f>Цены!C291</f>
        <v>м/п</v>
      </c>
      <c r="D301" s="290">
        <f>Цены!E291</f>
        <v>3683</v>
      </c>
      <c r="E301" s="239"/>
    </row>
    <row r="302" spans="1:5" x14ac:dyDescent="0.2">
      <c r="A302" s="252">
        <v>288</v>
      </c>
      <c r="B302" s="276" t="str">
        <f>Цены!B292</f>
        <v>Устройство потолков из ГКЛ в 2 уровня прямолинейного</v>
      </c>
      <c r="C302" s="244" t="str">
        <f>Цены!C292</f>
        <v>м2</v>
      </c>
      <c r="D302" s="290">
        <f>Цены!E292</f>
        <v>3975</v>
      </c>
      <c r="E302" s="239"/>
    </row>
    <row r="303" spans="1:5" x14ac:dyDescent="0.2">
      <c r="A303" s="252">
        <v>289</v>
      </c>
      <c r="B303" s="276" t="str">
        <f>Цены!B293</f>
        <v>Устройство потолков из ГКЛ в 2 уровня криволинейного</v>
      </c>
      <c r="C303" s="244" t="str">
        <f>Цены!C293</f>
        <v>м2</v>
      </c>
      <c r="D303" s="290">
        <f>Цены!E293</f>
        <v>4860</v>
      </c>
      <c r="E303" s="239"/>
    </row>
    <row r="304" spans="1:5" x14ac:dyDescent="0.2">
      <c r="A304" s="252">
        <v>290</v>
      </c>
      <c r="B304" s="276" t="str">
        <f>Цены!B294</f>
        <v xml:space="preserve">Монтаж ниши для парящего потолка из гипсокартона </v>
      </c>
      <c r="C304" s="244" t="str">
        <f>Цены!C294</f>
        <v>м/п</v>
      </c>
      <c r="D304" s="290">
        <f>Цены!E294</f>
        <v>3683</v>
      </c>
      <c r="E304" s="239"/>
    </row>
    <row r="305" spans="1:5" x14ac:dyDescent="0.2">
      <c r="A305" s="252">
        <v>291</v>
      </c>
      <c r="B305" s="276" t="str">
        <f>Цены!B295</f>
        <v xml:space="preserve">Монтаж полки из ГКЛ  для скрытой подсветки </v>
      </c>
      <c r="C305" s="244" t="str">
        <f>Цены!C295</f>
        <v>м/п</v>
      </c>
      <c r="D305" s="290">
        <f>Цены!E295</f>
        <v>2468</v>
      </c>
      <c r="E305" s="239"/>
    </row>
    <row r="306" spans="1:5" x14ac:dyDescent="0.2">
      <c r="A306" s="252">
        <v>292</v>
      </c>
      <c r="B306" s="276" t="str">
        <f>Цены!B296</f>
        <v>Монтаж ниши из ГКЛ для скрытого карниза</v>
      </c>
      <c r="C306" s="244" t="str">
        <f>Цены!C296</f>
        <v>м/п</v>
      </c>
      <c r="D306" s="290">
        <f>Цены!E296</f>
        <v>1853</v>
      </c>
      <c r="E306" s="239"/>
    </row>
    <row r="307" spans="1:5" x14ac:dyDescent="0.2">
      <c r="A307" s="252">
        <v>293</v>
      </c>
      <c r="B307" s="276" t="str">
        <f>Цены!B297</f>
        <v>Устройство закладной на потолке</v>
      </c>
      <c r="C307" s="244" t="str">
        <f>Цены!C297</f>
        <v>м/п</v>
      </c>
      <c r="D307" s="290">
        <f>Цены!E297</f>
        <v>300</v>
      </c>
      <c r="E307" s="239"/>
    </row>
    <row r="308" spans="1:5" x14ac:dyDescent="0.2">
      <c r="A308" s="252">
        <v>294</v>
      </c>
      <c r="B308" s="276" t="str">
        <f>Цены!B298</f>
        <v xml:space="preserve">Устройство криволинейных коробов из ГКЛ на потолке </v>
      </c>
      <c r="C308" s="244" t="str">
        <f>Цены!C298</f>
        <v>м/п</v>
      </c>
      <c r="D308" s="290">
        <f>Цены!E298</f>
        <v>4215</v>
      </c>
      <c r="E308" s="239"/>
    </row>
    <row r="309" spans="1:5" x14ac:dyDescent="0.2">
      <c r="A309" s="252">
        <v>295</v>
      </c>
      <c r="B309" s="276" t="str">
        <f>Цены!B299</f>
        <v>Установка уголков перфорированных арочных</v>
      </c>
      <c r="C309" s="244" t="str">
        <f>Цены!C299</f>
        <v>м/п</v>
      </c>
      <c r="D309" s="290">
        <f>Цены!E299</f>
        <v>338</v>
      </c>
      <c r="E309" s="239"/>
    </row>
    <row r="310" spans="1:5" x14ac:dyDescent="0.2">
      <c r="A310" s="252">
        <v>296</v>
      </c>
      <c r="B310" s="276" t="str">
        <f>Цены!B300</f>
        <v>Установка уголков перфорированных</v>
      </c>
      <c r="C310" s="244" t="str">
        <f>Цены!C300</f>
        <v>м/п</v>
      </c>
      <c r="D310" s="290">
        <f>Цены!E300</f>
        <v>263</v>
      </c>
      <c r="E310" s="239"/>
    </row>
    <row r="311" spans="1:5" x14ac:dyDescent="0.2">
      <c r="A311" s="252">
        <v>297</v>
      </c>
      <c r="B311" s="276" t="str">
        <f>Цены!B301</f>
        <v>Проклейка швов ГКЛ серпянкой/малярной лентой</v>
      </c>
      <c r="C311" s="244" t="str">
        <f>Цены!C301</f>
        <v>м/п</v>
      </c>
      <c r="D311" s="290">
        <f>Цены!E301</f>
        <v>188</v>
      </c>
      <c r="E311" s="239"/>
    </row>
    <row r="312" spans="1:5" x14ac:dyDescent="0.2">
      <c r="A312" s="252">
        <v>298</v>
      </c>
      <c r="B312" s="276" t="str">
        <f>Цены!B302</f>
        <v>Поклейка  стеклохолста(потолок)</v>
      </c>
      <c r="C312" s="244" t="str">
        <f>Цены!C302</f>
        <v>м2</v>
      </c>
      <c r="D312" s="290">
        <f>Цены!E302</f>
        <v>428</v>
      </c>
      <c r="E312" s="239"/>
    </row>
    <row r="313" spans="1:5" x14ac:dyDescent="0.2">
      <c r="A313" s="252">
        <v>299</v>
      </c>
      <c r="B313" s="276" t="str">
        <f>Цены!B303</f>
        <v xml:space="preserve">Монтаж малярной сетки / серпянки </v>
      </c>
      <c r="C313" s="244" t="str">
        <f>Цены!C303</f>
        <v>м/п</v>
      </c>
      <c r="D313" s="290">
        <f>Цены!E303</f>
        <v>188</v>
      </c>
      <c r="E313" s="239"/>
    </row>
    <row r="314" spans="1:5" x14ac:dyDescent="0.2">
      <c r="A314" s="252">
        <v>300</v>
      </c>
      <c r="B314" s="276" t="str">
        <f>Цены!B304</f>
        <v>Сплошная шпаклевка в один слой</v>
      </c>
      <c r="C314" s="244" t="str">
        <f>Цены!C304</f>
        <v>м2</v>
      </c>
      <c r="D314" s="290">
        <f>Цены!E304</f>
        <v>563</v>
      </c>
      <c r="E314" s="239"/>
    </row>
    <row r="315" spans="1:5" x14ac:dyDescent="0.2">
      <c r="A315" s="252">
        <v>301</v>
      </c>
      <c r="B315" s="276" t="str">
        <f>Цены!B305</f>
        <v>Базовая шпаклевка (с ошкуриванием)</v>
      </c>
      <c r="C315" s="244" t="str">
        <f>Цены!C305</f>
        <v>м2</v>
      </c>
      <c r="D315" s="290">
        <f>Цены!E305</f>
        <v>645</v>
      </c>
      <c r="E315" s="239"/>
    </row>
    <row r="316" spans="1:5" x14ac:dyDescent="0.2">
      <c r="A316" s="252">
        <v>302</v>
      </c>
      <c r="B316" s="276" t="str">
        <f>Цены!B306</f>
        <v>Шпаклевка потолков в два слоя под обои</v>
      </c>
      <c r="C316" s="244" t="str">
        <f>Цены!C306</f>
        <v>м2</v>
      </c>
      <c r="D316" s="290">
        <f>Цены!E306</f>
        <v>786</v>
      </c>
      <c r="E316" s="239"/>
    </row>
    <row r="317" spans="1:5" x14ac:dyDescent="0.2">
      <c r="A317" s="252">
        <v>303</v>
      </c>
      <c r="B317" s="276" t="str">
        <f>Цены!B307</f>
        <v>Шпаклевка потолков под покраску</v>
      </c>
      <c r="C317" s="244" t="str">
        <f>Цены!C307</f>
        <v>м2</v>
      </c>
      <c r="D317" s="290">
        <f>Цены!E307</f>
        <v>1500</v>
      </c>
      <c r="E317" s="239"/>
    </row>
    <row r="318" spans="1:5" x14ac:dyDescent="0.2">
      <c r="A318" s="252">
        <v>304</v>
      </c>
      <c r="B318" s="276" t="str">
        <f>Цены!B308</f>
        <v>Шпаклевка ГКЛ под оклейку обоями (с ошкуриванием)</v>
      </c>
      <c r="C318" s="244" t="str">
        <f>Цены!C308</f>
        <v>м2</v>
      </c>
      <c r="D318" s="290">
        <f>Цены!E308</f>
        <v>900</v>
      </c>
      <c r="E318" s="239"/>
    </row>
    <row r="319" spans="1:5" x14ac:dyDescent="0.2">
      <c r="A319" s="252">
        <v>305</v>
      </c>
      <c r="B319" s="276" t="str">
        <f>Цены!B309</f>
        <v>Шпаклевка ГКЛ под окраску (2 слоя с ошкуриванием)</v>
      </c>
      <c r="C319" s="244" t="str">
        <f>Цены!C309</f>
        <v>м2</v>
      </c>
      <c r="D319" s="290">
        <f>Цены!E309</f>
        <v>1800</v>
      </c>
      <c r="E319" s="239"/>
    </row>
    <row r="320" spans="1:5" ht="25.5" x14ac:dyDescent="0.2">
      <c r="A320" s="252">
        <v>306</v>
      </c>
      <c r="B320" s="276" t="str">
        <f>Цены!B310</f>
        <v>Малярные работы по нише для закарнизной конструкции (штукатурка, грунтовка, шпаклевка, окраска</v>
      </c>
      <c r="C320" s="244" t="str">
        <f>Цены!C310</f>
        <v>м/п</v>
      </c>
      <c r="D320" s="290">
        <f>Цены!E310</f>
        <v>1500</v>
      </c>
      <c r="E320" s="239"/>
    </row>
    <row r="321" spans="1:5" x14ac:dyDescent="0.2">
      <c r="A321" s="252">
        <v>307</v>
      </c>
      <c r="B321" s="276" t="str">
        <f>Цены!B311</f>
        <v>Шпаклевка криволинейного участка шириной до 250 мм</v>
      </c>
      <c r="C321" s="244" t="str">
        <f>Цены!C311</f>
        <v>м/п</v>
      </c>
      <c r="D321" s="290">
        <f>Цены!E311</f>
        <v>1011</v>
      </c>
      <c r="E321" s="239"/>
    </row>
    <row r="322" spans="1:5" x14ac:dyDescent="0.2">
      <c r="A322" s="252">
        <v>308</v>
      </c>
      <c r="B322" s="276" t="str">
        <f>Цены!B312</f>
        <v xml:space="preserve">Шпаклевка коробов, ниш </v>
      </c>
      <c r="C322" s="244" t="str">
        <f>Цены!C312</f>
        <v>м/п</v>
      </c>
      <c r="D322" s="290">
        <f>Цены!E312</f>
        <v>828</v>
      </c>
      <c r="E322" s="239"/>
    </row>
    <row r="323" spans="1:5" x14ac:dyDescent="0.2">
      <c r="A323" s="252">
        <v>309</v>
      </c>
      <c r="B323" s="276" t="str">
        <f>Цены!B313</f>
        <v>Шпаклевка полок для скрытой подсветки</v>
      </c>
      <c r="C323" s="244" t="str">
        <f>Цены!C313</f>
        <v>м/п</v>
      </c>
      <c r="D323" s="290">
        <f>Цены!E313</f>
        <v>602</v>
      </c>
      <c r="E323" s="239"/>
    </row>
    <row r="324" spans="1:5" x14ac:dyDescent="0.2">
      <c r="A324" s="252">
        <v>310</v>
      </c>
      <c r="B324" s="276" t="str">
        <f>Цены!B314</f>
        <v xml:space="preserve">Оклеивание потолков флизелином под окраску </v>
      </c>
      <c r="C324" s="244" t="str">
        <f>Цены!C314</f>
        <v>м2</v>
      </c>
      <c r="D324" s="290">
        <f>Цены!E314</f>
        <v>593</v>
      </c>
      <c r="E324" s="239"/>
    </row>
    <row r="325" spans="1:5" x14ac:dyDescent="0.2">
      <c r="A325" s="252">
        <v>311</v>
      </c>
      <c r="B325" s="276" t="str">
        <f>Цены!B315</f>
        <v xml:space="preserve">Ошкуривание поверхности потолка </v>
      </c>
      <c r="C325" s="244" t="str">
        <f>Цены!C315</f>
        <v>м2</v>
      </c>
      <c r="D325" s="290">
        <f>Цены!E315</f>
        <v>263</v>
      </c>
      <c r="E325" s="239"/>
    </row>
    <row r="326" spans="1:5" x14ac:dyDescent="0.2">
      <c r="A326" s="252">
        <v>312</v>
      </c>
      <c r="B326" s="276" t="str">
        <f>Цены!B316</f>
        <v xml:space="preserve">Монтаж фальш балки на потолок </v>
      </c>
      <c r="C326" s="244" t="str">
        <f>Цены!C316</f>
        <v>м/п</v>
      </c>
      <c r="D326" s="290">
        <f>Цены!E316</f>
        <v>1431</v>
      </c>
      <c r="E326" s="239"/>
    </row>
    <row r="327" spans="1:5" ht="13.5" thickBot="1" x14ac:dyDescent="0.25">
      <c r="A327" s="252">
        <v>313</v>
      </c>
      <c r="B327" s="276" t="str">
        <f>Цены!B317</f>
        <v>Грунтовка коробов из ГКЛ</v>
      </c>
      <c r="C327" s="244" t="str">
        <f>Цены!C317</f>
        <v>м/п</v>
      </c>
      <c r="D327" s="290">
        <f>Цены!E317</f>
        <v>83</v>
      </c>
      <c r="E327" s="239"/>
    </row>
    <row r="328" spans="1:5" ht="13.5" hidden="1" thickBot="1" x14ac:dyDescent="0.25">
      <c r="A328" s="252">
        <v>314</v>
      </c>
      <c r="B328" s="276" t="str">
        <f>Цены!B318</f>
        <v>&lt;Запасные строчки&gt;</v>
      </c>
      <c r="C328" s="244">
        <f>Цены!C318</f>
        <v>0</v>
      </c>
      <c r="D328" s="290">
        <f>Цены!E318</f>
        <v>0</v>
      </c>
      <c r="E328" s="239"/>
    </row>
    <row r="329" spans="1:5" ht="13.5" hidden="1" thickBot="1" x14ac:dyDescent="0.25">
      <c r="A329" s="252">
        <v>315</v>
      </c>
      <c r="B329" s="276" t="str">
        <f>Цены!B319</f>
        <v>&lt;Запасные строчки&gt;</v>
      </c>
      <c r="C329" s="244">
        <f>Цены!C319</f>
        <v>0</v>
      </c>
      <c r="D329" s="290">
        <f>Цены!E319</f>
        <v>0</v>
      </c>
      <c r="E329" s="239"/>
    </row>
    <row r="330" spans="1:5" ht="13.5" hidden="1" thickBot="1" x14ac:dyDescent="0.25">
      <c r="A330" s="252">
        <v>316</v>
      </c>
      <c r="B330" s="276" t="str">
        <f>Цены!B320</f>
        <v>&lt;Запасные строчки&gt;</v>
      </c>
      <c r="C330" s="244">
        <f>Цены!C320</f>
        <v>0</v>
      </c>
      <c r="D330" s="290">
        <f>Цены!E320</f>
        <v>0</v>
      </c>
      <c r="E330" s="239"/>
    </row>
    <row r="331" spans="1:5" ht="13.5" hidden="1" thickBot="1" x14ac:dyDescent="0.25">
      <c r="A331" s="252">
        <v>317</v>
      </c>
      <c r="B331" s="276" t="str">
        <f>Цены!B321</f>
        <v>&lt;Запасные строчки&gt;</v>
      </c>
      <c r="C331" s="244">
        <f>Цены!C321</f>
        <v>0</v>
      </c>
      <c r="D331" s="290">
        <f>Цены!E321</f>
        <v>0</v>
      </c>
      <c r="E331" s="239"/>
    </row>
    <row r="332" spans="1:5" ht="13.5" hidden="1" thickBot="1" x14ac:dyDescent="0.25">
      <c r="A332" s="252">
        <v>318</v>
      </c>
      <c r="B332" s="293" t="str">
        <f>Цены!B322</f>
        <v>Итого по разделу (черновые отделочные работы)</v>
      </c>
      <c r="C332" s="284">
        <f>Цены!C322</f>
        <v>0</v>
      </c>
      <c r="D332" s="292">
        <f>Цены!E322</f>
        <v>0</v>
      </c>
      <c r="E332" s="239"/>
    </row>
    <row r="333" spans="1:5" ht="26.25" thickBot="1" x14ac:dyDescent="0.25">
      <c r="A333" s="252">
        <v>319</v>
      </c>
      <c r="B333" s="302" t="str">
        <f ca="1">B1&amp;". Чистовые отделочные работы"</f>
        <v>Приложение №2. Чистовые отделочные работы</v>
      </c>
      <c r="C333" s="301" t="s">
        <v>804</v>
      </c>
      <c r="D333" s="300" t="s">
        <v>805</v>
      </c>
      <c r="E333" s="239"/>
    </row>
    <row r="334" spans="1:5" ht="13.5" thickBot="1" x14ac:dyDescent="0.25">
      <c r="A334" s="252">
        <v>320</v>
      </c>
      <c r="B334" s="299" t="str">
        <f>Цены!$B$324</f>
        <v>Полы</v>
      </c>
      <c r="C334" s="298"/>
      <c r="D334" s="297"/>
      <c r="E334" s="239"/>
    </row>
    <row r="335" spans="1:5" x14ac:dyDescent="0.2">
      <c r="A335" s="252">
        <v>321</v>
      </c>
      <c r="B335" s="279" t="str">
        <f>Цены!B325</f>
        <v>Облицовка плиткой пола</v>
      </c>
      <c r="C335" s="287" t="str">
        <f>Цены!C325</f>
        <v>м2</v>
      </c>
      <c r="D335" s="291">
        <f>Цены!E325</f>
        <v>2588</v>
      </c>
      <c r="E335" s="239"/>
    </row>
    <row r="336" spans="1:5" x14ac:dyDescent="0.2">
      <c r="A336" s="252">
        <v>322</v>
      </c>
      <c r="B336" s="276" t="str">
        <f>Цены!B326</f>
        <v xml:space="preserve">Облицовка плиткой гексагон  </v>
      </c>
      <c r="C336" s="244" t="str">
        <f>Цены!C326</f>
        <v>м2</v>
      </c>
      <c r="D336" s="290">
        <f>Цены!E326</f>
        <v>3518</v>
      </c>
      <c r="E336" s="239"/>
    </row>
    <row r="337" spans="1:5" x14ac:dyDescent="0.2">
      <c r="A337" s="252">
        <v>323</v>
      </c>
      <c r="B337" s="276" t="str">
        <f>Цены!B327</f>
        <v>Подрезка керамической плитки</v>
      </c>
      <c r="C337" s="244" t="str">
        <f>Цены!C327</f>
        <v>м/п</v>
      </c>
      <c r="D337" s="290">
        <f>Цены!E327</f>
        <v>423</v>
      </c>
      <c r="E337" s="239"/>
    </row>
    <row r="338" spans="1:5" x14ac:dyDescent="0.2">
      <c r="A338" s="252">
        <v>324</v>
      </c>
      <c r="B338" s="276" t="str">
        <f>Цены!B328</f>
        <v>Облицовка плиткой пола с декоративными вставками</v>
      </c>
      <c r="C338" s="244" t="str">
        <f>Цены!C328</f>
        <v>м2</v>
      </c>
      <c r="D338" s="290">
        <f>Цены!E328</f>
        <v>2784</v>
      </c>
      <c r="E338" s="239"/>
    </row>
    <row r="339" spans="1:5" x14ac:dyDescent="0.2">
      <c r="A339" s="252">
        <v>325</v>
      </c>
      <c r="B339" s="276" t="str">
        <f>Цены!B329</f>
        <v>Облицовка плиткой пола по диагонали</v>
      </c>
      <c r="C339" s="244" t="str">
        <f>Цены!C329</f>
        <v>м2</v>
      </c>
      <c r="D339" s="290">
        <f>Цены!E329</f>
        <v>3488</v>
      </c>
      <c r="E339" s="239"/>
    </row>
    <row r="340" spans="1:5" x14ac:dyDescent="0.2">
      <c r="A340" s="252">
        <v>326</v>
      </c>
      <c r="B340" s="276" t="str">
        <f>Цены!B330</f>
        <v>Облицовка плиткой пола елочкой</v>
      </c>
      <c r="C340" s="244" t="str">
        <f>Цены!C330</f>
        <v>м2</v>
      </c>
      <c r="D340" s="290">
        <f>Цены!E330</f>
        <v>4266</v>
      </c>
      <c r="E340" s="239"/>
    </row>
    <row r="341" spans="1:5" x14ac:dyDescent="0.2">
      <c r="A341" s="252">
        <v>327</v>
      </c>
      <c r="B341" s="276" t="str">
        <f>Цены!B331</f>
        <v>Облицовка плиткой пола "панно"</v>
      </c>
      <c r="C341" s="244" t="str">
        <f>Цены!C331</f>
        <v>м2</v>
      </c>
      <c r="D341" s="290">
        <f>Цены!E331</f>
        <v>3831</v>
      </c>
      <c r="E341" s="239"/>
    </row>
    <row r="342" spans="1:5" x14ac:dyDescent="0.2">
      <c r="A342" s="252">
        <v>328</v>
      </c>
      <c r="B342" s="276" t="str">
        <f>Цены!B332</f>
        <v>Облицовка мозаикой, мелкой плиткой (с затиркой)</v>
      </c>
      <c r="C342" s="244" t="str">
        <f>Цены!C332</f>
        <v>м2</v>
      </c>
      <c r="D342" s="290">
        <f>Цены!E332</f>
        <v>4283</v>
      </c>
      <c r="E342" s="239"/>
    </row>
    <row r="343" spans="1:5" x14ac:dyDescent="0.2">
      <c r="A343" s="252">
        <v>329</v>
      </c>
      <c r="B343" s="276" t="str">
        <f>Цены!B333</f>
        <v>Облицовка плиточным бордюром (с затиркой)</v>
      </c>
      <c r="C343" s="244" t="str">
        <f>Цены!C333</f>
        <v>м/п</v>
      </c>
      <c r="D343" s="290">
        <f>Цены!E333</f>
        <v>1281</v>
      </c>
      <c r="E343" s="239"/>
    </row>
    <row r="344" spans="1:5" x14ac:dyDescent="0.2">
      <c r="A344" s="252">
        <v>330</v>
      </c>
      <c r="B344" s="276" t="str">
        <f>Цены!B334</f>
        <v>Облицовка плиткой менее 300х300</v>
      </c>
      <c r="C344" s="244" t="str">
        <f>Цены!C334</f>
        <v>м2</v>
      </c>
      <c r="D344" s="290">
        <f>Цены!E334</f>
        <v>3218</v>
      </c>
      <c r="E344" s="239"/>
    </row>
    <row r="345" spans="1:5" x14ac:dyDescent="0.2">
      <c r="A345" s="252">
        <v>331</v>
      </c>
      <c r="B345" s="276" t="str">
        <f>Цены!B335</f>
        <v>Облицовка пола разноразмерной плиткой</v>
      </c>
      <c r="C345" s="244" t="str">
        <f>Цены!C335</f>
        <v>м2</v>
      </c>
      <c r="D345" s="290">
        <f>Цены!E335</f>
        <v>3159</v>
      </c>
      <c r="E345" s="239"/>
    </row>
    <row r="346" spans="1:5" x14ac:dyDescent="0.2">
      <c r="A346" s="252">
        <v>332</v>
      </c>
      <c r="B346" s="276" t="str">
        <f>Цены!B336</f>
        <v xml:space="preserve">Облицовка керамогранитом по диагонали </v>
      </c>
      <c r="C346" s="244" t="str">
        <f>Цены!C336</f>
        <v>м2</v>
      </c>
      <c r="D346" s="290">
        <f>Цены!E336</f>
        <v>3986</v>
      </c>
      <c r="E346" s="239"/>
    </row>
    <row r="347" spans="1:5" x14ac:dyDescent="0.2">
      <c r="A347" s="252">
        <v>333</v>
      </c>
      <c r="B347" s="276" t="str">
        <f>Цены!B337</f>
        <v>Облицовка  керамогранитом до 600 мм по одной стороне</v>
      </c>
      <c r="C347" s="244" t="str">
        <f>Цены!C337</f>
        <v>м2</v>
      </c>
      <c r="D347" s="290">
        <f>Цены!E337</f>
        <v>3459</v>
      </c>
      <c r="E347" s="239"/>
    </row>
    <row r="348" spans="1:5" x14ac:dyDescent="0.2">
      <c r="A348" s="252">
        <v>334</v>
      </c>
      <c r="B348" s="276" t="str">
        <f>Цены!B338</f>
        <v>Облицовка  керамогранитом до 1200 мм по одной стороне</v>
      </c>
      <c r="C348" s="244" t="str">
        <f>Цены!C338</f>
        <v>м2</v>
      </c>
      <c r="D348" s="290">
        <f>Цены!E338</f>
        <v>4838</v>
      </c>
      <c r="E348" s="239"/>
    </row>
    <row r="349" spans="1:5" x14ac:dyDescent="0.2">
      <c r="A349" s="252">
        <v>335</v>
      </c>
      <c r="B349" s="276" t="str">
        <f>Цены!B339</f>
        <v>Облицовка  Крупноформатным керамогранитом</v>
      </c>
      <c r="C349" s="244" t="str">
        <f>Цены!C339</f>
        <v>м2</v>
      </c>
      <c r="D349" s="290">
        <f>Цены!E339</f>
        <v>9915</v>
      </c>
      <c r="E349" s="239"/>
    </row>
    <row r="350" spans="1:5" x14ac:dyDescent="0.2">
      <c r="A350" s="252">
        <v>336</v>
      </c>
      <c r="B350" s="276" t="str">
        <f>Цены!B340</f>
        <v>Подрезка  керамогранита до 600 мм</v>
      </c>
      <c r="C350" s="244" t="str">
        <f>Цены!C340</f>
        <v>м/п</v>
      </c>
      <c r="D350" s="290">
        <f>Цены!E340</f>
        <v>782</v>
      </c>
      <c r="E350" s="239"/>
    </row>
    <row r="351" spans="1:5" x14ac:dyDescent="0.2">
      <c r="A351" s="252">
        <v>337</v>
      </c>
      <c r="B351" s="276" t="str">
        <f>Цены!B341</f>
        <v>Подрезка  керамогранита до 1200 мм</v>
      </c>
      <c r="C351" s="244" t="str">
        <f>Цены!C341</f>
        <v>м/п</v>
      </c>
      <c r="D351" s="290">
        <f>Цены!E341</f>
        <v>1359</v>
      </c>
      <c r="E351" s="239"/>
    </row>
    <row r="352" spans="1:5" x14ac:dyDescent="0.2">
      <c r="A352" s="252">
        <v>338</v>
      </c>
      <c r="B352" s="276" t="str">
        <f>Цены!B342</f>
        <v>Подрезка керамогранита крупноформатного</v>
      </c>
      <c r="C352" s="244" t="str">
        <f>Цены!C342</f>
        <v>м/п</v>
      </c>
      <c r="D352" s="290">
        <f>Цены!E342</f>
        <v>2469</v>
      </c>
      <c r="E352" s="239"/>
    </row>
    <row r="353" spans="1:5" x14ac:dyDescent="0.2">
      <c r="A353" s="252">
        <v>339</v>
      </c>
      <c r="B353" s="276" t="str">
        <f>Цены!B343</f>
        <v>Укладка плитки с разуклонкой в подиуме в строительном исполнении</v>
      </c>
      <c r="C353" s="244" t="str">
        <f>Цены!C343</f>
        <v>м2</v>
      </c>
      <c r="D353" s="290">
        <f>Цены!E343</f>
        <v>6000</v>
      </c>
      <c r="E353" s="239"/>
    </row>
    <row r="354" spans="1:5" x14ac:dyDescent="0.2">
      <c r="A354" s="252">
        <v>340</v>
      </c>
      <c r="B354" s="276" t="str">
        <f>Цены!B344</f>
        <v>Устройство плинтуса из плитки</v>
      </c>
      <c r="C354" s="244" t="str">
        <f>Цены!C344</f>
        <v>м/п</v>
      </c>
      <c r="D354" s="290">
        <f>Цены!E344</f>
        <v>1380</v>
      </c>
      <c r="E354" s="239"/>
    </row>
    <row r="355" spans="1:5" x14ac:dyDescent="0.2">
      <c r="A355" s="252">
        <v>341</v>
      </c>
      <c r="B355" s="276" t="str">
        <f>Цены!B345</f>
        <v>Установка порожков из плитки</v>
      </c>
      <c r="C355" s="244" t="str">
        <f>Цены!C345</f>
        <v>шт.</v>
      </c>
      <c r="D355" s="290">
        <f>Цены!E345</f>
        <v>2775</v>
      </c>
      <c r="E355" s="239"/>
    </row>
    <row r="356" spans="1:5" x14ac:dyDescent="0.2">
      <c r="A356" s="252">
        <v>342</v>
      </c>
      <c r="B356" s="276" t="str">
        <f>Цены!B346</f>
        <v>Облицовка плиткой ступеней (с подрезкой и затиркой)</v>
      </c>
      <c r="C356" s="244" t="str">
        <f>Цены!C346</f>
        <v>м/п</v>
      </c>
      <c r="D356" s="290">
        <f>Цены!E346</f>
        <v>3161</v>
      </c>
      <c r="E356" s="239"/>
    </row>
    <row r="357" spans="1:5" x14ac:dyDescent="0.2">
      <c r="A357" s="252">
        <v>343</v>
      </c>
      <c r="B357" s="276" t="str">
        <f>Цены!B347</f>
        <v>Затирка плитки</v>
      </c>
      <c r="C357" s="244" t="str">
        <f>Цены!C347</f>
        <v>м2</v>
      </c>
      <c r="D357" s="290">
        <f>Цены!E347</f>
        <v>294</v>
      </c>
      <c r="E357" s="239"/>
    </row>
    <row r="358" spans="1:5" x14ac:dyDescent="0.2">
      <c r="A358" s="252">
        <v>344</v>
      </c>
      <c r="B358" s="276" t="str">
        <f>Цены!B348</f>
        <v xml:space="preserve">Затирка плитки эпоксидной затиркой </v>
      </c>
      <c r="C358" s="244" t="str">
        <f>Цены!C348</f>
        <v>м2</v>
      </c>
      <c r="D358" s="290">
        <f>Цены!E348</f>
        <v>1301</v>
      </c>
      <c r="E358" s="239"/>
    </row>
    <row r="359" spans="1:5" x14ac:dyDescent="0.2">
      <c r="A359" s="252">
        <v>345</v>
      </c>
      <c r="B359" s="276" t="str">
        <f>Цены!B349</f>
        <v>Укладка ламината</v>
      </c>
      <c r="C359" s="244" t="str">
        <f>Цены!C349</f>
        <v>м2</v>
      </c>
      <c r="D359" s="290">
        <f>Цены!E349</f>
        <v>714</v>
      </c>
      <c r="E359" s="239"/>
    </row>
    <row r="360" spans="1:5" x14ac:dyDescent="0.2">
      <c r="A360" s="252">
        <v>346</v>
      </c>
      <c r="B360" s="276" t="str">
        <f>Цены!B350</f>
        <v>Укладка ламината и подложки с проклейкой стыков клеем</v>
      </c>
      <c r="C360" s="244" t="str">
        <f>Цены!C350</f>
        <v>м2</v>
      </c>
      <c r="D360" s="290">
        <f>Цены!E350</f>
        <v>884</v>
      </c>
      <c r="E360" s="239"/>
    </row>
    <row r="361" spans="1:5" x14ac:dyDescent="0.2">
      <c r="A361" s="252">
        <v>347</v>
      </c>
      <c r="B361" s="276" t="str">
        <f>Цены!B351</f>
        <v xml:space="preserve">Укладка ламината и подложки по диагонали </v>
      </c>
      <c r="C361" s="244" t="str">
        <f>Цены!C351</f>
        <v>м2</v>
      </c>
      <c r="D361" s="290">
        <f>Цены!E351</f>
        <v>1338</v>
      </c>
      <c r="E361" s="239"/>
    </row>
    <row r="362" spans="1:5" x14ac:dyDescent="0.2">
      <c r="A362" s="252">
        <v>348</v>
      </c>
      <c r="B362" s="276" t="str">
        <f>Цены!B352</f>
        <v>Укладка нелакированного модульного паркета на фанеру</v>
      </c>
      <c r="C362" s="244" t="str">
        <f>Цены!C352</f>
        <v>м2</v>
      </c>
      <c r="D362" s="290">
        <f>Цены!E352</f>
        <v>3315</v>
      </c>
      <c r="E362" s="239"/>
    </row>
    <row r="363" spans="1:5" x14ac:dyDescent="0.2">
      <c r="A363" s="252">
        <v>349</v>
      </c>
      <c r="B363" s="276" t="str">
        <f>Цены!B353</f>
        <v>Укладка инженерной доски</v>
      </c>
      <c r="C363" s="244" t="str">
        <f>Цены!C353</f>
        <v>м2</v>
      </c>
      <c r="D363" s="290">
        <f>Цены!E353</f>
        <v>3183</v>
      </c>
      <c r="E363" s="239"/>
    </row>
    <row r="364" spans="1:5" x14ac:dyDescent="0.2">
      <c r="A364" s="252">
        <v>350</v>
      </c>
      <c r="B364" s="276" t="str">
        <f>Цены!B354</f>
        <v>Укладка паркетной доски</v>
      </c>
      <c r="C364" s="244" t="str">
        <f>Цены!C354</f>
        <v>м2</v>
      </c>
      <c r="D364" s="290">
        <f>Цены!E354</f>
        <v>2241</v>
      </c>
      <c r="E364" s="239"/>
    </row>
    <row r="365" spans="1:5" x14ac:dyDescent="0.2">
      <c r="A365" s="252">
        <v>351</v>
      </c>
      <c r="B365" s="276" t="str">
        <f>Цены!B355</f>
        <v>Укладка паркетной доски (на клей)</v>
      </c>
      <c r="C365" s="244" t="str">
        <f>Цены!C355</f>
        <v>м2</v>
      </c>
      <c r="D365" s="290">
        <f>Цены!E355</f>
        <v>2691</v>
      </c>
      <c r="E365" s="239"/>
    </row>
    <row r="366" spans="1:5" x14ac:dyDescent="0.2">
      <c r="A366" s="252">
        <v>352</v>
      </c>
      <c r="B366" s="276" t="str">
        <f>Цены!B356</f>
        <v>Укладка паркетной доски по диагонали</v>
      </c>
      <c r="C366" s="244" t="str">
        <f>Цены!C356</f>
        <v>м2</v>
      </c>
      <c r="D366" s="290">
        <f>Цены!E356</f>
        <v>2796</v>
      </c>
      <c r="E366" s="239"/>
    </row>
    <row r="367" spans="1:5" x14ac:dyDescent="0.2">
      <c r="A367" s="252">
        <v>353</v>
      </c>
      <c r="B367" s="276" t="str">
        <f>Цены!B357</f>
        <v xml:space="preserve">Укладка массивной доски </v>
      </c>
      <c r="C367" s="244" t="str">
        <f>Цены!C357</f>
        <v>м2</v>
      </c>
      <c r="D367" s="290">
        <f>Цены!E357</f>
        <v>2760</v>
      </c>
      <c r="E367" s="239"/>
    </row>
    <row r="368" spans="1:5" x14ac:dyDescent="0.2">
      <c r="A368" s="252">
        <v>354</v>
      </c>
      <c r="B368" s="276" t="str">
        <f>Цены!B358</f>
        <v xml:space="preserve">Укладка замкового пробкового пола </v>
      </c>
      <c r="C368" s="244" t="str">
        <f>Цены!C358</f>
        <v>м2</v>
      </c>
      <c r="D368" s="290">
        <f>Цены!E358</f>
        <v>740</v>
      </c>
      <c r="E368" s="239"/>
    </row>
    <row r="369" spans="1:5" x14ac:dyDescent="0.2">
      <c r="A369" s="252">
        <v>355</v>
      </c>
      <c r="B369" s="276" t="str">
        <f>Цены!B359</f>
        <v xml:space="preserve">Укладка кварцвиниловой плитки </v>
      </c>
      <c r="C369" s="244" t="str">
        <f>Цены!C359</f>
        <v>м2</v>
      </c>
      <c r="D369" s="290">
        <f>Цены!E359</f>
        <v>818</v>
      </c>
      <c r="E369" s="239"/>
    </row>
    <row r="370" spans="1:5" x14ac:dyDescent="0.2">
      <c r="A370" s="252">
        <v>356</v>
      </c>
      <c r="B370" s="276" t="str">
        <f>Цены!B360</f>
        <v xml:space="preserve">Укладка кварцвиниловой плитки на клей </v>
      </c>
      <c r="C370" s="244" t="str">
        <f>Цены!C360</f>
        <v>м2</v>
      </c>
      <c r="D370" s="290">
        <f>Цены!E360</f>
        <v>1145</v>
      </c>
      <c r="E370" s="239"/>
    </row>
    <row r="371" spans="1:5" x14ac:dyDescent="0.2">
      <c r="A371" s="252">
        <v>357</v>
      </c>
      <c r="B371" s="276" t="str">
        <f>Цены!B361</f>
        <v>Укладка кварцвинила клеевого елочкой</v>
      </c>
      <c r="C371" s="244" t="str">
        <f>Цены!C361</f>
        <v>м2</v>
      </c>
      <c r="D371" s="290">
        <f>Цены!E361</f>
        <v>2700</v>
      </c>
      <c r="E371" s="239"/>
    </row>
    <row r="372" spans="1:5" x14ac:dyDescent="0.2">
      <c r="A372" s="252">
        <v>358</v>
      </c>
      <c r="B372" s="276" t="str">
        <f>Цены!B362</f>
        <v>Укладка кварцвинила замкового по диагонали</v>
      </c>
      <c r="C372" s="244" t="str">
        <f>Цены!C362</f>
        <v>м2</v>
      </c>
      <c r="D372" s="290">
        <f>Цены!E362</f>
        <v>1500</v>
      </c>
      <c r="E372" s="239"/>
    </row>
    <row r="373" spans="1:5" x14ac:dyDescent="0.2">
      <c r="A373" s="252">
        <v>359</v>
      </c>
      <c r="B373" s="276" t="str">
        <f>Цены!B363</f>
        <v xml:space="preserve">Настил линолеума коммерческого </v>
      </c>
      <c r="C373" s="244" t="str">
        <f>Цены!C363</f>
        <v>м2</v>
      </c>
      <c r="D373" s="290">
        <f>Цены!E363</f>
        <v>467</v>
      </c>
      <c r="E373" s="239"/>
    </row>
    <row r="374" spans="1:5" x14ac:dyDescent="0.2">
      <c r="A374" s="252">
        <v>360</v>
      </c>
      <c r="B374" s="276" t="str">
        <f>Цены!B364</f>
        <v xml:space="preserve">Настил линолеума бытового , на клей </v>
      </c>
      <c r="C374" s="244" t="str">
        <f>Цены!C364</f>
        <v>м2</v>
      </c>
      <c r="D374" s="290">
        <f>Цены!E364</f>
        <v>570</v>
      </c>
      <c r="E374" s="239"/>
    </row>
    <row r="375" spans="1:5" x14ac:dyDescent="0.2">
      <c r="A375" s="252">
        <v>361</v>
      </c>
      <c r="B375" s="276" t="str">
        <f>Цены!B365</f>
        <v>Настил линолеума бытового, ковролина</v>
      </c>
      <c r="C375" s="244" t="str">
        <f>Цены!C365</f>
        <v>м2</v>
      </c>
      <c r="D375" s="290">
        <f>Цены!E365</f>
        <v>440</v>
      </c>
      <c r="E375" s="239"/>
    </row>
    <row r="376" spans="1:5" x14ac:dyDescent="0.2">
      <c r="A376" s="252">
        <v>362</v>
      </c>
      <c r="B376" s="276" t="str">
        <f>Цены!B366</f>
        <v xml:space="preserve">Устройство ковровых покрытий плиточных </v>
      </c>
      <c r="C376" s="244" t="str">
        <f>Цены!C366</f>
        <v>м2</v>
      </c>
      <c r="D376" s="290">
        <f>Цены!E366</f>
        <v>833</v>
      </c>
      <c r="E376" s="239"/>
    </row>
    <row r="377" spans="1:5" x14ac:dyDescent="0.2">
      <c r="A377" s="252">
        <v>363</v>
      </c>
      <c r="B377" s="276" t="str">
        <f>Цены!B367</f>
        <v>Установка пробкового компенсатора</v>
      </c>
      <c r="C377" s="244" t="str">
        <f>Цены!C367</f>
        <v>м/п</v>
      </c>
      <c r="D377" s="290">
        <f>Цены!E367</f>
        <v>702</v>
      </c>
      <c r="E377" s="239"/>
    </row>
    <row r="378" spans="1:5" x14ac:dyDescent="0.2">
      <c r="A378" s="252">
        <v>364</v>
      </c>
      <c r="B378" s="276" t="str">
        <f>Цены!B368</f>
        <v>Монтаж плинтусов пластиковых</v>
      </c>
      <c r="C378" s="244" t="str">
        <f>Цены!C368</f>
        <v>м/п</v>
      </c>
      <c r="D378" s="290">
        <f>Цены!E368</f>
        <v>368</v>
      </c>
      <c r="E378" s="239"/>
    </row>
    <row r="379" spans="1:5" x14ac:dyDescent="0.2">
      <c r="A379" s="252">
        <v>365</v>
      </c>
      <c r="B379" s="276" t="str">
        <f>Цены!B369</f>
        <v>Монтаж скрытого плинтуса/теневого профиля</v>
      </c>
      <c r="C379" s="244" t="str">
        <f>Цены!C369</f>
        <v>м/п</v>
      </c>
      <c r="D379" s="290">
        <f>Цены!E369</f>
        <v>2025</v>
      </c>
      <c r="E379" s="239"/>
    </row>
    <row r="380" spans="1:5" x14ac:dyDescent="0.2">
      <c r="A380" s="252">
        <v>366</v>
      </c>
      <c r="B380" s="276" t="str">
        <f>Цены!B370</f>
        <v>Штробление  под плинтус/профиль скрытого монтажа</v>
      </c>
      <c r="C380" s="244" t="str">
        <f>Цены!C370</f>
        <v>м/п</v>
      </c>
      <c r="D380" s="290">
        <f>Цены!E370</f>
        <v>350</v>
      </c>
      <c r="E380" s="239"/>
    </row>
    <row r="381" spans="1:5" x14ac:dyDescent="0.2">
      <c r="A381" s="252">
        <v>367</v>
      </c>
      <c r="B381" s="276" t="str">
        <f>Цены!B371</f>
        <v>Монтаж микроплинтуса</v>
      </c>
      <c r="C381" s="244" t="str">
        <f>Цены!C371</f>
        <v>м/п</v>
      </c>
      <c r="D381" s="290">
        <f>Цены!E371</f>
        <v>2028</v>
      </c>
      <c r="E381" s="239"/>
    </row>
    <row r="382" spans="1:5" x14ac:dyDescent="0.2">
      <c r="A382" s="252">
        <v>368</v>
      </c>
      <c r="B382" s="276" t="str">
        <f>Цены!B372</f>
        <v>Установка плинтусов деревянных, МДФ</v>
      </c>
      <c r="C382" s="244" t="str">
        <f>Цены!C372</f>
        <v>м/п</v>
      </c>
      <c r="D382" s="290">
        <f>Цены!E372</f>
        <v>675</v>
      </c>
      <c r="E382" s="239"/>
    </row>
    <row r="383" spans="1:5" x14ac:dyDescent="0.2">
      <c r="A383" s="252">
        <v>369</v>
      </c>
      <c r="B383" s="276" t="str">
        <f>Цены!B373</f>
        <v>Установка плинтусов из дюрополимера и полиуриетана</v>
      </c>
      <c r="C383" s="244" t="str">
        <f>Цены!C373</f>
        <v>м/п</v>
      </c>
      <c r="D383" s="290">
        <f>Цены!E373</f>
        <v>825</v>
      </c>
      <c r="E383" s="239"/>
    </row>
    <row r="384" spans="1:5" x14ac:dyDescent="0.2">
      <c r="A384" s="252">
        <v>370</v>
      </c>
      <c r="B384" s="276" t="str">
        <f>Цены!B374</f>
        <v xml:space="preserve">Запил углов  плинтуса </v>
      </c>
      <c r="C384" s="244" t="str">
        <f>Цены!C374</f>
        <v>шт.</v>
      </c>
      <c r="D384" s="290">
        <f>Цены!E374</f>
        <v>216</v>
      </c>
      <c r="E384" s="239"/>
    </row>
    <row r="385" spans="1:5" x14ac:dyDescent="0.2">
      <c r="A385" s="252">
        <v>371</v>
      </c>
      <c r="B385" s="276" t="str">
        <f>Цены!B375</f>
        <v>Покраска напольного плинтуса</v>
      </c>
      <c r="C385" s="244" t="str">
        <f>Цены!C375</f>
        <v>м/п</v>
      </c>
      <c r="D385" s="290">
        <f>Цены!E375</f>
        <v>353</v>
      </c>
      <c r="E385" s="239"/>
    </row>
    <row r="386" spans="1:5" x14ac:dyDescent="0.2">
      <c r="A386" s="252">
        <v>372</v>
      </c>
      <c r="B386" s="276" t="str">
        <f>Цены!B376</f>
        <v>Установка порожков</v>
      </c>
      <c r="C386" s="244" t="str">
        <f>Цены!C376</f>
        <v>шт.</v>
      </c>
      <c r="D386" s="290">
        <f>Цены!E376</f>
        <v>923</v>
      </c>
      <c r="E386" s="239"/>
    </row>
    <row r="387" spans="1:5" x14ac:dyDescent="0.2">
      <c r="A387" s="252">
        <v>373</v>
      </c>
      <c r="B387" s="276" t="str">
        <f>Цены!B377</f>
        <v>Добавляется на установку плинтусов к криволинейным стенам</v>
      </c>
      <c r="C387" s="244" t="str">
        <f>Цены!C377</f>
        <v>м/п</v>
      </c>
      <c r="D387" s="290">
        <f>Цены!E377</f>
        <v>297</v>
      </c>
      <c r="E387" s="239"/>
    </row>
    <row r="388" spans="1:5" ht="13.5" thickBot="1" x14ac:dyDescent="0.25">
      <c r="A388" s="252">
        <v>374</v>
      </c>
      <c r="B388" s="293" t="str">
        <f>Цены!B378</f>
        <v>Устройство плинтуса из плитки</v>
      </c>
      <c r="C388" s="284" t="str">
        <f>Цены!C378</f>
        <v>м/п</v>
      </c>
      <c r="D388" s="292">
        <f>Цены!E378</f>
        <v>987</v>
      </c>
      <c r="E388" s="239"/>
    </row>
    <row r="389" spans="1:5" ht="13.5" thickBot="1" x14ac:dyDescent="0.25">
      <c r="A389" s="252">
        <v>375</v>
      </c>
      <c r="B389" s="299" t="str">
        <f>Цены!$B$379</f>
        <v>Стены</v>
      </c>
      <c r="C389" s="298"/>
      <c r="D389" s="297"/>
      <c r="E389" s="239"/>
    </row>
    <row r="390" spans="1:5" x14ac:dyDescent="0.2">
      <c r="A390" s="252">
        <v>376</v>
      </c>
      <c r="B390" s="279" t="str">
        <f>Цены!B380</f>
        <v>Облицовка плиткой стен до 600 мм по одной стороне</v>
      </c>
      <c r="C390" s="287" t="str">
        <f>Цены!C380</f>
        <v>м2</v>
      </c>
      <c r="D390" s="291">
        <f>Цены!E380</f>
        <v>3000</v>
      </c>
      <c r="E390" s="239"/>
    </row>
    <row r="391" spans="1:5" x14ac:dyDescent="0.2">
      <c r="A391" s="252">
        <v>377</v>
      </c>
      <c r="B391" s="276" t="str">
        <f>Цены!B381</f>
        <v xml:space="preserve">Облицовка плиткой гексагон  </v>
      </c>
      <c r="C391" s="244" t="str">
        <f>Цены!C381</f>
        <v>м2</v>
      </c>
      <c r="D391" s="290">
        <f>Цены!E381</f>
        <v>3698</v>
      </c>
      <c r="E391" s="239"/>
    </row>
    <row r="392" spans="1:5" x14ac:dyDescent="0.2">
      <c r="A392" s="252">
        <v>378</v>
      </c>
      <c r="B392" s="276" t="str">
        <f>Цены!B382</f>
        <v>Облицовка плиткой стен, с декоративными вставками</v>
      </c>
      <c r="C392" s="244" t="str">
        <f>Цены!C382</f>
        <v>м2</v>
      </c>
      <c r="D392" s="290">
        <f>Цены!E382</f>
        <v>3104</v>
      </c>
      <c r="E392" s="239"/>
    </row>
    <row r="393" spans="1:5" x14ac:dyDescent="0.2">
      <c r="A393" s="252">
        <v>379</v>
      </c>
      <c r="B393" s="276" t="str">
        <f>Цены!B383</f>
        <v>Облицовка плиткой стен по диагонали</v>
      </c>
      <c r="C393" s="244" t="str">
        <f>Цены!C383</f>
        <v>м2</v>
      </c>
      <c r="D393" s="290">
        <f>Цены!E383</f>
        <v>3540</v>
      </c>
      <c r="E393" s="239"/>
    </row>
    <row r="394" spans="1:5" x14ac:dyDescent="0.2">
      <c r="A394" s="252">
        <v>380</v>
      </c>
      <c r="B394" s="276" t="str">
        <f>Цены!B384</f>
        <v xml:space="preserve">Облицовка плиткой стен по диагонали, со вставками </v>
      </c>
      <c r="C394" s="244" t="str">
        <f>Цены!C384</f>
        <v>м2</v>
      </c>
      <c r="D394" s="290">
        <f>Цены!E384</f>
        <v>4650</v>
      </c>
      <c r="E394" s="239"/>
    </row>
    <row r="395" spans="1:5" x14ac:dyDescent="0.2">
      <c r="A395" s="252">
        <v>381</v>
      </c>
      <c r="B395" s="276" t="str">
        <f>Цены!B385</f>
        <v>Облицовка плиткой стен менее 200х200 мм</v>
      </c>
      <c r="C395" s="244" t="str">
        <f>Цены!C385</f>
        <v>м2</v>
      </c>
      <c r="D395" s="290">
        <f>Цены!E385</f>
        <v>3750</v>
      </c>
      <c r="E395" s="239"/>
    </row>
    <row r="396" spans="1:5" x14ac:dyDescent="0.2">
      <c r="A396" s="252">
        <v>382</v>
      </c>
      <c r="B396" s="276" t="str">
        <f>Цены!B386</f>
        <v>Облицовка стен мелкой плиткой на подложке (с затиркой)</v>
      </c>
      <c r="C396" s="244" t="str">
        <f>Цены!C386</f>
        <v>м2</v>
      </c>
      <c r="D396" s="290">
        <f>Цены!E386</f>
        <v>4200</v>
      </c>
      <c r="E396" s="239"/>
    </row>
    <row r="397" spans="1:5" x14ac:dyDescent="0.2">
      <c r="A397" s="252">
        <v>383</v>
      </c>
      <c r="B397" s="276" t="str">
        <f>Цены!B387</f>
        <v>Облицовка стен мелкой плиткой, мозаикой (с затиркой)</v>
      </c>
      <c r="C397" s="244" t="str">
        <f>Цены!C387</f>
        <v>м2</v>
      </c>
      <c r="D397" s="290">
        <f>Цены!E387</f>
        <v>4806</v>
      </c>
      <c r="E397" s="239"/>
    </row>
    <row r="398" spans="1:5" x14ac:dyDescent="0.2">
      <c r="A398" s="252">
        <v>384</v>
      </c>
      <c r="B398" s="276" t="str">
        <f>Цены!B388</f>
        <v>Подрезка керамической плитки</v>
      </c>
      <c r="C398" s="244" t="str">
        <f>Цены!C388</f>
        <v>м/п</v>
      </c>
      <c r="D398" s="290">
        <f>Цены!E388</f>
        <v>675</v>
      </c>
      <c r="E398" s="239"/>
    </row>
    <row r="399" spans="1:5" x14ac:dyDescent="0.2">
      <c r="A399" s="252">
        <v>385</v>
      </c>
      <c r="B399" s="276" t="str">
        <f>Цены!B389</f>
        <v>Подрезка резного края плитки под 45(стены)</v>
      </c>
      <c r="C399" s="244" t="str">
        <f>Цены!C389</f>
        <v>м/п</v>
      </c>
      <c r="D399" s="290">
        <f>Цены!E389</f>
        <v>2168</v>
      </c>
      <c r="E399" s="239"/>
    </row>
    <row r="400" spans="1:5" x14ac:dyDescent="0.2">
      <c r="A400" s="252">
        <v>386</v>
      </c>
      <c r="B400" s="276" t="str">
        <f>Цены!B390</f>
        <v>Облицовка стен плиткой панно*</v>
      </c>
      <c r="C400" s="244" t="str">
        <f>Цены!C390</f>
        <v>м2</v>
      </c>
      <c r="D400" s="290">
        <f>Цены!E390</f>
        <v>7425</v>
      </c>
      <c r="E400" s="239"/>
    </row>
    <row r="401" spans="1:5" x14ac:dyDescent="0.2">
      <c r="A401" s="252">
        <v>387</v>
      </c>
      <c r="B401" s="276" t="str">
        <f>Цены!B391</f>
        <v>Облицовка стен композитными материалами (ЛОФТ)</v>
      </c>
      <c r="C401" s="244" t="str">
        <f>Цены!C391</f>
        <v>м2</v>
      </c>
      <c r="D401" s="290">
        <f>Цены!E391</f>
        <v>4005</v>
      </c>
      <c r="E401" s="239"/>
    </row>
    <row r="402" spans="1:5" x14ac:dyDescent="0.2">
      <c r="A402" s="252">
        <v>388</v>
      </c>
      <c r="B402" s="276" t="str">
        <f>Цены!B392</f>
        <v xml:space="preserve">Устройство объемного керамического бордюра с подрезкой в углах </v>
      </c>
      <c r="C402" s="244" t="str">
        <f>Цены!C392</f>
        <v>м/п</v>
      </c>
      <c r="D402" s="290">
        <f>Цены!E392</f>
        <v>1530</v>
      </c>
      <c r="E402" s="239"/>
    </row>
    <row r="403" spans="1:5" x14ac:dyDescent="0.2">
      <c r="A403" s="252">
        <v>389</v>
      </c>
      <c r="B403" s="276" t="str">
        <f>Цены!B393</f>
        <v xml:space="preserve">Устройство бордюра из плитки (с затиркой) </v>
      </c>
      <c r="C403" s="244" t="str">
        <f>Цены!C393</f>
        <v>м/п</v>
      </c>
      <c r="D403" s="290">
        <f>Цены!E393</f>
        <v>1011</v>
      </c>
      <c r="E403" s="239"/>
    </row>
    <row r="404" spans="1:5" x14ac:dyDescent="0.2">
      <c r="A404" s="252">
        <v>390</v>
      </c>
      <c r="B404" s="276" t="str">
        <f>Цены!B394</f>
        <v>Облицовка плиткой "фартук" (с затиркой и подрезкой)</v>
      </c>
      <c r="C404" s="244" t="str">
        <f>Цены!C394</f>
        <v>м2</v>
      </c>
      <c r="D404" s="290">
        <f>Цены!E394</f>
        <v>4680</v>
      </c>
      <c r="E404" s="239"/>
    </row>
    <row r="405" spans="1:5" x14ac:dyDescent="0.2">
      <c r="A405" s="252">
        <v>391</v>
      </c>
      <c r="B405" s="276" t="str">
        <f>Цены!B395</f>
        <v>Облицовка керамогранитом "фартук" (с затиркой и подрезкой)</v>
      </c>
      <c r="C405" s="244" t="str">
        <f>Цены!C395</f>
        <v>м2</v>
      </c>
      <c r="D405" s="290">
        <f>Цены!E395</f>
        <v>5475</v>
      </c>
      <c r="E405" s="239"/>
    </row>
    <row r="406" spans="1:5" x14ac:dyDescent="0.2">
      <c r="A406" s="252">
        <v>392</v>
      </c>
      <c r="B406" s="276" t="str">
        <f>Цены!B396</f>
        <v>Фартук из декоративного камня</v>
      </c>
      <c r="C406" s="244" t="str">
        <f>Цены!C396</f>
        <v>м2</v>
      </c>
      <c r="D406" s="290">
        <f>Цены!E396</f>
        <v>5850</v>
      </c>
      <c r="E406" s="239"/>
    </row>
    <row r="407" spans="1:5" x14ac:dyDescent="0.2">
      <c r="A407" s="252">
        <v>393</v>
      </c>
      <c r="B407" s="276" t="str">
        <f>Цены!B397</f>
        <v>Облицовка клинкерным кирпичом с затиркой</v>
      </c>
      <c r="C407" s="244" t="str">
        <f>Цены!C397</f>
        <v>м2</v>
      </c>
      <c r="D407" s="290">
        <f>Цены!E397</f>
        <v>4200</v>
      </c>
      <c r="E407" s="239"/>
    </row>
    <row r="408" spans="1:5" x14ac:dyDescent="0.2">
      <c r="A408" s="252">
        <v>394</v>
      </c>
      <c r="B408" s="276" t="str">
        <f>Цены!B398</f>
        <v>Облицовка  Крупноформатным керамогранитом</v>
      </c>
      <c r="C408" s="244" t="str">
        <f>Цены!C398</f>
        <v>м2</v>
      </c>
      <c r="D408" s="290">
        <f>Цены!E398</f>
        <v>10800</v>
      </c>
      <c r="E408" s="239"/>
    </row>
    <row r="409" spans="1:5" x14ac:dyDescent="0.2">
      <c r="A409" s="252">
        <v>395</v>
      </c>
      <c r="B409" s="276" t="str">
        <f>Цены!B399</f>
        <v>Облицовка стен керамогранитом до 1200 мм по одной стороне</v>
      </c>
      <c r="C409" s="244" t="str">
        <f>Цены!C399</f>
        <v>м2</v>
      </c>
      <c r="D409" s="290">
        <f>Цены!E399</f>
        <v>5166</v>
      </c>
      <c r="E409" s="239"/>
    </row>
    <row r="410" spans="1:5" x14ac:dyDescent="0.2">
      <c r="A410" s="252">
        <v>396</v>
      </c>
      <c r="B410" s="276" t="str">
        <f>Цены!B400</f>
        <v>Облицовка стен керамогранитом до 600 мм по одной стороне</v>
      </c>
      <c r="C410" s="244" t="str">
        <f>Цены!C400</f>
        <v>м2</v>
      </c>
      <c r="D410" s="290">
        <f>Цены!E400</f>
        <v>2570</v>
      </c>
      <c r="E410" s="239"/>
    </row>
    <row r="411" spans="1:5" x14ac:dyDescent="0.2">
      <c r="A411" s="252">
        <v>397</v>
      </c>
      <c r="B411" s="276" t="str">
        <f>Цены!B401</f>
        <v>Подрезка керамогранита крупноформатного до 1200 мм</v>
      </c>
      <c r="C411" s="244" t="str">
        <f>Цены!C401</f>
        <v>м/п</v>
      </c>
      <c r="D411" s="290">
        <f>Цены!E401</f>
        <v>1359</v>
      </c>
      <c r="E411" s="239"/>
    </row>
    <row r="412" spans="1:5" x14ac:dyDescent="0.2">
      <c r="A412" s="252">
        <v>398</v>
      </c>
      <c r="B412" s="276" t="str">
        <f>Цены!B402</f>
        <v>Подрезка керамогранита крупноформатного</v>
      </c>
      <c r="C412" s="244" t="str">
        <f>Цены!C402</f>
        <v>м/п</v>
      </c>
      <c r="D412" s="290">
        <f>Цены!E402</f>
        <v>2471</v>
      </c>
      <c r="E412" s="239"/>
    </row>
    <row r="413" spans="1:5" x14ac:dyDescent="0.2">
      <c r="A413" s="252">
        <v>399</v>
      </c>
      <c r="B413" s="276" t="str">
        <f>Цены!B403</f>
        <v>Подрезка керамогранита крупноформатного под 45 гр.</v>
      </c>
      <c r="C413" s="244" t="str">
        <f>Цены!C403</f>
        <v>м/п</v>
      </c>
      <c r="D413" s="290">
        <f>Цены!E403</f>
        <v>4286</v>
      </c>
      <c r="E413" s="239"/>
    </row>
    <row r="414" spans="1:5" x14ac:dyDescent="0.2">
      <c r="A414" s="252">
        <v>400</v>
      </c>
      <c r="B414" s="276" t="str">
        <f>Цены!B404</f>
        <v>Подрезка керамогранита 600</v>
      </c>
      <c r="C414" s="244" t="str">
        <f>Цены!C404</f>
        <v>м/п</v>
      </c>
      <c r="D414" s="290">
        <f>Цены!E404</f>
        <v>782</v>
      </c>
      <c r="E414" s="239"/>
    </row>
    <row r="415" spans="1:5" x14ac:dyDescent="0.2">
      <c r="A415" s="252">
        <v>401</v>
      </c>
      <c r="B415" s="276" t="str">
        <f>Цены!B405</f>
        <v>Высверливание коронкой отверстия в керамической плитке</v>
      </c>
      <c r="C415" s="244" t="str">
        <f>Цены!C405</f>
        <v>шт.</v>
      </c>
      <c r="D415" s="290">
        <f>Цены!E405</f>
        <v>609</v>
      </c>
      <c r="E415" s="239"/>
    </row>
    <row r="416" spans="1:5" x14ac:dyDescent="0.2">
      <c r="A416" s="252">
        <v>402</v>
      </c>
      <c r="B416" s="276" t="str">
        <f>Цены!B406</f>
        <v xml:space="preserve">Высверливание отверстий в керамограните </v>
      </c>
      <c r="C416" s="244" t="str">
        <f>Цены!C406</f>
        <v>шт.</v>
      </c>
      <c r="D416" s="290">
        <f>Цены!E406</f>
        <v>668</v>
      </c>
      <c r="E416" s="239"/>
    </row>
    <row r="417" spans="1:5" x14ac:dyDescent="0.2">
      <c r="A417" s="252">
        <v>403</v>
      </c>
      <c r="B417" s="276" t="str">
        <f>Цены!B407</f>
        <v>Облицовка стен декоративным камнем (с затиркой)</v>
      </c>
      <c r="C417" s="244" t="str">
        <f>Цены!C407</f>
        <v>м2</v>
      </c>
      <c r="D417" s="290">
        <f>Цены!E407</f>
        <v>3519</v>
      </c>
      <c r="E417" s="239"/>
    </row>
    <row r="418" spans="1:5" x14ac:dyDescent="0.2">
      <c r="A418" s="252">
        <v>404</v>
      </c>
      <c r="B418" s="276" t="str">
        <f>Цены!B408</f>
        <v>Затирка плитки(стены)</v>
      </c>
      <c r="C418" s="244" t="str">
        <f>Цены!C408</f>
        <v>м2</v>
      </c>
      <c r="D418" s="290">
        <f>Цены!E408</f>
        <v>330</v>
      </c>
      <c r="E418" s="239"/>
    </row>
    <row r="419" spans="1:5" x14ac:dyDescent="0.2">
      <c r="A419" s="252">
        <v>405</v>
      </c>
      <c r="B419" s="276" t="str">
        <f>Цены!B409</f>
        <v xml:space="preserve">Затирка плитки эпоксидной затиркой </v>
      </c>
      <c r="C419" s="244" t="str">
        <f>Цены!C409</f>
        <v>м2</v>
      </c>
      <c r="D419" s="290">
        <f>Цены!E409</f>
        <v>1301</v>
      </c>
      <c r="E419" s="239"/>
    </row>
    <row r="420" spans="1:5" ht="25.5" x14ac:dyDescent="0.2">
      <c r="A420" s="252">
        <v>406</v>
      </c>
      <c r="B420" s="276" t="str">
        <f>Цены!B410</f>
        <v>Затирка швов в керамической плитке нестандартного размера (10*10, рзноразмерной плитке , мраморной плитке)</v>
      </c>
      <c r="C420" s="244" t="str">
        <f>Цены!C410</f>
        <v>м2</v>
      </c>
      <c r="D420" s="290">
        <f>Цены!E410</f>
        <v>750</v>
      </c>
      <c r="E420" s="239"/>
    </row>
    <row r="421" spans="1:5" x14ac:dyDescent="0.2">
      <c r="A421" s="252">
        <v>407</v>
      </c>
      <c r="B421" s="276" t="str">
        <f>Цены!B411</f>
        <v xml:space="preserve">Вставки из стеклоблоков поштучно в ниши, стены </v>
      </c>
      <c r="C421" s="244" t="str">
        <f>Цены!C411</f>
        <v>шт.</v>
      </c>
      <c r="D421" s="290">
        <f>Цены!E411</f>
        <v>867</v>
      </c>
      <c r="E421" s="239"/>
    </row>
    <row r="422" spans="1:5" x14ac:dyDescent="0.2">
      <c r="A422" s="252">
        <v>408</v>
      </c>
      <c r="B422" s="276" t="str">
        <f>Цены!B412</f>
        <v>Укладка стеклоблоков ( устройство перегородок, стен)</v>
      </c>
      <c r="C422" s="244" t="str">
        <f>Цены!C412</f>
        <v>м2</v>
      </c>
      <c r="D422" s="290">
        <f>Цены!E412</f>
        <v>5928</v>
      </c>
      <c r="E422" s="239"/>
    </row>
    <row r="423" spans="1:5" x14ac:dyDescent="0.2">
      <c r="A423" s="252">
        <v>409</v>
      </c>
      <c r="B423" s="276" t="str">
        <f>Цены!B413</f>
        <v>Установка углового профиля (для плитки)</v>
      </c>
      <c r="C423" s="244" t="str">
        <f>Цены!C413</f>
        <v>м/п</v>
      </c>
      <c r="D423" s="290">
        <f>Цены!E413</f>
        <v>294</v>
      </c>
      <c r="E423" s="239"/>
    </row>
    <row r="424" spans="1:5" x14ac:dyDescent="0.2">
      <c r="A424" s="252">
        <v>410</v>
      </c>
      <c r="B424" s="276" t="str">
        <f>Цены!B414</f>
        <v>Облицовка стеновыми ПВХ панелями  (до 10м2)</v>
      </c>
      <c r="C424" s="244" t="str">
        <f>Цены!C414</f>
        <v>м2</v>
      </c>
      <c r="D424" s="290">
        <f>Цены!E414</f>
        <v>1260</v>
      </c>
      <c r="E424" s="239"/>
    </row>
    <row r="425" spans="1:5" x14ac:dyDescent="0.2">
      <c r="A425" s="252">
        <v>411</v>
      </c>
      <c r="B425" s="276" t="str">
        <f>Цены!B415</f>
        <v>Облицовка стеновыми ПВХ панелями (свыше 10м2)</v>
      </c>
      <c r="C425" s="244" t="str">
        <f>Цены!C415</f>
        <v>м2</v>
      </c>
      <c r="D425" s="290">
        <f>Цены!E415</f>
        <v>879</v>
      </c>
      <c r="E425" s="239"/>
    </row>
    <row r="426" spans="1:5" x14ac:dyDescent="0.2">
      <c r="A426" s="252">
        <v>412</v>
      </c>
      <c r="B426" s="276" t="str">
        <f>Цены!B416</f>
        <v>Монтаж стеновых ПВХ панелей с устройством каркаса</v>
      </c>
      <c r="C426" s="244" t="str">
        <f>Цены!C416</f>
        <v>м2</v>
      </c>
      <c r="D426" s="290">
        <f>Цены!E416</f>
        <v>1739</v>
      </c>
      <c r="E426" s="239"/>
    </row>
    <row r="427" spans="1:5" x14ac:dyDescent="0.2">
      <c r="A427" s="252">
        <v>413</v>
      </c>
      <c r="B427" s="276" t="str">
        <f>Цены!B417</f>
        <v xml:space="preserve">Монтаж стеновых 3D панелей на клей </v>
      </c>
      <c r="C427" s="244" t="str">
        <f>Цены!C417</f>
        <v>м2</v>
      </c>
      <c r="D427" s="290">
        <f>Цены!E417</f>
        <v>3368</v>
      </c>
      <c r="E427" s="239"/>
    </row>
    <row r="428" spans="1:5" x14ac:dyDescent="0.2">
      <c r="A428" s="252">
        <v>414</v>
      </c>
      <c r="B428" s="276" t="str">
        <f>Цены!B418</f>
        <v xml:space="preserve">Монтаж молдингов на стену </v>
      </c>
      <c r="C428" s="244" t="str">
        <f>Цены!C418</f>
        <v>м/п</v>
      </c>
      <c r="D428" s="290">
        <f>Цены!E418</f>
        <v>630</v>
      </c>
      <c r="E428" s="239"/>
    </row>
    <row r="429" spans="1:5" x14ac:dyDescent="0.2">
      <c r="A429" s="252">
        <v>415</v>
      </c>
      <c r="B429" s="276" t="str">
        <f>Цены!B419</f>
        <v xml:space="preserve">Запил молдингов под 45 градусов </v>
      </c>
      <c r="C429" s="244" t="str">
        <f>Цены!C419</f>
        <v>шт.</v>
      </c>
      <c r="D429" s="290">
        <f>Цены!E419</f>
        <v>81</v>
      </c>
      <c r="E429" s="239"/>
    </row>
    <row r="430" spans="1:5" x14ac:dyDescent="0.2">
      <c r="A430" s="252">
        <v>416</v>
      </c>
      <c r="B430" s="276" t="str">
        <f>Цены!B420</f>
        <v>Монтаж ламината на клей</v>
      </c>
      <c r="C430" s="244" t="str">
        <f>Цены!C420</f>
        <v>м2</v>
      </c>
      <c r="D430" s="290">
        <f>Цены!E420</f>
        <v>1868</v>
      </c>
      <c r="E430" s="239"/>
    </row>
    <row r="431" spans="1:5" x14ac:dyDescent="0.2">
      <c r="A431" s="252">
        <v>417</v>
      </c>
      <c r="B431" s="276" t="str">
        <f>Цены!B421</f>
        <v>Облицовка стеновыми панелями (с устройством каркаса)</v>
      </c>
      <c r="C431" s="244" t="str">
        <f>Цены!C421</f>
        <v>м2</v>
      </c>
      <c r="D431" s="290">
        <f>Цены!E421</f>
        <v>1761</v>
      </c>
      <c r="E431" s="239"/>
    </row>
    <row r="432" spans="1:5" x14ac:dyDescent="0.2">
      <c r="A432" s="252">
        <v>418</v>
      </c>
      <c r="B432" s="276" t="str">
        <f>Цены!B422</f>
        <v xml:space="preserve">Облицовка стен деревянной вагонкой с устройством каркаса </v>
      </c>
      <c r="C432" s="244" t="str">
        <f>Цены!C422</f>
        <v>м2</v>
      </c>
      <c r="D432" s="290">
        <f>Цены!E422</f>
        <v>3090</v>
      </c>
      <c r="E432" s="239"/>
    </row>
    <row r="433" spans="1:5" ht="25.5" x14ac:dyDescent="0.2">
      <c r="A433" s="252">
        <v>419</v>
      </c>
      <c r="B433" s="276" t="str">
        <f>Цены!B423</f>
        <v>Покрытие деревянных поверхностей лаком или тонирующим составом в 1 слой</v>
      </c>
      <c r="C433" s="244" t="str">
        <f>Цены!C423</f>
        <v>м2</v>
      </c>
      <c r="D433" s="290">
        <f>Цены!E423</f>
        <v>297</v>
      </c>
      <c r="E433" s="239"/>
    </row>
    <row r="434" spans="1:5" ht="25.5" x14ac:dyDescent="0.2">
      <c r="A434" s="252">
        <v>420</v>
      </c>
      <c r="B434" s="276" t="str">
        <f>Цены!B424</f>
        <v>Оклейка стен стеклянными/зеркальными элементами (размер менее 20*20)</v>
      </c>
      <c r="C434" s="244" t="str">
        <f>Цены!C424</f>
        <v>м2</v>
      </c>
      <c r="D434" s="290">
        <f>Цены!E424</f>
        <v>3090</v>
      </c>
      <c r="E434" s="239"/>
    </row>
    <row r="435" spans="1:5" ht="25.5" x14ac:dyDescent="0.2">
      <c r="A435" s="252">
        <v>421</v>
      </c>
      <c r="B435" s="276" t="str">
        <f>Цены!B425</f>
        <v>Оклейка стен стеклянными/зеркальными элементами (размер более 20*20)</v>
      </c>
      <c r="C435" s="244" t="str">
        <f>Цены!C425</f>
        <v>м2</v>
      </c>
      <c r="D435" s="290">
        <f>Цены!E425</f>
        <v>2520</v>
      </c>
      <c r="E435" s="239"/>
    </row>
    <row r="436" spans="1:5" x14ac:dyDescent="0.2">
      <c r="A436" s="252">
        <v>422</v>
      </c>
      <c r="B436" s="276" t="str">
        <f>Цены!B426</f>
        <v>Декоративная  штукатурка</v>
      </c>
      <c r="C436" s="244" t="str">
        <f>Цены!C426</f>
        <v>м2</v>
      </c>
      <c r="D436" s="290">
        <f>Цены!E426</f>
        <v>2280</v>
      </c>
      <c r="E436" s="239"/>
    </row>
    <row r="437" spans="1:5" x14ac:dyDescent="0.2">
      <c r="A437" s="252">
        <v>423</v>
      </c>
      <c r="B437" s="276" t="str">
        <f>Цены!B427</f>
        <v>Фактурная  штукатурка</v>
      </c>
      <c r="C437" s="244" t="str">
        <f>Цены!C427</f>
        <v>м2</v>
      </c>
      <c r="D437" s="290">
        <f>Цены!E427</f>
        <v>981</v>
      </c>
      <c r="E437" s="239"/>
    </row>
    <row r="438" spans="1:5" x14ac:dyDescent="0.2">
      <c r="A438" s="252">
        <v>424</v>
      </c>
      <c r="B438" s="276" t="str">
        <f>Цены!B428</f>
        <v>Венецианская  штукатурка</v>
      </c>
      <c r="C438" s="244" t="str">
        <f>Цены!C428</f>
        <v>м2</v>
      </c>
      <c r="D438" s="290">
        <f>Цены!E428</f>
        <v>3953</v>
      </c>
      <c r="E438" s="239"/>
    </row>
    <row r="439" spans="1:5" x14ac:dyDescent="0.2">
      <c r="A439" s="252">
        <v>425</v>
      </c>
      <c r="B439" s="276" t="str">
        <f>Цены!B429</f>
        <v>Нанесение жидких обоев</v>
      </c>
      <c r="C439" s="244" t="str">
        <f>Цены!C429</f>
        <v>м2</v>
      </c>
      <c r="D439" s="290">
        <f>Цены!E429</f>
        <v>1170</v>
      </c>
      <c r="E439" s="239"/>
    </row>
    <row r="440" spans="1:5" x14ac:dyDescent="0.2">
      <c r="A440" s="252">
        <v>426</v>
      </c>
      <c r="B440" s="276" t="str">
        <f>Цены!B430</f>
        <v>Оклейка стен обоями шириной менее 700мм</v>
      </c>
      <c r="C440" s="244" t="str">
        <f>Цены!C430</f>
        <v>м2</v>
      </c>
      <c r="D440" s="290">
        <f>Цены!E430</f>
        <v>728</v>
      </c>
      <c r="E440" s="239"/>
    </row>
    <row r="441" spans="1:5" x14ac:dyDescent="0.2">
      <c r="A441" s="252">
        <v>427</v>
      </c>
      <c r="B441" s="276" t="str">
        <f>Цены!B431</f>
        <v>Оклейка стен обоями без подбора</v>
      </c>
      <c r="C441" s="244" t="str">
        <f>Цены!C431</f>
        <v>м2</v>
      </c>
      <c r="D441" s="290">
        <f>Цены!E431</f>
        <v>720</v>
      </c>
      <c r="E441" s="239"/>
    </row>
    <row r="442" spans="1:5" x14ac:dyDescent="0.2">
      <c r="A442" s="252">
        <v>428</v>
      </c>
      <c r="B442" s="276" t="str">
        <f>Цены!B432</f>
        <v>Оклейка стен обоями с подбором</v>
      </c>
      <c r="C442" s="244" t="str">
        <f>Цены!C432</f>
        <v>м2</v>
      </c>
      <c r="D442" s="290">
        <f>Цены!E432</f>
        <v>810</v>
      </c>
      <c r="E442" s="239"/>
    </row>
    <row r="443" spans="1:5" x14ac:dyDescent="0.2">
      <c r="A443" s="252">
        <v>429</v>
      </c>
      <c r="B443" s="276" t="str">
        <f>Цены!B433</f>
        <v xml:space="preserve">Оклейка стен текстильными обоями </v>
      </c>
      <c r="C443" s="244" t="str">
        <f>Цены!C433</f>
        <v>м2</v>
      </c>
      <c r="D443" s="290">
        <f>Цены!E433</f>
        <v>939</v>
      </c>
      <c r="E443" s="239"/>
    </row>
    <row r="444" spans="1:5" x14ac:dyDescent="0.2">
      <c r="A444" s="252">
        <v>430</v>
      </c>
      <c r="B444" s="276" t="str">
        <f>Цены!B434</f>
        <v>Оклейка стен обоями под окраску</v>
      </c>
      <c r="C444" s="244" t="str">
        <f>Цены!C434</f>
        <v>м2</v>
      </c>
      <c r="D444" s="290">
        <f>Цены!E434</f>
        <v>630</v>
      </c>
      <c r="E444" s="239"/>
    </row>
    <row r="445" spans="1:5" x14ac:dyDescent="0.2">
      <c r="A445" s="252">
        <v>431</v>
      </c>
      <c r="B445" s="276" t="str">
        <f>Цены!B435</f>
        <v>Оклейка стен флизелиновым холстом (110,130,150 г/м2)</v>
      </c>
      <c r="C445" s="244" t="str">
        <f>Цены!C435</f>
        <v>м2</v>
      </c>
      <c r="D445" s="290">
        <f>Цены!E435</f>
        <v>465</v>
      </c>
      <c r="E445" s="239"/>
    </row>
    <row r="446" spans="1:5" x14ac:dyDescent="0.2">
      <c r="A446" s="252">
        <v>432</v>
      </c>
      <c r="B446" s="276" t="str">
        <f>Цены!B436</f>
        <v xml:space="preserve">Оклеивание стен обоями шелкография </v>
      </c>
      <c r="C446" s="244" t="str">
        <f>Цены!C436</f>
        <v>м2</v>
      </c>
      <c r="D446" s="290">
        <f>Цены!E436</f>
        <v>1413</v>
      </c>
      <c r="E446" s="239"/>
    </row>
    <row r="447" spans="1:5" x14ac:dyDescent="0.2">
      <c r="A447" s="252">
        <v>433</v>
      </c>
      <c r="B447" s="276" t="str">
        <f>Цены!B437</f>
        <v>Поклейка обойного бордюра</v>
      </c>
      <c r="C447" s="244" t="str">
        <f>Цены!C437</f>
        <v>м/п</v>
      </c>
      <c r="D447" s="290">
        <f>Цены!E437</f>
        <v>362</v>
      </c>
      <c r="E447" s="239"/>
    </row>
    <row r="448" spans="1:5" x14ac:dyDescent="0.2">
      <c r="A448" s="252">
        <v>434</v>
      </c>
      <c r="B448" s="276" t="str">
        <f>Цены!B438</f>
        <v xml:space="preserve">Поклейка фотообоев/бумажных обоев </v>
      </c>
      <c r="C448" s="244" t="str">
        <f>Цены!C438</f>
        <v>м2</v>
      </c>
      <c r="D448" s="290">
        <f>Цены!E438</f>
        <v>3123</v>
      </c>
      <c r="E448" s="239"/>
    </row>
    <row r="449" spans="1:5" ht="25.5" x14ac:dyDescent="0.2">
      <c r="A449" s="252">
        <v>435</v>
      </c>
      <c r="B449" s="276" t="str">
        <f>Цены!B439</f>
        <v xml:space="preserve">Оклеивание стен шелковыми обоями VIP класса, обоями типа соломка, пробковым покрытием </v>
      </c>
      <c r="C449" s="244" t="str">
        <f>Цены!C439</f>
        <v>м2</v>
      </c>
      <c r="D449" s="290">
        <f>Цены!E439</f>
        <v>4296</v>
      </c>
      <c r="E449" s="239"/>
    </row>
    <row r="450" spans="1:5" x14ac:dyDescent="0.2">
      <c r="A450" s="252">
        <v>436</v>
      </c>
      <c r="B450" s="276" t="str">
        <f>Цены!B440</f>
        <v>Оклеивание стены фреской/панно</v>
      </c>
      <c r="C450" s="244" t="str">
        <f>Цены!C440</f>
        <v>м2</v>
      </c>
      <c r="D450" s="290">
        <f>Цены!E440</f>
        <v>3150</v>
      </c>
      <c r="E450" s="239"/>
    </row>
    <row r="451" spans="1:5" x14ac:dyDescent="0.2">
      <c r="A451" s="252">
        <v>437</v>
      </c>
      <c r="B451" s="276" t="str">
        <f>Цены!B441</f>
        <v>Окраска молдингов стены</v>
      </c>
      <c r="C451" s="244" t="str">
        <f>Цены!C441</f>
        <v>м/п</v>
      </c>
      <c r="D451" s="290">
        <f>Цены!E441</f>
        <v>368</v>
      </c>
      <c r="E451" s="239"/>
    </row>
    <row r="452" spans="1:5" x14ac:dyDescent="0.2">
      <c r="A452" s="252">
        <v>438</v>
      </c>
      <c r="B452" s="276" t="str">
        <f>Цены!B442</f>
        <v>Окраска кирпичной /бетонной стены( стиль лофт)</v>
      </c>
      <c r="C452" s="244" t="str">
        <f>Цены!C442</f>
        <v>м2</v>
      </c>
      <c r="D452" s="290">
        <f>Цены!E442</f>
        <v>672</v>
      </c>
      <c r="E452" s="239"/>
    </row>
    <row r="453" spans="1:5" x14ac:dyDescent="0.2">
      <c r="A453" s="252">
        <v>439</v>
      </c>
      <c r="B453" s="276" t="str">
        <f>Цены!B443</f>
        <v>Окраска стен в 2 слоя</v>
      </c>
      <c r="C453" s="244" t="str">
        <f>Цены!C443</f>
        <v>м2</v>
      </c>
      <c r="D453" s="290">
        <f>Цены!E443</f>
        <v>518</v>
      </c>
      <c r="E453" s="239"/>
    </row>
    <row r="454" spans="1:5" x14ac:dyDescent="0.2">
      <c r="A454" s="252">
        <v>440</v>
      </c>
      <c r="B454" s="276" t="str">
        <f>Цены!B444</f>
        <v>Окраска стен (цветная) до 3х цветов</v>
      </c>
      <c r="C454" s="244" t="str">
        <f>Цены!C444</f>
        <v>м2</v>
      </c>
      <c r="D454" s="290">
        <f>Цены!E444</f>
        <v>953</v>
      </c>
      <c r="E454" s="239"/>
    </row>
    <row r="455" spans="1:5" x14ac:dyDescent="0.2">
      <c r="A455" s="252">
        <v>441</v>
      </c>
      <c r="B455" s="276" t="str">
        <f>Цены!B445</f>
        <v>Окраска обоев в 2 слоя</v>
      </c>
      <c r="C455" s="244" t="str">
        <f>Цены!C445</f>
        <v>м2</v>
      </c>
      <c r="D455" s="290">
        <f>Цены!E445</f>
        <v>413</v>
      </c>
      <c r="E455" s="239"/>
    </row>
    <row r="456" spans="1:5" x14ac:dyDescent="0.2">
      <c r="A456" s="252">
        <v>442</v>
      </c>
      <c r="B456" s="276" t="str">
        <f>Цены!B446</f>
        <v>Установка люка "невидимка"</v>
      </c>
      <c r="C456" s="244" t="str">
        <f>Цены!C446</f>
        <v>шт.</v>
      </c>
      <c r="D456" s="290">
        <f>Цены!E446</f>
        <v>4149</v>
      </c>
      <c r="E456" s="239"/>
    </row>
    <row r="457" spans="1:5" x14ac:dyDescent="0.2">
      <c r="A457" s="252">
        <v>443</v>
      </c>
      <c r="B457" s="276" t="str">
        <f>Цены!B447</f>
        <v>Установка люка (металл/ПВХ)</v>
      </c>
      <c r="C457" s="244" t="str">
        <f>Цены!C447</f>
        <v>шт.</v>
      </c>
      <c r="D457" s="290">
        <f>Цены!E447</f>
        <v>1113</v>
      </c>
      <c r="E457" s="239"/>
    </row>
    <row r="458" spans="1:5" ht="13.5" thickBot="1" x14ac:dyDescent="0.25">
      <c r="A458" s="252">
        <v>444</v>
      </c>
      <c r="B458" s="293" t="str">
        <f>Цены!B448</f>
        <v>Установка пластикового декоративного уголка</v>
      </c>
      <c r="C458" s="284" t="str">
        <f>Цены!C448</f>
        <v>м/п</v>
      </c>
      <c r="D458" s="292">
        <f>Цены!E448</f>
        <v>297</v>
      </c>
      <c r="E458" s="239"/>
    </row>
    <row r="459" spans="1:5" ht="13.5" thickBot="1" x14ac:dyDescent="0.25">
      <c r="A459" s="252">
        <v>445</v>
      </c>
      <c r="B459" s="299" t="str">
        <f>Цены!$B$449</f>
        <v>Откосы</v>
      </c>
      <c r="C459" s="298"/>
      <c r="D459" s="297"/>
      <c r="E459" s="239"/>
    </row>
    <row r="460" spans="1:5" x14ac:dyDescent="0.2">
      <c r="A460" s="252">
        <v>446</v>
      </c>
      <c r="B460" s="279" t="str">
        <f>Цены!B450</f>
        <v>Окраска откосов, углов</v>
      </c>
      <c r="C460" s="287" t="str">
        <f>Цены!C450</f>
        <v>м/п</v>
      </c>
      <c r="D460" s="291">
        <f>Цены!E450</f>
        <v>384</v>
      </c>
      <c r="E460" s="239"/>
    </row>
    <row r="461" spans="1:5" x14ac:dyDescent="0.2">
      <c r="A461" s="252">
        <v>447</v>
      </c>
      <c r="B461" s="276" t="str">
        <f>Цены!B451</f>
        <v>Оклейка откосов обоями</v>
      </c>
      <c r="C461" s="244" t="str">
        <f>Цены!C451</f>
        <v>м/п</v>
      </c>
      <c r="D461" s="290">
        <f>Цены!E451</f>
        <v>390</v>
      </c>
      <c r="E461" s="239"/>
    </row>
    <row r="462" spans="1:5" x14ac:dyDescent="0.2">
      <c r="A462" s="252">
        <v>448</v>
      </c>
      <c r="B462" s="276" t="str">
        <f>Цены!B452</f>
        <v>Установка ПВХ уголка</v>
      </c>
      <c r="C462" s="244" t="str">
        <f>Цены!C452</f>
        <v>м/п</v>
      </c>
      <c r="D462" s="290">
        <f>Цены!E452</f>
        <v>218</v>
      </c>
      <c r="E462" s="239"/>
    </row>
    <row r="463" spans="1:5" x14ac:dyDescent="0.2">
      <c r="A463" s="252">
        <v>449</v>
      </c>
      <c r="B463" s="276" t="str">
        <f>Цены!B453</f>
        <v>Устройство откосов из ПВХ панелей, сэндвич-панелей</v>
      </c>
      <c r="C463" s="244" t="str">
        <f>Цены!C453</f>
        <v>м/п</v>
      </c>
      <c r="D463" s="290">
        <f>Цены!E453</f>
        <v>1103</v>
      </c>
      <c r="E463" s="239"/>
    </row>
    <row r="464" spans="1:5" x14ac:dyDescent="0.2">
      <c r="A464" s="252">
        <v>450</v>
      </c>
      <c r="B464" s="276" t="str">
        <f>Цены!B454</f>
        <v>Облицовка откосов плиткой</v>
      </c>
      <c r="C464" s="244" t="str">
        <f>Цены!C454</f>
        <v>м/п</v>
      </c>
      <c r="D464" s="290">
        <f>Цены!E454</f>
        <v>2018</v>
      </c>
      <c r="E464" s="239"/>
    </row>
    <row r="465" spans="1:5" x14ac:dyDescent="0.2">
      <c r="A465" s="252">
        <v>451</v>
      </c>
      <c r="B465" s="276" t="str">
        <f>Цены!B455</f>
        <v>Облицовка откосов плиткой (торец 45 град, дополнительно)</v>
      </c>
      <c r="C465" s="244" t="str">
        <f>Цены!C455</f>
        <v>м/п</v>
      </c>
      <c r="D465" s="290">
        <f>Цены!E455</f>
        <v>3368</v>
      </c>
      <c r="E465" s="239"/>
    </row>
    <row r="466" spans="1:5" ht="13.5" thickBot="1" x14ac:dyDescent="0.25">
      <c r="A466" s="252">
        <v>452</v>
      </c>
      <c r="B466" s="293" t="str">
        <f>Цены!B456</f>
        <v>Подрезка резного края плитки под 45 гр.</v>
      </c>
      <c r="C466" s="284" t="str">
        <f>Цены!C456</f>
        <v>м/п</v>
      </c>
      <c r="D466" s="292">
        <f>Цены!E456</f>
        <v>2168</v>
      </c>
      <c r="E466" s="239"/>
    </row>
    <row r="467" spans="1:5" ht="13.5" thickBot="1" x14ac:dyDescent="0.25">
      <c r="A467" s="252">
        <v>453</v>
      </c>
      <c r="B467" s="299" t="str">
        <f>Цены!$B$457</f>
        <v>Потолки</v>
      </c>
      <c r="C467" s="298"/>
      <c r="D467" s="297"/>
      <c r="E467" s="239"/>
    </row>
    <row r="468" spans="1:5" x14ac:dyDescent="0.2">
      <c r="A468" s="252">
        <v>454</v>
      </c>
      <c r="B468" s="279" t="str">
        <f>Цены!B458</f>
        <v xml:space="preserve">Окраска потолка в 2 слоя </v>
      </c>
      <c r="C468" s="287" t="str">
        <f>Цены!C458</f>
        <v>м2</v>
      </c>
      <c r="D468" s="291">
        <f>Цены!E458</f>
        <v>518</v>
      </c>
      <c r="E468" s="239"/>
    </row>
    <row r="469" spans="1:5" x14ac:dyDescent="0.2">
      <c r="A469" s="252">
        <v>455</v>
      </c>
      <c r="B469" s="276" t="str">
        <f>Цены!B459</f>
        <v>Декоративная штукатурка на потолке</v>
      </c>
      <c r="C469" s="244" t="str">
        <f>Цены!C459</f>
        <v>м2</v>
      </c>
      <c r="D469" s="290">
        <f>Цены!E459</f>
        <v>2618</v>
      </c>
      <c r="E469" s="239"/>
    </row>
    <row r="470" spans="1:5" x14ac:dyDescent="0.2">
      <c r="A470" s="252">
        <v>456</v>
      </c>
      <c r="B470" s="276" t="str">
        <f>Цены!B460</f>
        <v>Установка плинтуса потолочного (полиуритан)</v>
      </c>
      <c r="C470" s="244" t="str">
        <f>Цены!C460</f>
        <v>м/п</v>
      </c>
      <c r="D470" s="290">
        <f>Цены!E460</f>
        <v>966</v>
      </c>
      <c r="E470" s="239"/>
    </row>
    <row r="471" spans="1:5" x14ac:dyDescent="0.2">
      <c r="A471" s="252">
        <v>457</v>
      </c>
      <c r="B471" s="276" t="str">
        <f>Цены!B461</f>
        <v>Установка потолочных розеток декоративных</v>
      </c>
      <c r="C471" s="244" t="str">
        <f>Цены!C461</f>
        <v>шт.</v>
      </c>
      <c r="D471" s="290">
        <f>Цены!E461</f>
        <v>1155</v>
      </c>
      <c r="E471" s="239"/>
    </row>
    <row r="472" spans="1:5" x14ac:dyDescent="0.2">
      <c r="A472" s="252">
        <v>458</v>
      </c>
      <c r="B472" s="276" t="str">
        <f>Цены!B462</f>
        <v xml:space="preserve">Установка потолочного плинтуса дюрополимер/полиуретан до 70 мм </v>
      </c>
      <c r="C472" s="244" t="str">
        <f>Цены!C462</f>
        <v>м/п</v>
      </c>
      <c r="D472" s="290">
        <f>Цены!E462</f>
        <v>795</v>
      </c>
      <c r="E472" s="239"/>
    </row>
    <row r="473" spans="1:5" x14ac:dyDescent="0.2">
      <c r="A473" s="252">
        <v>459</v>
      </c>
      <c r="B473" s="276" t="str">
        <f>Цены!B463</f>
        <v>Установка потолочного плинтуса дюрополимер/полиуретан более 70 мм</v>
      </c>
      <c r="C473" s="244" t="str">
        <f>Цены!C463</f>
        <v>м/п</v>
      </c>
      <c r="D473" s="290">
        <f>Цены!E463</f>
        <v>1395</v>
      </c>
      <c r="E473" s="239"/>
    </row>
    <row r="474" spans="1:5" x14ac:dyDescent="0.2">
      <c r="A474" s="252">
        <v>460</v>
      </c>
      <c r="B474" s="276" t="str">
        <f>Цены!B464</f>
        <v>Монтаж плинтуса потолочного (полиуретан, с подбором рисунка)</v>
      </c>
      <c r="C474" s="244" t="str">
        <f>Цены!C464</f>
        <v>м/п</v>
      </c>
      <c r="D474" s="290">
        <f>Цены!E464</f>
        <v>1248</v>
      </c>
      <c r="E474" s="239"/>
    </row>
    <row r="475" spans="1:5" x14ac:dyDescent="0.2">
      <c r="A475" s="252">
        <v>461</v>
      </c>
      <c r="B475" s="276" t="str">
        <f>Цены!B465</f>
        <v>Окраска потолочного плинтуса</v>
      </c>
      <c r="C475" s="244" t="str">
        <f>Цены!C465</f>
        <v>м/п</v>
      </c>
      <c r="D475" s="290">
        <f>Цены!E465</f>
        <v>368</v>
      </c>
      <c r="E475" s="239"/>
    </row>
    <row r="476" spans="1:5" x14ac:dyDescent="0.2">
      <c r="A476" s="252">
        <v>462</v>
      </c>
      <c r="B476" s="276" t="str">
        <f>Цены!B466</f>
        <v>Поклейка обоев на потолок</v>
      </c>
      <c r="C476" s="244" t="str">
        <f>Цены!C466</f>
        <v>м2</v>
      </c>
      <c r="D476" s="290">
        <f>Цены!E466</f>
        <v>663</v>
      </c>
      <c r="E476" s="239"/>
    </row>
    <row r="477" spans="1:5" x14ac:dyDescent="0.2">
      <c r="A477" s="252">
        <v>463</v>
      </c>
      <c r="B477" s="276" t="str">
        <f>Цены!B467</f>
        <v>Отделка готовых потолков типа "Венецианская штукатурка"</v>
      </c>
      <c r="C477" s="244" t="str">
        <f>Цены!C467</f>
        <v>м2</v>
      </c>
      <c r="D477" s="290">
        <f>Цены!E467</f>
        <v>3831</v>
      </c>
      <c r="E477" s="239"/>
    </row>
    <row r="478" spans="1:5" x14ac:dyDescent="0.2">
      <c r="A478" s="252">
        <v>464</v>
      </c>
      <c r="B478" s="276" t="str">
        <f>Цены!B468</f>
        <v>Устройство потолков из ПВХ панелей до 10м2</v>
      </c>
      <c r="C478" s="244" t="str">
        <f>Цены!C468</f>
        <v>м2</v>
      </c>
      <c r="D478" s="290">
        <f>Цены!E468</f>
        <v>1152</v>
      </c>
      <c r="E478" s="239"/>
    </row>
    <row r="479" spans="1:5" x14ac:dyDescent="0.2">
      <c r="A479" s="252">
        <v>465</v>
      </c>
      <c r="B479" s="276" t="str">
        <f>Цены!B469</f>
        <v>Устройство потолков из ПВХ панелей свыше 10м2</v>
      </c>
      <c r="C479" s="244" t="str">
        <f>Цены!C469</f>
        <v>м2</v>
      </c>
      <c r="D479" s="290">
        <f>Цены!E469</f>
        <v>1347</v>
      </c>
      <c r="E479" s="239"/>
    </row>
    <row r="480" spans="1:5" x14ac:dyDescent="0.2">
      <c r="A480" s="252">
        <v>466</v>
      </c>
      <c r="B480" s="276" t="str">
        <f>Цены!B470</f>
        <v>Устройство потолков реечных свыше до 10м2</v>
      </c>
      <c r="C480" s="244" t="str">
        <f>Цены!C470</f>
        <v>м2</v>
      </c>
      <c r="D480" s="290">
        <f>Цены!E470</f>
        <v>1454</v>
      </c>
      <c r="E480" s="239"/>
    </row>
    <row r="481" spans="1:5" x14ac:dyDescent="0.2">
      <c r="A481" s="252">
        <v>467</v>
      </c>
      <c r="B481" s="276" t="str">
        <f>Цены!B471</f>
        <v xml:space="preserve">Обшивка потолка деревянной вагонкой с устройством каркаса </v>
      </c>
      <c r="C481" s="244" t="str">
        <f>Цены!C471</f>
        <v>м2</v>
      </c>
      <c r="D481" s="290">
        <f>Цены!E471</f>
        <v>3212</v>
      </c>
      <c r="E481" s="239"/>
    </row>
    <row r="482" spans="1:5" x14ac:dyDescent="0.2">
      <c r="A482" s="252">
        <v>468</v>
      </c>
      <c r="B482" s="276" t="str">
        <f>Цены!B472</f>
        <v>Поклейка панелей потолочных</v>
      </c>
      <c r="C482" s="244" t="str">
        <f>Цены!C472</f>
        <v>м2</v>
      </c>
      <c r="D482" s="290">
        <f>Цены!E472</f>
        <v>576</v>
      </c>
      <c r="E482" s="239"/>
    </row>
    <row r="483" spans="1:5" x14ac:dyDescent="0.2">
      <c r="A483" s="252">
        <v>469</v>
      </c>
      <c r="B483" s="276" t="str">
        <f>Цены!B473</f>
        <v>Устройство кассетных подвесных потолков ("Армстронг")</v>
      </c>
      <c r="C483" s="244" t="str">
        <f>Цены!C473</f>
        <v>м2</v>
      </c>
      <c r="D483" s="290">
        <f>Цены!E473</f>
        <v>1133</v>
      </c>
      <c r="E483" s="239"/>
    </row>
    <row r="484" spans="1:5" x14ac:dyDescent="0.2">
      <c r="A484" s="252">
        <v>470</v>
      </c>
      <c r="B484" s="276" t="str">
        <f>Цены!B474</f>
        <v xml:space="preserve">Сверление отверстия в ГКЛ потолке </v>
      </c>
      <c r="C484" s="244" t="str">
        <f>Цены!C474</f>
        <v>шт.</v>
      </c>
      <c r="D484" s="290">
        <f>Цены!E474</f>
        <v>189</v>
      </c>
      <c r="E484" s="239"/>
    </row>
    <row r="485" spans="1:5" ht="13.5" thickBot="1" x14ac:dyDescent="0.25">
      <c r="A485" s="252">
        <v>471</v>
      </c>
      <c r="B485" s="293" t="str">
        <f>Цены!B475</f>
        <v xml:space="preserve">Сверление отверстия в реечном потолке </v>
      </c>
      <c r="C485" s="284" t="str">
        <f>Цены!C475</f>
        <v>шт.</v>
      </c>
      <c r="D485" s="292">
        <f>Цены!E475</f>
        <v>270</v>
      </c>
      <c r="E485" s="239"/>
    </row>
    <row r="486" spans="1:5" ht="13.5" thickBot="1" x14ac:dyDescent="0.25">
      <c r="A486" s="252">
        <v>472</v>
      </c>
      <c r="B486" s="299" t="str">
        <f>Цены!$B$476</f>
        <v>Двери, окна</v>
      </c>
      <c r="C486" s="298"/>
      <c r="D486" s="297"/>
      <c r="E486" s="239"/>
    </row>
    <row r="487" spans="1:5" x14ac:dyDescent="0.2">
      <c r="A487" s="252">
        <v>473</v>
      </c>
      <c r="B487" s="279" t="str">
        <f>Цены!B477</f>
        <v>Окраска окна</v>
      </c>
      <c r="C487" s="287" t="str">
        <f>Цены!C477</f>
        <v>м2</v>
      </c>
      <c r="D487" s="291">
        <f>Цены!E477</f>
        <v>1268</v>
      </c>
      <c r="E487" s="239"/>
    </row>
    <row r="488" spans="1:5" x14ac:dyDescent="0.2">
      <c r="A488" s="252">
        <v>474</v>
      </c>
      <c r="B488" s="276" t="str">
        <f>Цены!B478</f>
        <v>Установка подоконников</v>
      </c>
      <c r="C488" s="244" t="str">
        <f>Цены!C478</f>
        <v>м/п</v>
      </c>
      <c r="D488" s="290">
        <f>Цены!E478</f>
        <v>1413</v>
      </c>
      <c r="E488" s="239"/>
    </row>
    <row r="489" spans="1:5" x14ac:dyDescent="0.2">
      <c r="A489" s="252">
        <v>475</v>
      </c>
      <c r="B489" s="276" t="str">
        <f>Цены!B479</f>
        <v>Установка каменного подоконника (с подготовкой поверхности)</v>
      </c>
      <c r="C489" s="244" t="str">
        <f>Цены!C479</f>
        <v>м/п</v>
      </c>
      <c r="D489" s="290">
        <f>Цены!E479</f>
        <v>3840</v>
      </c>
      <c r="E489" s="239"/>
    </row>
    <row r="490" spans="1:5" ht="25.5" x14ac:dyDescent="0.2">
      <c r="A490" s="252">
        <v>476</v>
      </c>
      <c r="B490" s="276" t="str">
        <f>Цены!B480</f>
        <v>Устройство подоконника из керамогранита (включая подготовку поверхности)</v>
      </c>
      <c r="C490" s="244" t="str">
        <f>Цены!C480</f>
        <v>м/п</v>
      </c>
      <c r="D490" s="290">
        <f>Цены!E480</f>
        <v>4650</v>
      </c>
      <c r="E490" s="239"/>
    </row>
    <row r="491" spans="1:5" x14ac:dyDescent="0.2">
      <c r="A491" s="252">
        <v>477</v>
      </c>
      <c r="B491" s="276" t="str">
        <f>Цены!B481</f>
        <v>Установка отливов</v>
      </c>
      <c r="C491" s="244" t="str">
        <f>Цены!C481</f>
        <v>м/п</v>
      </c>
      <c r="D491" s="290">
        <f>Цены!E481</f>
        <v>1187</v>
      </c>
      <c r="E491" s="239"/>
    </row>
    <row r="492" spans="1:5" x14ac:dyDescent="0.2">
      <c r="A492" s="252">
        <v>478</v>
      </c>
      <c r="B492" s="276" t="str">
        <f>Цены!B482</f>
        <v>Окраска подоконников</v>
      </c>
      <c r="C492" s="244" t="str">
        <f>Цены!C482</f>
        <v>м/п</v>
      </c>
      <c r="D492" s="290">
        <f>Цены!E482</f>
        <v>495</v>
      </c>
      <c r="E492" s="239"/>
    </row>
    <row r="493" spans="1:5" x14ac:dyDescent="0.2">
      <c r="A493" s="252">
        <v>479</v>
      </c>
      <c r="B493" s="276" t="str">
        <f>Цены!B483</f>
        <v>Подрез деревянной двери</v>
      </c>
      <c r="C493" s="244" t="str">
        <f>Цены!C483</f>
        <v>м/п</v>
      </c>
      <c r="D493" s="290">
        <f>Цены!E483</f>
        <v>780</v>
      </c>
      <c r="E493" s="239"/>
    </row>
    <row r="494" spans="1:5" x14ac:dyDescent="0.2">
      <c r="A494" s="252">
        <v>480</v>
      </c>
      <c r="B494" s="276" t="str">
        <f>Цены!B484</f>
        <v>Окраска двери</v>
      </c>
      <c r="C494" s="244" t="str">
        <f>Цены!C484</f>
        <v>м2</v>
      </c>
      <c r="D494" s="290">
        <f>Цены!E484</f>
        <v>1581</v>
      </c>
      <c r="E494" s="239"/>
    </row>
    <row r="495" spans="1:5" x14ac:dyDescent="0.2">
      <c r="A495" s="252">
        <v>481</v>
      </c>
      <c r="B495" s="276" t="str">
        <f>Цены!B485</f>
        <v xml:space="preserve">Установка  арки в проем </v>
      </c>
      <c r="C495" s="244" t="str">
        <f>Цены!C485</f>
        <v>шт.</v>
      </c>
      <c r="D495" s="290">
        <f>Цены!E485</f>
        <v>4994</v>
      </c>
      <c r="E495" s="239"/>
    </row>
    <row r="496" spans="1:5" x14ac:dyDescent="0.2">
      <c r="A496" s="252">
        <v>482</v>
      </c>
      <c r="B496" s="276" t="str">
        <f>Цены!B486</f>
        <v xml:space="preserve">Окраска оконных проемов с подготовкой </v>
      </c>
      <c r="C496" s="244" t="str">
        <f>Цены!C486</f>
        <v>м/п</v>
      </c>
      <c r="D496" s="290">
        <f>Цены!E486</f>
        <v>2225</v>
      </c>
      <c r="E496" s="239"/>
    </row>
    <row r="497" spans="1:5" x14ac:dyDescent="0.2">
      <c r="A497" s="252">
        <v>483</v>
      </c>
      <c r="B497" s="276" t="str">
        <f>Цены!B487</f>
        <v>Установка антресольных дверок</v>
      </c>
      <c r="C497" s="244" t="str">
        <f>Цены!C487</f>
        <v>шт.</v>
      </c>
      <c r="D497" s="290">
        <f>Цены!E487</f>
        <v>1187</v>
      </c>
      <c r="E497" s="239"/>
    </row>
    <row r="498" spans="1:5" x14ac:dyDescent="0.2">
      <c r="A498" s="252">
        <v>484</v>
      </c>
      <c r="B498" s="276" t="str">
        <f>Цены!B488</f>
        <v>Монтаж дверного ограничителя</v>
      </c>
      <c r="C498" s="244" t="str">
        <f>Цены!C488</f>
        <v>м/п</v>
      </c>
      <c r="D498" s="290">
        <f>Цены!E488</f>
        <v>338</v>
      </c>
      <c r="E498" s="239"/>
    </row>
    <row r="499" spans="1:5" x14ac:dyDescent="0.2">
      <c r="A499" s="252">
        <v>485</v>
      </c>
      <c r="B499" s="276" t="str">
        <f>Цены!B489</f>
        <v>Окраска наличников</v>
      </c>
      <c r="C499" s="244" t="str">
        <f>Цены!C489</f>
        <v>м/п</v>
      </c>
      <c r="D499" s="290">
        <f>Цены!E489</f>
        <v>368</v>
      </c>
      <c r="E499" s="239"/>
    </row>
    <row r="500" spans="1:5" x14ac:dyDescent="0.2">
      <c r="A500" s="252">
        <v>486</v>
      </c>
      <c r="B500" s="276" t="str">
        <f>Цены!B490</f>
        <v>Установка межкомнатной двери под ключ</v>
      </c>
      <c r="C500" s="244" t="str">
        <f>Цены!C490</f>
        <v>шт.</v>
      </c>
      <c r="D500" s="290">
        <f>Цены!E490</f>
        <v>7500</v>
      </c>
      <c r="E500" s="239"/>
    </row>
    <row r="501" spans="1:5" x14ac:dyDescent="0.2">
      <c r="A501" s="252">
        <v>487</v>
      </c>
      <c r="B501" s="276" t="str">
        <f>Цены!B491</f>
        <v>Шпаклевка дверей (с ошкуриванием)</v>
      </c>
      <c r="C501" s="244" t="str">
        <f>Цены!C491</f>
        <v>м2</v>
      </c>
      <c r="D501" s="290">
        <f>Цены!E491</f>
        <v>968</v>
      </c>
      <c r="E501" s="239"/>
    </row>
    <row r="502" spans="1:5" ht="13.5" thickBot="1" x14ac:dyDescent="0.25">
      <c r="A502" s="252">
        <v>488</v>
      </c>
      <c r="B502" s="293" t="str">
        <f>Цены!B492</f>
        <v>Замуровать окна (между с/у и кухней)</v>
      </c>
      <c r="C502" s="284" t="str">
        <f>Цены!C492</f>
        <v>шт.</v>
      </c>
      <c r="D502" s="292">
        <f>Цены!E492</f>
        <v>3161</v>
      </c>
      <c r="E502" s="239"/>
    </row>
    <row r="503" spans="1:5" ht="13.5" thickBot="1" x14ac:dyDescent="0.25">
      <c r="A503" s="252">
        <v>489</v>
      </c>
      <c r="B503" s="299" t="str">
        <f>Цены!$B$493</f>
        <v>Прочие</v>
      </c>
      <c r="C503" s="298"/>
      <c r="D503" s="297"/>
      <c r="E503" s="239"/>
    </row>
    <row r="504" spans="1:5" x14ac:dyDescent="0.2">
      <c r="A504" s="252">
        <v>490</v>
      </c>
      <c r="B504" s="279" t="str">
        <f>Цены!B494</f>
        <v xml:space="preserve">Скрытый карниз для парящих штор </v>
      </c>
      <c r="C504" s="287" t="str">
        <f>Цены!C494</f>
        <v>м/п</v>
      </c>
      <c r="D504" s="291">
        <f>Цены!E494</f>
        <v>2496</v>
      </c>
      <c r="E504" s="239"/>
    </row>
    <row r="505" spans="1:5" x14ac:dyDescent="0.2">
      <c r="A505" s="252">
        <v>491</v>
      </c>
      <c r="B505" s="276" t="str">
        <f>Цены!B495</f>
        <v>Установка карнизов</v>
      </c>
      <c r="C505" s="244" t="str">
        <f>Цены!C495</f>
        <v>м/п</v>
      </c>
      <c r="D505" s="290">
        <f>Цены!E495</f>
        <v>818</v>
      </c>
      <c r="E505" s="239"/>
    </row>
    <row r="506" spans="1:5" x14ac:dyDescent="0.2">
      <c r="A506" s="252">
        <v>492</v>
      </c>
      <c r="B506" s="276" t="str">
        <f>Цены!B496</f>
        <v>Монтаж  электрокарниза</v>
      </c>
      <c r="C506" s="244" t="str">
        <f>Цены!C496</f>
        <v>м/п</v>
      </c>
      <c r="D506" s="290">
        <f>Цены!E496</f>
        <v>3078</v>
      </c>
      <c r="E506" s="239"/>
    </row>
    <row r="507" spans="1:5" x14ac:dyDescent="0.2">
      <c r="A507" s="252">
        <v>493</v>
      </c>
      <c r="B507" s="276" t="str">
        <f>Цены!B497</f>
        <v>Монтаж антресоли</v>
      </c>
      <c r="C507" s="244" t="str">
        <f>Цены!C497</f>
        <v>м2</v>
      </c>
      <c r="D507" s="290">
        <f>Цены!E497</f>
        <v>2964</v>
      </c>
      <c r="E507" s="239"/>
    </row>
    <row r="508" spans="1:5" x14ac:dyDescent="0.2">
      <c r="A508" s="252">
        <v>494</v>
      </c>
      <c r="B508" s="276" t="str">
        <f>Цены!B498</f>
        <v xml:space="preserve">Монтаж ЖК телевизора на стену </v>
      </c>
      <c r="C508" s="244" t="str">
        <f>Цены!C498</f>
        <v>шт.</v>
      </c>
      <c r="D508" s="290">
        <f>Цены!E498</f>
        <v>3951</v>
      </c>
      <c r="E508" s="239"/>
    </row>
    <row r="509" spans="1:5" x14ac:dyDescent="0.2">
      <c r="A509" s="252">
        <v>495</v>
      </c>
      <c r="B509" s="276" t="str">
        <f>Цены!B499</f>
        <v>Установка  рольставней</v>
      </c>
      <c r="C509" s="244" t="str">
        <f>Цены!C499</f>
        <v>шт.</v>
      </c>
      <c r="D509" s="290">
        <f>Цены!E499</f>
        <v>4392</v>
      </c>
      <c r="E509" s="239"/>
    </row>
    <row r="510" spans="1:5" x14ac:dyDescent="0.2">
      <c r="A510" s="252">
        <v>496</v>
      </c>
      <c r="B510" s="276" t="str">
        <f>Цены!B500</f>
        <v>Установка полок</v>
      </c>
      <c r="C510" s="244" t="str">
        <f>Цены!C500</f>
        <v>шт.</v>
      </c>
      <c r="D510" s="290">
        <f>Цены!E500</f>
        <v>1053</v>
      </c>
      <c r="E510" s="239"/>
    </row>
    <row r="511" spans="1:5" x14ac:dyDescent="0.2">
      <c r="A511" s="252">
        <v>497</v>
      </c>
      <c r="B511" s="276" t="str">
        <f>Цены!B501</f>
        <v>Установка зеркал</v>
      </c>
      <c r="C511" s="244" t="str">
        <f>Цены!C501</f>
        <v>шт.</v>
      </c>
      <c r="D511" s="290">
        <f>Цены!E501</f>
        <v>1685</v>
      </c>
      <c r="E511" s="239"/>
    </row>
    <row r="512" spans="1:5" ht="13.5" thickBot="1" x14ac:dyDescent="0.25">
      <c r="A512" s="252">
        <v>498</v>
      </c>
      <c r="B512" s="276" t="str">
        <f>Цены!B502</f>
        <v>Установка экрана для радиатора из МДФ (без изготовления)</v>
      </c>
      <c r="C512" s="244" t="str">
        <f>Цены!C502</f>
        <v>шт.</v>
      </c>
      <c r="D512" s="290">
        <f>Цены!E502</f>
        <v>972</v>
      </c>
      <c r="E512" s="239"/>
    </row>
    <row r="513" spans="1:5" ht="13.5" hidden="1" thickBot="1" x14ac:dyDescent="0.25">
      <c r="A513" s="252">
        <v>499</v>
      </c>
      <c r="B513" s="276" t="str">
        <f>Цены!B503</f>
        <v>&lt;Запасные строчки&gt;</v>
      </c>
      <c r="C513" s="244">
        <f>Цены!C503</f>
        <v>0</v>
      </c>
      <c r="D513" s="290">
        <f>Цены!E503</f>
        <v>0</v>
      </c>
      <c r="E513" s="239"/>
    </row>
    <row r="514" spans="1:5" ht="13.5" hidden="1" thickBot="1" x14ac:dyDescent="0.25">
      <c r="A514" s="252">
        <v>500</v>
      </c>
      <c r="B514" s="276" t="str">
        <f>Цены!B504</f>
        <v>&lt;Запасные строчки&gt;</v>
      </c>
      <c r="C514" s="244">
        <f>Цены!C504</f>
        <v>0</v>
      </c>
      <c r="D514" s="290">
        <f>Цены!E504</f>
        <v>0</v>
      </c>
      <c r="E514" s="239"/>
    </row>
    <row r="515" spans="1:5" ht="13.5" hidden="1" thickBot="1" x14ac:dyDescent="0.25">
      <c r="A515" s="252">
        <v>501</v>
      </c>
      <c r="B515" s="276" t="str">
        <f>Цены!B505</f>
        <v>&lt;Запасные строчки&gt;</v>
      </c>
      <c r="C515" s="244">
        <f>Цены!C505</f>
        <v>0</v>
      </c>
      <c r="D515" s="290">
        <f>Цены!E505</f>
        <v>0</v>
      </c>
      <c r="E515" s="239"/>
    </row>
    <row r="516" spans="1:5" ht="13.5" hidden="1" thickBot="1" x14ac:dyDescent="0.25">
      <c r="A516" s="252">
        <v>502</v>
      </c>
      <c r="B516" s="276" t="str">
        <f>Цены!B506</f>
        <v>&lt;Запасные строчки&gt;</v>
      </c>
      <c r="C516" s="244">
        <f>Цены!C506</f>
        <v>0</v>
      </c>
      <c r="D516" s="290">
        <f>Цены!E506</f>
        <v>0</v>
      </c>
      <c r="E516" s="239"/>
    </row>
    <row r="517" spans="1:5" ht="13.5" hidden="1" thickBot="1" x14ac:dyDescent="0.25">
      <c r="A517" s="252">
        <v>503</v>
      </c>
      <c r="B517" s="276" t="str">
        <f>Цены!B507</f>
        <v>&lt;Запасные строчки&gt;</v>
      </c>
      <c r="C517" s="244">
        <f>Цены!C507</f>
        <v>0</v>
      </c>
      <c r="D517" s="290">
        <f>Цены!E507</f>
        <v>0</v>
      </c>
      <c r="E517" s="239"/>
    </row>
    <row r="518" spans="1:5" ht="13.5" hidden="1" thickBot="1" x14ac:dyDescent="0.25">
      <c r="A518" s="252">
        <v>504</v>
      </c>
      <c r="B518" s="293" t="str">
        <f>Цены!B508</f>
        <v>Итого по разделу (чистовые отделочные работы)</v>
      </c>
      <c r="C518" s="284">
        <f>Цены!C508</f>
        <v>0</v>
      </c>
      <c r="D518" s="292">
        <f>Цены!E508</f>
        <v>0</v>
      </c>
      <c r="E518" s="239"/>
    </row>
    <row r="519" spans="1:5" ht="26.25" thickBot="1" x14ac:dyDescent="0.25">
      <c r="A519" s="252">
        <v>505</v>
      </c>
      <c r="B519" s="296" t="str">
        <f ca="1">B1&amp;". Электромонтажные  работы"</f>
        <v>Приложение №2. Электромонтажные  работы</v>
      </c>
      <c r="C519" s="295" t="s">
        <v>804</v>
      </c>
      <c r="D519" s="294" t="s">
        <v>805</v>
      </c>
      <c r="E519" s="239"/>
    </row>
    <row r="520" spans="1:5" x14ac:dyDescent="0.2">
      <c r="A520" s="252">
        <v>506</v>
      </c>
      <c r="B520" s="279" t="str">
        <f>Цены!B510</f>
        <v>Штробление кирпичных/гипсолитовых/пеноблочных стен под элкабель</v>
      </c>
      <c r="C520" s="287" t="str">
        <f>Цены!C510</f>
        <v>м/п</v>
      </c>
      <c r="D520" s="291">
        <f>Цены!E510</f>
        <v>450</v>
      </c>
      <c r="E520" s="239"/>
    </row>
    <row r="521" spans="1:5" x14ac:dyDescent="0.2">
      <c r="A521" s="252">
        <v>507</v>
      </c>
      <c r="B521" s="276" t="str">
        <f>Цены!B511</f>
        <v>Штробление бетонных стен под элкабель</v>
      </c>
      <c r="C521" s="244" t="str">
        <f>Цены!C511</f>
        <v>м/п</v>
      </c>
      <c r="D521" s="290">
        <f>Цены!E511</f>
        <v>780</v>
      </c>
      <c r="E521" s="239"/>
    </row>
    <row r="522" spans="1:5" x14ac:dyDescent="0.2">
      <c r="A522" s="252">
        <v>508</v>
      </c>
      <c r="B522" s="276" t="str">
        <f>Цены!B512</f>
        <v>Заделка штроб</v>
      </c>
      <c r="C522" s="244" t="str">
        <f>Цены!C512</f>
        <v>м/п</v>
      </c>
      <c r="D522" s="290">
        <f>Цены!E512</f>
        <v>108</v>
      </c>
      <c r="E522" s="239"/>
    </row>
    <row r="523" spans="1:5" x14ac:dyDescent="0.2">
      <c r="A523" s="252">
        <v>509</v>
      </c>
      <c r="B523" s="276" t="str">
        <f>Цены!B513</f>
        <v xml:space="preserve">Высверливание чаши под подрозетник в бетоне </v>
      </c>
      <c r="C523" s="244" t="str">
        <f>Цены!C513</f>
        <v>шт.</v>
      </c>
      <c r="D523" s="290">
        <f>Цены!E513</f>
        <v>780</v>
      </c>
      <c r="E523" s="239"/>
    </row>
    <row r="524" spans="1:5" x14ac:dyDescent="0.2">
      <c r="A524" s="252">
        <v>510</v>
      </c>
      <c r="B524" s="276" t="str">
        <f>Цены!B514</f>
        <v xml:space="preserve">Высверливание чаши под подрозетник в гипсолите/Пеноблоке </v>
      </c>
      <c r="C524" s="244" t="str">
        <f>Цены!C514</f>
        <v>шт.</v>
      </c>
      <c r="D524" s="290">
        <f>Цены!E514</f>
        <v>420</v>
      </c>
      <c r="E524" s="239"/>
    </row>
    <row r="525" spans="1:5" x14ac:dyDescent="0.2">
      <c r="A525" s="252">
        <v>511</v>
      </c>
      <c r="B525" s="276" t="str">
        <f>Цены!B515</f>
        <v>Высверливание отверстия под подрозетник в ГКЛ</v>
      </c>
      <c r="C525" s="244" t="str">
        <f>Цены!C515</f>
        <v>шт.</v>
      </c>
      <c r="D525" s="290">
        <f>Цены!E515</f>
        <v>381</v>
      </c>
      <c r="E525" s="239"/>
    </row>
    <row r="526" spans="1:5" x14ac:dyDescent="0.2">
      <c r="A526" s="252">
        <v>512</v>
      </c>
      <c r="B526" s="276" t="str">
        <f>Цены!B516</f>
        <v xml:space="preserve">Высверливание чаши под подрозетник в кирпиче </v>
      </c>
      <c r="C526" s="244" t="str">
        <f>Цены!C516</f>
        <v>шт.</v>
      </c>
      <c r="D526" s="290">
        <f>Цены!E516</f>
        <v>668</v>
      </c>
      <c r="E526" s="239"/>
    </row>
    <row r="527" spans="1:5" x14ac:dyDescent="0.2">
      <c r="A527" s="252">
        <v>513</v>
      </c>
      <c r="B527" s="276" t="str">
        <f>Цены!B517</f>
        <v xml:space="preserve">Установка подрозетника </v>
      </c>
      <c r="C527" s="244" t="str">
        <f>Цены!C517</f>
        <v>шт.</v>
      </c>
      <c r="D527" s="290">
        <f>Цены!E517</f>
        <v>186</v>
      </c>
      <c r="E527" s="239"/>
    </row>
    <row r="528" spans="1:5" x14ac:dyDescent="0.2">
      <c r="A528" s="252">
        <v>514</v>
      </c>
      <c r="B528" s="276" t="str">
        <f>Цены!B518</f>
        <v>Установка механизма, панели электроточки</v>
      </c>
      <c r="C528" s="244" t="str">
        <f>Цены!C518</f>
        <v>шт.</v>
      </c>
      <c r="D528" s="290">
        <f>Цены!E518</f>
        <v>638</v>
      </c>
      <c r="E528" s="239"/>
    </row>
    <row r="529" spans="1:5" x14ac:dyDescent="0.2">
      <c r="A529" s="252">
        <v>515</v>
      </c>
      <c r="B529" s="276" t="str">
        <f>Цены!B519</f>
        <v>Установка электроточки накладной</v>
      </c>
      <c r="C529" s="244" t="str">
        <f>Цены!C519</f>
        <v>шт.</v>
      </c>
      <c r="D529" s="290">
        <f>Цены!E519</f>
        <v>488</v>
      </c>
      <c r="E529" s="239"/>
    </row>
    <row r="530" spans="1:5" x14ac:dyDescent="0.2">
      <c r="A530" s="252">
        <v>516</v>
      </c>
      <c r="B530" s="276" t="str">
        <f>Цены!B520</f>
        <v>Установка диммера</v>
      </c>
      <c r="C530" s="244" t="str">
        <f>Цены!C520</f>
        <v>шт.</v>
      </c>
      <c r="D530" s="290">
        <f>Цены!E520</f>
        <v>983</v>
      </c>
      <c r="E530" s="239"/>
    </row>
    <row r="531" spans="1:5" x14ac:dyDescent="0.2">
      <c r="A531" s="252">
        <v>517</v>
      </c>
      <c r="B531" s="276" t="str">
        <f>Цены!B521</f>
        <v xml:space="preserve">Установка перекрестного выключателя </v>
      </c>
      <c r="C531" s="244" t="str">
        <f>Цены!C521</f>
        <v>шт.</v>
      </c>
      <c r="D531" s="290">
        <f>Цены!E521</f>
        <v>1028</v>
      </c>
      <c r="E531" s="239"/>
    </row>
    <row r="532" spans="1:5" x14ac:dyDescent="0.2">
      <c r="A532" s="252">
        <v>518</v>
      </c>
      <c r="B532" s="276" t="str">
        <f>Цены!B522</f>
        <v xml:space="preserve">Установка проходного выключателя </v>
      </c>
      <c r="C532" s="244" t="str">
        <f>Цены!C522</f>
        <v>шт.</v>
      </c>
      <c r="D532" s="290">
        <f>Цены!E522</f>
        <v>713</v>
      </c>
      <c r="E532" s="239"/>
    </row>
    <row r="533" spans="1:5" x14ac:dyDescent="0.2">
      <c r="A533" s="252">
        <v>519</v>
      </c>
      <c r="B533" s="276" t="str">
        <f>Цены!B523</f>
        <v>Установка проходного 2х клавишного выключателя</v>
      </c>
      <c r="C533" s="244" t="str">
        <f>Цены!C523</f>
        <v>шт.</v>
      </c>
      <c r="D533" s="290">
        <f>Цены!E523</f>
        <v>912</v>
      </c>
      <c r="E533" s="239"/>
    </row>
    <row r="534" spans="1:5" x14ac:dyDescent="0.2">
      <c r="A534" s="252">
        <v>520</v>
      </c>
      <c r="B534" s="276" t="str">
        <f>Цены!B524</f>
        <v xml:space="preserve">Установка проходного 3х клавишного выключателя </v>
      </c>
      <c r="C534" s="244" t="str">
        <f>Цены!C524</f>
        <v>шт.</v>
      </c>
      <c r="D534" s="290">
        <f>Цены!E524</f>
        <v>954</v>
      </c>
      <c r="E534" s="239"/>
    </row>
    <row r="535" spans="1:5" x14ac:dyDescent="0.2">
      <c r="A535" s="252">
        <v>521</v>
      </c>
      <c r="B535" s="276" t="str">
        <f>Цены!B525</f>
        <v>Установка электроточки в ГКЛ</v>
      </c>
      <c r="C535" s="244" t="str">
        <f>Цены!C525</f>
        <v>шт.</v>
      </c>
      <c r="D535" s="290">
        <f>Цены!E525</f>
        <v>612</v>
      </c>
      <c r="E535" s="239"/>
    </row>
    <row r="536" spans="1:5" x14ac:dyDescent="0.2">
      <c r="A536" s="252">
        <v>522</v>
      </c>
      <c r="B536" s="276" t="str">
        <f>Цены!B526</f>
        <v>Установка 3х фазной розетки накладной</v>
      </c>
      <c r="C536" s="244" t="str">
        <f>Цены!C526</f>
        <v>шт.</v>
      </c>
      <c r="D536" s="290">
        <f>Цены!E526</f>
        <v>702</v>
      </c>
      <c r="E536" s="239"/>
    </row>
    <row r="537" spans="1:5" x14ac:dyDescent="0.2">
      <c r="A537" s="252">
        <v>523</v>
      </c>
      <c r="B537" s="276" t="str">
        <f>Цены!B527</f>
        <v>Установка светильника трекового</v>
      </c>
      <c r="C537" s="244" t="str">
        <f>Цены!C527</f>
        <v>шт.</v>
      </c>
      <c r="D537" s="290">
        <f>Цены!E527</f>
        <v>518</v>
      </c>
      <c r="E537" s="239"/>
    </row>
    <row r="538" spans="1:5" x14ac:dyDescent="0.2">
      <c r="A538" s="252">
        <v>524</v>
      </c>
      <c r="B538" s="276" t="str">
        <f>Цены!B528</f>
        <v>Установка 3х фазной розетки внутренней установки</v>
      </c>
      <c r="C538" s="244" t="str">
        <f>Цены!C528</f>
        <v>шт.</v>
      </c>
      <c r="D538" s="290">
        <f>Цены!E528</f>
        <v>1053</v>
      </c>
      <c r="E538" s="239"/>
    </row>
    <row r="539" spans="1:5" x14ac:dyDescent="0.2">
      <c r="A539" s="252">
        <v>525</v>
      </c>
      <c r="B539" s="276" t="str">
        <f>Цены!B529</f>
        <v>Монтаж встраиваемого линейного освещения</v>
      </c>
      <c r="C539" s="244" t="str">
        <f>Цены!C529</f>
        <v>м/п</v>
      </c>
      <c r="D539" s="290">
        <f>Цены!E529</f>
        <v>5961</v>
      </c>
      <c r="E539" s="239"/>
    </row>
    <row r="540" spans="1:5" x14ac:dyDescent="0.2">
      <c r="A540" s="252">
        <v>526</v>
      </c>
      <c r="B540" s="276" t="str">
        <f>Цены!B530</f>
        <v>Установка трекового освещения (без монтажа осветительных приборов)</v>
      </c>
      <c r="C540" s="244" t="str">
        <f>Цены!C530</f>
        <v>м/п</v>
      </c>
      <c r="D540" s="290">
        <f>Цены!E530</f>
        <v>498</v>
      </c>
      <c r="E540" s="239"/>
    </row>
    <row r="541" spans="1:5" x14ac:dyDescent="0.2">
      <c r="A541" s="252">
        <v>527</v>
      </c>
      <c r="B541" s="276" t="str">
        <f>Цены!B531</f>
        <v>Установка люстры (без сборки)</v>
      </c>
      <c r="C541" s="244" t="str">
        <f>Цены!C531</f>
        <v>шт.</v>
      </c>
      <c r="D541" s="290">
        <f>Цены!E531</f>
        <v>2168</v>
      </c>
      <c r="E541" s="239"/>
    </row>
    <row r="542" spans="1:5" x14ac:dyDescent="0.2">
      <c r="A542" s="252">
        <v>528</v>
      </c>
      <c r="B542" s="276" t="str">
        <f>Цены!B532</f>
        <v>Установка встраиваемых светильников под окраску</v>
      </c>
      <c r="C542" s="244" t="str">
        <f>Цены!C532</f>
        <v>шт.</v>
      </c>
      <c r="D542" s="290">
        <f>Цены!E532</f>
        <v>2670</v>
      </c>
      <c r="E542" s="239"/>
    </row>
    <row r="543" spans="1:5" x14ac:dyDescent="0.2">
      <c r="A543" s="252">
        <v>529</v>
      </c>
      <c r="B543" s="276" t="str">
        <f>Цены!B533</f>
        <v>Установка светильников точечных</v>
      </c>
      <c r="C543" s="244" t="str">
        <f>Цены!C533</f>
        <v>шт.</v>
      </c>
      <c r="D543" s="290">
        <f>Цены!E533</f>
        <v>450</v>
      </c>
      <c r="E543" s="239"/>
    </row>
    <row r="544" spans="1:5" x14ac:dyDescent="0.2">
      <c r="A544" s="252">
        <v>530</v>
      </c>
      <c r="B544" s="276" t="str">
        <f>Цены!B534</f>
        <v>Установка светильника настенного,бра</v>
      </c>
      <c r="C544" s="244" t="str">
        <f>Цены!C534</f>
        <v>шт.</v>
      </c>
      <c r="D544" s="290">
        <f>Цены!E534</f>
        <v>956</v>
      </c>
      <c r="E544" s="239"/>
    </row>
    <row r="545" spans="1:5" x14ac:dyDescent="0.2">
      <c r="A545" s="252">
        <v>531</v>
      </c>
      <c r="B545" s="276" t="str">
        <f>Цены!B535</f>
        <v>Установка светодиодной ленты</v>
      </c>
      <c r="C545" s="244" t="str">
        <f>Цены!C535</f>
        <v>м/п</v>
      </c>
      <c r="D545" s="290">
        <f>Цены!E535</f>
        <v>563</v>
      </c>
      <c r="E545" s="239"/>
    </row>
    <row r="546" spans="1:5" x14ac:dyDescent="0.2">
      <c r="A546" s="252">
        <v>532</v>
      </c>
      <c r="B546" s="276" t="str">
        <f>Цены!B536</f>
        <v>Установка светодиодной ленты в алюминиевом коробе</v>
      </c>
      <c r="C546" s="244" t="str">
        <f>Цены!C536</f>
        <v>м/п</v>
      </c>
      <c r="D546" s="290">
        <f>Цены!E536</f>
        <v>623</v>
      </c>
      <c r="E546" s="239"/>
    </row>
    <row r="547" spans="1:5" x14ac:dyDescent="0.2">
      <c r="A547" s="252">
        <v>533</v>
      </c>
      <c r="B547" s="276" t="str">
        <f>Цены!B537</f>
        <v xml:space="preserve">Прокладка кабеля в гофре </v>
      </c>
      <c r="C547" s="244" t="str">
        <f>Цены!C537</f>
        <v>м/п</v>
      </c>
      <c r="D547" s="290">
        <f>Цены!E537</f>
        <v>570</v>
      </c>
      <c r="E547" s="239"/>
    </row>
    <row r="548" spans="1:5" x14ac:dyDescent="0.2">
      <c r="A548" s="252">
        <v>534</v>
      </c>
      <c r="B548" s="276" t="str">
        <f>Цены!B538</f>
        <v>Прокладка кабеля</v>
      </c>
      <c r="C548" s="244" t="str">
        <f>Цены!C538</f>
        <v>м/п</v>
      </c>
      <c r="D548" s="290">
        <f>Цены!E538</f>
        <v>375</v>
      </c>
      <c r="E548" s="239"/>
    </row>
    <row r="549" spans="1:5" x14ac:dyDescent="0.2">
      <c r="A549" s="252">
        <v>535</v>
      </c>
      <c r="B549" s="276" t="str">
        <f>Цены!B539</f>
        <v>Прокладка кабеля телефонного/интернет UTP</v>
      </c>
      <c r="C549" s="244" t="str">
        <f>Цены!C539</f>
        <v>м/п</v>
      </c>
      <c r="D549" s="290">
        <f>Цены!E539</f>
        <v>165</v>
      </c>
      <c r="E549" s="239"/>
    </row>
    <row r="550" spans="1:5" x14ac:dyDescent="0.2">
      <c r="A550" s="252">
        <v>536</v>
      </c>
      <c r="B550" s="276" t="str">
        <f>Цены!B540</f>
        <v>Установка  кабель-канала</v>
      </c>
      <c r="C550" s="244" t="str">
        <f>Цены!C540</f>
        <v>м/п</v>
      </c>
      <c r="D550" s="290">
        <f>Цены!E540</f>
        <v>180</v>
      </c>
      <c r="E550" s="239"/>
    </row>
    <row r="551" spans="1:5" x14ac:dyDescent="0.2">
      <c r="A551" s="252">
        <v>537</v>
      </c>
      <c r="B551" s="276" t="str">
        <f>Цены!B541</f>
        <v>Монтаж кабельного лотка металл</v>
      </c>
      <c r="C551" s="244" t="str">
        <f>Цены!C541</f>
        <v>м/п</v>
      </c>
      <c r="D551" s="290">
        <f>Цены!E541</f>
        <v>261</v>
      </c>
      <c r="E551" s="239"/>
    </row>
    <row r="552" spans="1:5" x14ac:dyDescent="0.2">
      <c r="A552" s="252">
        <v>538</v>
      </c>
      <c r="B552" s="276" t="str">
        <f>Цены!B542</f>
        <v>Установка контроллера для светодиодной ленты</v>
      </c>
      <c r="C552" s="244" t="str">
        <f>Цены!C542</f>
        <v>шт.</v>
      </c>
      <c r="D552" s="290">
        <f>Цены!E542</f>
        <v>1757</v>
      </c>
      <c r="E552" s="239"/>
    </row>
    <row r="553" spans="1:5" x14ac:dyDescent="0.2">
      <c r="A553" s="252">
        <v>539</v>
      </c>
      <c r="B553" s="276" t="str">
        <f>Цены!B543</f>
        <v>Установка автоматического выключателя</v>
      </c>
      <c r="C553" s="244" t="str">
        <f>Цены!C543</f>
        <v>шт.</v>
      </c>
      <c r="D553" s="290">
        <f>Цены!E543</f>
        <v>791</v>
      </c>
      <c r="E553" s="239"/>
    </row>
    <row r="554" spans="1:5" x14ac:dyDescent="0.2">
      <c r="A554" s="252">
        <v>540</v>
      </c>
      <c r="B554" s="276" t="str">
        <f>Цены!B544</f>
        <v>Установка дифф автоматического выключателя</v>
      </c>
      <c r="C554" s="244" t="str">
        <f>Цены!C544</f>
        <v>шт.</v>
      </c>
      <c r="D554" s="290">
        <f>Цены!E544</f>
        <v>1218</v>
      </c>
      <c r="E554" s="239"/>
    </row>
    <row r="555" spans="1:5" x14ac:dyDescent="0.2">
      <c r="A555" s="252">
        <v>541</v>
      </c>
      <c r="B555" s="276" t="str">
        <f>Цены!B545</f>
        <v>Установка УЗО</v>
      </c>
      <c r="C555" s="244" t="str">
        <f>Цены!C545</f>
        <v>шт.</v>
      </c>
      <c r="D555" s="290">
        <f>Цены!E545</f>
        <v>1389</v>
      </c>
      <c r="E555" s="239"/>
    </row>
    <row r="556" spans="1:5" x14ac:dyDescent="0.2">
      <c r="A556" s="252">
        <v>542</v>
      </c>
      <c r="B556" s="276" t="str">
        <f>Цены!B546</f>
        <v>Монтаж элщита накладного</v>
      </c>
      <c r="C556" s="244" t="str">
        <f>Цены!C546</f>
        <v>шт.</v>
      </c>
      <c r="D556" s="290">
        <f>Цены!E546</f>
        <v>2636</v>
      </c>
      <c r="E556" s="239"/>
    </row>
    <row r="557" spans="1:5" x14ac:dyDescent="0.2">
      <c r="A557" s="252">
        <v>543</v>
      </c>
      <c r="B557" s="276" t="str">
        <f>Цены!B547</f>
        <v>Подключение к вводному щиту</v>
      </c>
      <c r="C557" s="244" t="str">
        <f>Цены!C547</f>
        <v>шт.</v>
      </c>
      <c r="D557" s="290">
        <f>Цены!E547</f>
        <v>2265</v>
      </c>
      <c r="E557" s="239"/>
    </row>
    <row r="558" spans="1:5" x14ac:dyDescent="0.2">
      <c r="A558" s="252">
        <v>544</v>
      </c>
      <c r="B558" s="276" t="str">
        <f>Цены!B548</f>
        <v>Соединение медных проводов пайкой+термоусадка</v>
      </c>
      <c r="C558" s="244" t="str">
        <f>Цены!C548</f>
        <v>шт.</v>
      </c>
      <c r="D558" s="290">
        <f>Цены!E548</f>
        <v>510</v>
      </c>
      <c r="E558" s="239"/>
    </row>
    <row r="559" spans="1:5" x14ac:dyDescent="0.2">
      <c r="A559" s="252">
        <v>545</v>
      </c>
      <c r="B559" s="276" t="str">
        <f>Цены!B549</f>
        <v>Наращивание кабеля (спайка + терм усадка)</v>
      </c>
      <c r="C559" s="244" t="str">
        <f>Цены!C549</f>
        <v>шт.</v>
      </c>
      <c r="D559" s="290">
        <f>Цены!E549</f>
        <v>510</v>
      </c>
      <c r="E559" s="239"/>
    </row>
    <row r="560" spans="1:5" x14ac:dyDescent="0.2">
      <c r="A560" s="252">
        <v>546</v>
      </c>
      <c r="B560" s="276" t="str">
        <f>Цены!B550</f>
        <v>Установка распределительной коробки накладной</v>
      </c>
      <c r="C560" s="244" t="str">
        <f>Цены!C550</f>
        <v>шт.</v>
      </c>
      <c r="D560" s="290">
        <f>Цены!E550</f>
        <v>855</v>
      </c>
      <c r="E560" s="239"/>
    </row>
    <row r="561" spans="1:5" x14ac:dyDescent="0.2">
      <c r="A561" s="252">
        <v>547</v>
      </c>
      <c r="B561" s="276" t="str">
        <f>Цены!B551</f>
        <v>Монтаж элщита до 6 автоматов кирпичной стене (ПГП,пеноблок)</v>
      </c>
      <c r="C561" s="244" t="str">
        <f>Цены!C551</f>
        <v>шт.</v>
      </c>
      <c r="D561" s="290">
        <f>Цены!E551</f>
        <v>2847</v>
      </c>
      <c r="E561" s="239"/>
    </row>
    <row r="562" spans="1:5" x14ac:dyDescent="0.2">
      <c r="A562" s="252">
        <v>548</v>
      </c>
      <c r="B562" s="276" t="str">
        <f>Цены!B552</f>
        <v>Монтаж элщита до 16 автоматов в кирпичной стене (ПГП,пеноблок)</v>
      </c>
      <c r="C562" s="244" t="str">
        <f>Цены!C552</f>
        <v>шт.</v>
      </c>
      <c r="D562" s="290">
        <f>Цены!E552</f>
        <v>3618</v>
      </c>
      <c r="E562" s="239"/>
    </row>
    <row r="563" spans="1:5" x14ac:dyDescent="0.2">
      <c r="A563" s="252">
        <v>549</v>
      </c>
      <c r="B563" s="276" t="str">
        <f>Цены!B553</f>
        <v>Монтаж элщита до 24 автоматов в кирпичной стене  (ПГП,пеноблок)</v>
      </c>
      <c r="C563" s="244" t="str">
        <f>Цены!C553</f>
        <v>шт.</v>
      </c>
      <c r="D563" s="290">
        <f>Цены!E553</f>
        <v>4392</v>
      </c>
      <c r="E563" s="239"/>
    </row>
    <row r="564" spans="1:5" x14ac:dyDescent="0.2">
      <c r="A564" s="252">
        <v>550</v>
      </c>
      <c r="B564" s="276" t="str">
        <f>Цены!B554</f>
        <v>Монтаж элщита свыше 24 автоматов в кирпичной стене  (ПГП,пеноблок)</v>
      </c>
      <c r="C564" s="244" t="str">
        <f>Цены!C554</f>
        <v>шт.</v>
      </c>
      <c r="D564" s="290">
        <f>Цены!E554</f>
        <v>8700</v>
      </c>
      <c r="E564" s="239"/>
    </row>
    <row r="565" spans="1:5" x14ac:dyDescent="0.2">
      <c r="A565" s="252">
        <v>551</v>
      </c>
      <c r="B565" s="276" t="str">
        <f>Цены!B555</f>
        <v>Монтаж элщита до 6 автоматов в бетонной стене</v>
      </c>
      <c r="C565" s="244" t="str">
        <f>Цены!C555</f>
        <v>шт.</v>
      </c>
      <c r="D565" s="290">
        <f>Цены!E555</f>
        <v>4317</v>
      </c>
      <c r="E565" s="239"/>
    </row>
    <row r="566" spans="1:5" x14ac:dyDescent="0.2">
      <c r="A566" s="252">
        <v>552</v>
      </c>
      <c r="B566" s="276" t="str">
        <f>Цены!B556</f>
        <v>Монтаж элщита до 12 автоматов в бетонной стене</v>
      </c>
      <c r="C566" s="244" t="str">
        <f>Цены!C556</f>
        <v>шт.</v>
      </c>
      <c r="D566" s="290">
        <f>Цены!E556</f>
        <v>5013</v>
      </c>
      <c r="E566" s="239"/>
    </row>
    <row r="567" spans="1:5" x14ac:dyDescent="0.2">
      <c r="A567" s="252">
        <v>553</v>
      </c>
      <c r="B567" s="276" t="str">
        <f>Цены!B557</f>
        <v>Монтаж элщита до 18 автоматов в бетонной стене</v>
      </c>
      <c r="C567" s="244" t="str">
        <f>Цены!C557</f>
        <v>шт.</v>
      </c>
      <c r="D567" s="290">
        <f>Цены!E557</f>
        <v>5718</v>
      </c>
      <c r="E567" s="239"/>
    </row>
    <row r="568" spans="1:5" x14ac:dyDescent="0.2">
      <c r="A568" s="252">
        <v>554</v>
      </c>
      <c r="B568" s="276" t="str">
        <f>Цены!B558</f>
        <v>Монтаж элщита до 24 автоматов в бетонной стене</v>
      </c>
      <c r="C568" s="244" t="str">
        <f>Цены!C558</f>
        <v>шт.</v>
      </c>
      <c r="D568" s="290">
        <f>Цены!E558</f>
        <v>7674</v>
      </c>
      <c r="E568" s="239"/>
    </row>
    <row r="569" spans="1:5" x14ac:dyDescent="0.2">
      <c r="A569" s="252">
        <v>555</v>
      </c>
      <c r="B569" s="276" t="str">
        <f>Цены!B559</f>
        <v>Монтаж элщита свыше 24 автоматов в бетонной стене</v>
      </c>
      <c r="C569" s="244" t="str">
        <f>Цены!C559</f>
        <v>шт.</v>
      </c>
      <c r="D569" s="290">
        <f>Цены!E559</f>
        <v>15300</v>
      </c>
      <c r="E569" s="239"/>
    </row>
    <row r="570" spans="1:5" x14ac:dyDescent="0.2">
      <c r="A570" s="252">
        <v>556</v>
      </c>
      <c r="B570" s="276" t="str">
        <f>Цены!B560</f>
        <v>Комплексное расключение слаботочного щита</v>
      </c>
      <c r="C570" s="244" t="str">
        <f>Цены!C560</f>
        <v>шт.</v>
      </c>
      <c r="D570" s="290">
        <f>Цены!E560</f>
        <v>2310</v>
      </c>
      <c r="E570" s="239"/>
    </row>
    <row r="571" spans="1:5" x14ac:dyDescent="0.2">
      <c r="A571" s="252">
        <v>557</v>
      </c>
      <c r="B571" s="276" t="str">
        <f>Цены!B561</f>
        <v>Прозвонка электрики (точка)</v>
      </c>
      <c r="C571" s="244" t="str">
        <f>Цены!C561</f>
        <v>шт.</v>
      </c>
      <c r="D571" s="290">
        <f>Цены!E561</f>
        <v>249</v>
      </c>
      <c r="E571" s="239"/>
    </row>
    <row r="572" spans="1:5" x14ac:dyDescent="0.2">
      <c r="A572" s="252">
        <v>558</v>
      </c>
      <c r="B572" s="276" t="str">
        <f>Цены!B562</f>
        <v>Установка  вентилятора</v>
      </c>
      <c r="C572" s="244" t="str">
        <f>Цены!C562</f>
        <v>шт.</v>
      </c>
      <c r="D572" s="290">
        <f>Цены!E562</f>
        <v>942</v>
      </c>
      <c r="E572" s="239"/>
    </row>
    <row r="573" spans="1:5" x14ac:dyDescent="0.2">
      <c r="A573" s="252">
        <v>559</v>
      </c>
      <c r="B573" s="276" t="str">
        <f>Цены!B563</f>
        <v xml:space="preserve">Установка конвектора электрического </v>
      </c>
      <c r="C573" s="244" t="str">
        <f>Цены!C563</f>
        <v>шт.</v>
      </c>
      <c r="D573" s="290">
        <f>Цены!E563</f>
        <v>1779</v>
      </c>
      <c r="E573" s="239"/>
    </row>
    <row r="574" spans="1:5" x14ac:dyDescent="0.2">
      <c r="A574" s="252">
        <v>560</v>
      </c>
      <c r="B574" s="276" t="str">
        <f>Цены!B564</f>
        <v>Установка звонка</v>
      </c>
      <c r="C574" s="244" t="str">
        <f>Цены!C564</f>
        <v>шт.</v>
      </c>
      <c r="D574" s="290">
        <f>Цены!E564</f>
        <v>624</v>
      </c>
      <c r="E574" s="239"/>
    </row>
    <row r="575" spans="1:5" x14ac:dyDescent="0.2">
      <c r="A575" s="252">
        <v>561</v>
      </c>
      <c r="B575" s="276" t="str">
        <f>Цены!B565</f>
        <v>Установка домофона (на старое место)</v>
      </c>
      <c r="C575" s="244" t="str">
        <f>Цены!C565</f>
        <v>шт.</v>
      </c>
      <c r="D575" s="290">
        <f>Цены!E565</f>
        <v>890</v>
      </c>
      <c r="E575" s="239"/>
    </row>
    <row r="576" spans="1:5" x14ac:dyDescent="0.2">
      <c r="A576" s="252">
        <v>562</v>
      </c>
      <c r="B576" s="276" t="str">
        <f>Цены!B566</f>
        <v>Устройство инфракрасного теплого пола</v>
      </c>
      <c r="C576" s="244" t="str">
        <f>Цены!C566</f>
        <v>м2</v>
      </c>
      <c r="D576" s="290">
        <f>Цены!E566</f>
        <v>1404</v>
      </c>
      <c r="E576" s="239"/>
    </row>
    <row r="577" spans="1:5" x14ac:dyDescent="0.2">
      <c r="A577" s="252">
        <v>563</v>
      </c>
      <c r="B577" s="276" t="str">
        <f>Цены!B567</f>
        <v>Установка терморегулятора под теплый пол</v>
      </c>
      <c r="C577" s="244" t="str">
        <f>Цены!C567</f>
        <v>шт.</v>
      </c>
      <c r="D577" s="290">
        <f>Цены!E567</f>
        <v>1758</v>
      </c>
      <c r="E577" s="239"/>
    </row>
    <row r="578" spans="1:5" x14ac:dyDescent="0.2">
      <c r="A578" s="252">
        <v>564</v>
      </c>
      <c r="B578" s="276" t="str">
        <f>Цены!B568</f>
        <v>Устройство теплого пола из карбоновых матов (кабель)</v>
      </c>
      <c r="C578" s="244" t="str">
        <f>Цены!C568</f>
        <v>м2</v>
      </c>
      <c r="D578" s="290">
        <f>Цены!E568</f>
        <v>1581</v>
      </c>
      <c r="E578" s="239"/>
    </row>
    <row r="579" spans="1:5" x14ac:dyDescent="0.2">
      <c r="A579" s="252">
        <v>565</v>
      </c>
      <c r="B579" s="276" t="str">
        <f>Цены!B569</f>
        <v xml:space="preserve">Составление однолинейной схемы до 16 модулей  </v>
      </c>
      <c r="C579" s="244" t="str">
        <f>Цены!C569</f>
        <v>шт.</v>
      </c>
      <c r="D579" s="290">
        <f>Цены!E569</f>
        <v>7500</v>
      </c>
      <c r="E579" s="239"/>
    </row>
    <row r="580" spans="1:5" x14ac:dyDescent="0.2">
      <c r="A580" s="252">
        <v>566</v>
      </c>
      <c r="B580" s="276" t="str">
        <f>Цены!B570</f>
        <v xml:space="preserve">Составление однолинейной схемы от 16 до 24 модулей  </v>
      </c>
      <c r="C580" s="244" t="str">
        <f>Цены!C570</f>
        <v>шт.</v>
      </c>
      <c r="D580" s="290">
        <f>Цены!E570</f>
        <v>15000</v>
      </c>
      <c r="E580" s="239"/>
    </row>
    <row r="581" spans="1:5" ht="13.5" thickBot="1" x14ac:dyDescent="0.25">
      <c r="A581" s="252">
        <v>567</v>
      </c>
      <c r="B581" s="276" t="str">
        <f>Цены!B571</f>
        <v>Составление однолинейной схемы от 24  до 36 модулей</v>
      </c>
      <c r="C581" s="244" t="str">
        <f>Цены!C571</f>
        <v>шт.</v>
      </c>
      <c r="D581" s="290">
        <f>Цены!E571</f>
        <v>22500</v>
      </c>
      <c r="E581" s="239"/>
    </row>
    <row r="582" spans="1:5" ht="13.5" hidden="1" thickBot="1" x14ac:dyDescent="0.25">
      <c r="A582" s="252">
        <v>568</v>
      </c>
      <c r="B582" s="276" t="str">
        <f>Цены!B572</f>
        <v>&lt;Запасные строчки&gt;</v>
      </c>
      <c r="C582" s="244">
        <f>Цены!C572</f>
        <v>0</v>
      </c>
      <c r="D582" s="290">
        <f>Цены!E572</f>
        <v>0</v>
      </c>
      <c r="E582" s="239"/>
    </row>
    <row r="583" spans="1:5" ht="13.5" hidden="1" thickBot="1" x14ac:dyDescent="0.25">
      <c r="A583" s="252">
        <v>569</v>
      </c>
      <c r="B583" s="276" t="str">
        <f>Цены!B573</f>
        <v>&lt;Запасные строчки&gt;</v>
      </c>
      <c r="C583" s="244">
        <f>Цены!C573</f>
        <v>0</v>
      </c>
      <c r="D583" s="290">
        <f>Цены!E573</f>
        <v>0</v>
      </c>
      <c r="E583" s="239"/>
    </row>
    <row r="584" spans="1:5" ht="13.5" hidden="1" thickBot="1" x14ac:dyDescent="0.25">
      <c r="A584" s="252">
        <v>570</v>
      </c>
      <c r="B584" s="293" t="str">
        <f>Цены!B574</f>
        <v>Итого по разделу (электромонтажные работы)</v>
      </c>
      <c r="C584" s="284">
        <f>Цены!C574</f>
        <v>0</v>
      </c>
      <c r="D584" s="292">
        <f>Цены!E574</f>
        <v>0</v>
      </c>
      <c r="E584" s="239"/>
    </row>
    <row r="585" spans="1:5" ht="26.25" thickBot="1" x14ac:dyDescent="0.25">
      <c r="A585" s="252">
        <v>571</v>
      </c>
      <c r="B585" s="282" t="str">
        <f ca="1">B1&amp;". Сантехнические  работы"</f>
        <v>Приложение №2. Сантехнические  работы</v>
      </c>
      <c r="C585" s="281" t="s">
        <v>804</v>
      </c>
      <c r="D585" s="280" t="s">
        <v>805</v>
      </c>
      <c r="E585" s="239"/>
    </row>
    <row r="586" spans="1:5" ht="25.5" x14ac:dyDescent="0.2">
      <c r="A586" s="252">
        <v>572</v>
      </c>
      <c r="B586" s="279" t="str">
        <f>Цены!B576</f>
        <v>Снятие и установка радиатора, без замены, для проведения работ по стенам при наличие шаровых кранов</v>
      </c>
      <c r="C586" s="287" t="str">
        <f>Цены!C576</f>
        <v>шт.</v>
      </c>
      <c r="D586" s="291">
        <f>Цены!E576</f>
        <v>3990</v>
      </c>
      <c r="E586" s="239"/>
    </row>
    <row r="587" spans="1:5" x14ac:dyDescent="0.2">
      <c r="A587" s="252">
        <v>573</v>
      </c>
      <c r="B587" s="276" t="str">
        <f>Цены!B577</f>
        <v>Монтаж радиатора на готовое подключение</v>
      </c>
      <c r="C587" s="244" t="str">
        <f>Цены!C577</f>
        <v>шт.</v>
      </c>
      <c r="D587" s="290">
        <f>Цены!E577</f>
        <v>4868</v>
      </c>
      <c r="E587" s="239"/>
    </row>
    <row r="588" spans="1:5" ht="25.5" x14ac:dyDescent="0.2">
      <c r="A588" s="252">
        <v>574</v>
      </c>
      <c r="B588" s="276" t="str">
        <f>Цены!B578</f>
        <v>Монтаж вертикального радиатора с переносом труб ввода/вывода воды на стену</v>
      </c>
      <c r="C588" s="244" t="str">
        <f>Цены!C578</f>
        <v>шт.</v>
      </c>
      <c r="D588" s="290">
        <f>Цены!E578</f>
        <v>9450</v>
      </c>
      <c r="E588" s="239"/>
    </row>
    <row r="589" spans="1:5" x14ac:dyDescent="0.2">
      <c r="A589" s="252">
        <v>575</v>
      </c>
      <c r="B589" s="276" t="str">
        <f>Цены!B579</f>
        <v>Перенос вывода/ввода воды радиатора на стену</v>
      </c>
      <c r="C589" s="244" t="str">
        <f>Цены!C579</f>
        <v>шт.</v>
      </c>
      <c r="D589" s="290">
        <f>Цены!E579</f>
        <v>5550</v>
      </c>
      <c r="E589" s="239"/>
    </row>
    <row r="590" spans="1:5" x14ac:dyDescent="0.2">
      <c r="A590" s="252">
        <v>576</v>
      </c>
      <c r="B590" s="276" t="str">
        <f>Цены!B580</f>
        <v>Монтаж конвекторов напольных</v>
      </c>
      <c r="C590" s="244" t="str">
        <f>Цены!C580</f>
        <v>м/п</v>
      </c>
      <c r="D590" s="290">
        <f>Цены!E580</f>
        <v>5883</v>
      </c>
      <c r="E590" s="239"/>
    </row>
    <row r="591" spans="1:5" x14ac:dyDescent="0.2">
      <c r="A591" s="252">
        <v>577</v>
      </c>
      <c r="B591" s="276" t="str">
        <f>Цены!B581</f>
        <v xml:space="preserve">Штробление кирпичных стен до 7 см </v>
      </c>
      <c r="C591" s="244" t="str">
        <f>Цены!C581</f>
        <v>м/п</v>
      </c>
      <c r="D591" s="290">
        <f>Цены!E581</f>
        <v>1448</v>
      </c>
      <c r="E591" s="239"/>
    </row>
    <row r="592" spans="1:5" x14ac:dyDescent="0.2">
      <c r="A592" s="252">
        <v>578</v>
      </c>
      <c r="B592" s="276" t="str">
        <f>Цены!B582</f>
        <v>Штробление бетонных стен до 7 см</v>
      </c>
      <c r="C592" s="244" t="str">
        <f>Цены!C582</f>
        <v>м/п</v>
      </c>
      <c r="D592" s="290">
        <f>Цены!E582</f>
        <v>2768</v>
      </c>
      <c r="E592" s="239"/>
    </row>
    <row r="593" spans="1:5" x14ac:dyDescent="0.2">
      <c r="A593" s="252">
        <v>579</v>
      </c>
      <c r="B593" s="276" t="str">
        <f>Цены!B583</f>
        <v>Штробление стен для прокладки труб ГВС и ХВС</v>
      </c>
      <c r="C593" s="244" t="str">
        <f>Цены!C583</f>
        <v>м/п</v>
      </c>
      <c r="D593" s="290">
        <f>Цены!E583</f>
        <v>780</v>
      </c>
      <c r="E593" s="239"/>
    </row>
    <row r="594" spans="1:5" x14ac:dyDescent="0.2">
      <c r="A594" s="252">
        <v>580</v>
      </c>
      <c r="B594" s="276" t="str">
        <f>Цены!B584</f>
        <v>Заделка сантехнических штроб</v>
      </c>
      <c r="C594" s="244" t="str">
        <f>Цены!C584</f>
        <v>м/п</v>
      </c>
      <c r="D594" s="290">
        <f>Цены!E584</f>
        <v>177</v>
      </c>
      <c r="E594" s="239"/>
    </row>
    <row r="595" spans="1:5" ht="25.5" x14ac:dyDescent="0.2">
      <c r="A595" s="252">
        <v>581</v>
      </c>
      <c r="B595" s="276" t="str">
        <f>Цены!B585</f>
        <v xml:space="preserve">Пробивка отверстия в гипсолитовой стене ф50-110мм до 100 мм в толщине </v>
      </c>
      <c r="C595" s="244" t="str">
        <f>Цены!C585</f>
        <v>шт.</v>
      </c>
      <c r="D595" s="290">
        <f>Цены!E585</f>
        <v>990</v>
      </c>
      <c r="E595" s="239"/>
    </row>
    <row r="596" spans="1:5" ht="25.5" x14ac:dyDescent="0.2">
      <c r="A596" s="252">
        <v>582</v>
      </c>
      <c r="B596" s="276" t="str">
        <f>Цены!B586</f>
        <v xml:space="preserve">Пробивка отверстия в бетонной стене ф50--110мм до 100 мм толщины стен </v>
      </c>
      <c r="C596" s="244" t="str">
        <f>Цены!C586</f>
        <v>шт.</v>
      </c>
      <c r="D596" s="290">
        <f>Цены!E586</f>
        <v>3233</v>
      </c>
      <c r="E596" s="239"/>
    </row>
    <row r="597" spans="1:5" x14ac:dyDescent="0.2">
      <c r="A597" s="252">
        <v>583</v>
      </c>
      <c r="B597" s="276" t="str">
        <f>Цены!B587</f>
        <v xml:space="preserve">Пробивка отверстия в кирпичной стене ф50-110 мм до 100 мм в толщине </v>
      </c>
      <c r="C597" s="244" t="str">
        <f>Цены!C587</f>
        <v>шт.</v>
      </c>
      <c r="D597" s="290">
        <f>Цены!E587</f>
        <v>1673</v>
      </c>
      <c r="E597" s="239"/>
    </row>
    <row r="598" spans="1:5" x14ac:dyDescent="0.2">
      <c r="A598" s="252">
        <v>584</v>
      </c>
      <c r="B598" s="276" t="str">
        <f>Цены!B588</f>
        <v>Утепление труб канализации/водоснабжения/теплоизоляция</v>
      </c>
      <c r="C598" s="244" t="str">
        <f>Цены!C588</f>
        <v>м/п</v>
      </c>
      <c r="D598" s="290">
        <f>Цены!E588</f>
        <v>147</v>
      </c>
      <c r="E598" s="239"/>
    </row>
    <row r="599" spans="1:5" x14ac:dyDescent="0.2">
      <c r="A599" s="252">
        <v>585</v>
      </c>
      <c r="B599" s="276" t="str">
        <f>Цены!B589</f>
        <v>Устройство шумоизоляции труб стояка</v>
      </c>
      <c r="C599" s="244" t="str">
        <f>Цены!C589</f>
        <v>м/п</v>
      </c>
      <c r="D599" s="290">
        <f>Цены!E589</f>
        <v>1470</v>
      </c>
      <c r="E599" s="239"/>
    </row>
    <row r="600" spans="1:5" x14ac:dyDescent="0.2">
      <c r="A600" s="252">
        <v>586</v>
      </c>
      <c r="B600" s="276" t="str">
        <f>Цены!B590</f>
        <v>Устройство сан тех - шкафа (ГКЛ , Пеноблок)</v>
      </c>
      <c r="C600" s="244" t="str">
        <f>Цены!C590</f>
        <v>м/п</v>
      </c>
      <c r="D600" s="290">
        <f>Цены!E590</f>
        <v>2070</v>
      </c>
      <c r="E600" s="239"/>
    </row>
    <row r="601" spans="1:5" x14ac:dyDescent="0.2">
      <c r="A601" s="252">
        <v>587</v>
      </c>
      <c r="B601" s="276" t="str">
        <f>Цены!B591</f>
        <v xml:space="preserve">Установка ванны </v>
      </c>
      <c r="C601" s="244" t="str">
        <f>Цены!C591</f>
        <v>шт.</v>
      </c>
      <c r="D601" s="290">
        <f>Цены!E591</f>
        <v>5451</v>
      </c>
      <c r="E601" s="239"/>
    </row>
    <row r="602" spans="1:5" x14ac:dyDescent="0.2">
      <c r="A602" s="252">
        <v>588</v>
      </c>
      <c r="B602" s="276" t="str">
        <f>Цены!B592</f>
        <v>Установка ванны ("джакузи")</v>
      </c>
      <c r="C602" s="244" t="str">
        <f>Цены!C592</f>
        <v>шт.</v>
      </c>
      <c r="D602" s="290">
        <f>Цены!E592</f>
        <v>7314</v>
      </c>
      <c r="E602" s="239"/>
    </row>
    <row r="603" spans="1:5" x14ac:dyDescent="0.2">
      <c r="A603" s="252">
        <v>589</v>
      </c>
      <c r="B603" s="276" t="str">
        <f>Цены!B593</f>
        <v>Установка ванны (чугун, камень)</v>
      </c>
      <c r="C603" s="244" t="str">
        <f>Цены!C593</f>
        <v>шт.</v>
      </c>
      <c r="D603" s="290">
        <f>Цены!E593</f>
        <v>7964</v>
      </c>
      <c r="E603" s="239"/>
    </row>
    <row r="604" spans="1:5" x14ac:dyDescent="0.2">
      <c r="A604" s="252">
        <v>590</v>
      </c>
      <c r="B604" s="276" t="str">
        <f>Цены!B594</f>
        <v>Установка ванны стоимостью свыше 100000р</v>
      </c>
      <c r="C604" s="244" t="str">
        <f>Цены!C594</f>
        <v>шт.</v>
      </c>
      <c r="D604" s="290">
        <f>Цены!E594</f>
        <v>15900</v>
      </c>
      <c r="E604" s="239"/>
    </row>
    <row r="605" spans="1:5" x14ac:dyDescent="0.2">
      <c r="A605" s="252">
        <v>591</v>
      </c>
      <c r="B605" s="276" t="str">
        <f>Цены!B595</f>
        <v xml:space="preserve">Монтаж стеклянных шторок на ванну </v>
      </c>
      <c r="C605" s="244" t="str">
        <f>Цены!C595</f>
        <v>шт.</v>
      </c>
      <c r="D605" s="290">
        <f>Цены!E595</f>
        <v>5618</v>
      </c>
      <c r="E605" s="239"/>
    </row>
    <row r="606" spans="1:5" x14ac:dyDescent="0.2">
      <c r="A606" s="252">
        <v>592</v>
      </c>
      <c r="B606" s="276" t="str">
        <f>Цены!B596</f>
        <v xml:space="preserve">Монтаж пластиковых шторок на ванну </v>
      </c>
      <c r="C606" s="244" t="str">
        <f>Цены!C596</f>
        <v>шт.</v>
      </c>
      <c r="D606" s="290">
        <f>Цены!E596</f>
        <v>2898</v>
      </c>
      <c r="E606" s="239"/>
    </row>
    <row r="607" spans="1:5" x14ac:dyDescent="0.2">
      <c r="A607" s="252">
        <v>593</v>
      </c>
      <c r="B607" s="276" t="str">
        <f>Цены!B597</f>
        <v>Установка душевой кабины ( размером 80*80)</v>
      </c>
      <c r="C607" s="244" t="str">
        <f>Цены!C597</f>
        <v>шт.</v>
      </c>
      <c r="D607" s="290">
        <f>Цены!E597</f>
        <v>5670</v>
      </c>
      <c r="E607" s="239"/>
    </row>
    <row r="608" spans="1:5" x14ac:dyDescent="0.2">
      <c r="A608" s="252">
        <v>594</v>
      </c>
      <c r="B608" s="276" t="str">
        <f>Цены!B598</f>
        <v xml:space="preserve">Устройства поддона для душевой кабины </v>
      </c>
      <c r="C608" s="244" t="str">
        <f>Цены!C598</f>
        <v>шт.</v>
      </c>
      <c r="D608" s="290">
        <f>Цены!E598</f>
        <v>5138</v>
      </c>
      <c r="E608" s="239"/>
    </row>
    <row r="609" spans="1:5" x14ac:dyDescent="0.2">
      <c r="A609" s="252">
        <v>595</v>
      </c>
      <c r="B609" s="276" t="str">
        <f>Цены!B599</f>
        <v>Устройство подиума (кладка, стяжка, гидроизоляция)</v>
      </c>
      <c r="C609" s="244" t="str">
        <f>Цены!C599</f>
        <v>шт.</v>
      </c>
      <c r="D609" s="290">
        <f>Цены!E599</f>
        <v>20760</v>
      </c>
      <c r="E609" s="239"/>
    </row>
    <row r="610" spans="1:5" x14ac:dyDescent="0.2">
      <c r="A610" s="252">
        <v>596</v>
      </c>
      <c r="B610" s="276" t="str">
        <f>Цены!B600</f>
        <v xml:space="preserve">Монтаж стеклянных шторок для душевого поддона </v>
      </c>
      <c r="C610" s="244" t="str">
        <f>Цены!C600</f>
        <v>шт.</v>
      </c>
      <c r="D610" s="290">
        <f>Цены!E600</f>
        <v>10320</v>
      </c>
      <c r="E610" s="239"/>
    </row>
    <row r="611" spans="1:5" x14ac:dyDescent="0.2">
      <c r="A611" s="252">
        <v>597</v>
      </c>
      <c r="B611" s="276" t="str">
        <f>Цены!B601</f>
        <v xml:space="preserve">Установка сливного трапа </v>
      </c>
      <c r="C611" s="244" t="str">
        <f>Цены!C601</f>
        <v>шт.</v>
      </c>
      <c r="D611" s="290">
        <f>Цены!E601</f>
        <v>2435</v>
      </c>
      <c r="E611" s="239"/>
    </row>
    <row r="612" spans="1:5" x14ac:dyDescent="0.2">
      <c r="A612" s="252">
        <v>598</v>
      </c>
      <c r="B612" s="276" t="str">
        <f>Цены!B602</f>
        <v>Устройства подиума с обшивкой фанерой до 10 см прямолинейного</v>
      </c>
      <c r="C612" s="244" t="str">
        <f>Цены!C602</f>
        <v>шт.</v>
      </c>
      <c r="D612" s="290">
        <f>Цены!E602</f>
        <v>10419</v>
      </c>
      <c r="E612" s="239"/>
    </row>
    <row r="613" spans="1:5" x14ac:dyDescent="0.2">
      <c r="A613" s="252">
        <v>599</v>
      </c>
      <c r="B613" s="276" t="str">
        <f>Цены!B603</f>
        <v>Устройство подиума с установкой поддона</v>
      </c>
      <c r="C613" s="244" t="str">
        <f>Цены!C603</f>
        <v>шт.</v>
      </c>
      <c r="D613" s="290">
        <f>Цены!E603</f>
        <v>6279</v>
      </c>
      <c r="E613" s="239"/>
    </row>
    <row r="614" spans="1:5" x14ac:dyDescent="0.2">
      <c r="A614" s="252">
        <v>600</v>
      </c>
      <c r="B614" s="276" t="str">
        <f>Цены!B604</f>
        <v>Установка смесителей/гигиенического душа</v>
      </c>
      <c r="C614" s="244" t="str">
        <f>Цены!C604</f>
        <v>шт.</v>
      </c>
      <c r="D614" s="290">
        <f>Цены!E604</f>
        <v>1868</v>
      </c>
      <c r="E614" s="239"/>
    </row>
    <row r="615" spans="1:5" x14ac:dyDescent="0.2">
      <c r="A615" s="252">
        <v>601</v>
      </c>
      <c r="B615" s="276" t="str">
        <f>Цены!B605</f>
        <v xml:space="preserve">Установка встраиваемого смесителя/гигиенического душа </v>
      </c>
      <c r="C615" s="244" t="str">
        <f>Цены!C605</f>
        <v>шт.</v>
      </c>
      <c r="D615" s="290">
        <f>Цены!E605</f>
        <v>5183</v>
      </c>
      <c r="E615" s="239"/>
    </row>
    <row r="616" spans="1:5" x14ac:dyDescent="0.2">
      <c r="A616" s="252">
        <v>602</v>
      </c>
      <c r="B616" s="276" t="str">
        <f>Цены!B606</f>
        <v>Установка тропического душа</v>
      </c>
      <c r="C616" s="244" t="str">
        <f>Цены!C606</f>
        <v>шт.</v>
      </c>
      <c r="D616" s="290">
        <f>Цены!E606</f>
        <v>3204</v>
      </c>
      <c r="E616" s="239"/>
    </row>
    <row r="617" spans="1:5" x14ac:dyDescent="0.2">
      <c r="A617" s="252">
        <v>603</v>
      </c>
      <c r="B617" s="276" t="str">
        <f>Цены!B607</f>
        <v>Установка душевой штанги</v>
      </c>
      <c r="C617" s="244" t="str">
        <f>Цены!C607</f>
        <v>шт.</v>
      </c>
      <c r="D617" s="290">
        <f>Цены!E607</f>
        <v>1418</v>
      </c>
      <c r="E617" s="239"/>
    </row>
    <row r="618" spans="1:5" x14ac:dyDescent="0.2">
      <c r="A618" s="252">
        <v>604</v>
      </c>
      <c r="B618" s="276" t="str">
        <f>Цены!B608</f>
        <v xml:space="preserve">Установка сифона </v>
      </c>
      <c r="C618" s="244" t="str">
        <f>Цены!C608</f>
        <v>шт.</v>
      </c>
      <c r="D618" s="290">
        <f>Цены!E608</f>
        <v>828</v>
      </c>
      <c r="E618" s="239"/>
    </row>
    <row r="619" spans="1:5" x14ac:dyDescent="0.2">
      <c r="A619" s="252">
        <v>605</v>
      </c>
      <c r="B619" s="276" t="str">
        <f>Цены!B609</f>
        <v xml:space="preserve">Прокладка труб водоснабжения </v>
      </c>
      <c r="C619" s="244" t="str">
        <f>Цены!C609</f>
        <v>м/п</v>
      </c>
      <c r="D619" s="290">
        <f>Цены!E609</f>
        <v>243</v>
      </c>
      <c r="E619" s="239"/>
    </row>
    <row r="620" spans="1:5" x14ac:dyDescent="0.2">
      <c r="A620" s="252">
        <v>606</v>
      </c>
      <c r="B620" s="276" t="str">
        <f>Цены!B610</f>
        <v xml:space="preserve">Прокладка труб канализации </v>
      </c>
      <c r="C620" s="244" t="str">
        <f>Цены!C610</f>
        <v>м/п</v>
      </c>
      <c r="D620" s="290">
        <f>Цены!E610</f>
        <v>743</v>
      </c>
      <c r="E620" s="239"/>
    </row>
    <row r="621" spans="1:5" x14ac:dyDescent="0.2">
      <c r="A621" s="252">
        <v>607</v>
      </c>
      <c r="B621" s="276" t="str">
        <f>Цены!B611</f>
        <v xml:space="preserve">Монтаж заглушек на трубопроводе/канализации </v>
      </c>
      <c r="C621" s="244" t="str">
        <f>Цены!C611</f>
        <v>шт.</v>
      </c>
      <c r="D621" s="290">
        <f>Цены!E611</f>
        <v>108</v>
      </c>
      <c r="E621" s="239"/>
    </row>
    <row r="622" spans="1:5" x14ac:dyDescent="0.2">
      <c r="A622" s="252">
        <v>608</v>
      </c>
      <c r="B622" s="276" t="str">
        <f>Цены!B612</f>
        <v>Установка кухонной мойки</v>
      </c>
      <c r="C622" s="244" t="str">
        <f>Цены!C612</f>
        <v>шт.</v>
      </c>
      <c r="D622" s="290">
        <f>Цены!E612</f>
        <v>1656</v>
      </c>
      <c r="E622" s="239"/>
    </row>
    <row r="623" spans="1:5" x14ac:dyDescent="0.2">
      <c r="A623" s="252">
        <v>609</v>
      </c>
      <c r="B623" s="276" t="str">
        <f>Цены!B613</f>
        <v>Сборка коллектора до 5 выходов</v>
      </c>
      <c r="C623" s="244" t="str">
        <f>Цены!C613</f>
        <v>шт.</v>
      </c>
      <c r="D623" s="290">
        <f>Цены!E613</f>
        <v>3105</v>
      </c>
      <c r="E623" s="239"/>
    </row>
    <row r="624" spans="1:5" x14ac:dyDescent="0.2">
      <c r="A624" s="252">
        <v>610</v>
      </c>
      <c r="B624" s="276" t="str">
        <f>Цены!B614</f>
        <v>Сборка коллектора до 10 выходов</v>
      </c>
      <c r="C624" s="244" t="str">
        <f>Цены!C614</f>
        <v>шт.</v>
      </c>
      <c r="D624" s="290">
        <f>Цены!E614</f>
        <v>5175</v>
      </c>
      <c r="E624" s="239"/>
    </row>
    <row r="625" spans="1:5" x14ac:dyDescent="0.2">
      <c r="A625" s="252">
        <v>611</v>
      </c>
      <c r="B625" s="276" t="str">
        <f>Цены!B615</f>
        <v>Сборка коллектора свыше 10 выходов</v>
      </c>
      <c r="C625" s="244" t="str">
        <f>Цены!C615</f>
        <v>шт.</v>
      </c>
      <c r="D625" s="290">
        <f>Цены!E615</f>
        <v>6210</v>
      </c>
      <c r="E625" s="239"/>
    </row>
    <row r="626" spans="1:5" x14ac:dyDescent="0.2">
      <c r="A626" s="252">
        <v>612</v>
      </c>
      <c r="B626" s="276" t="str">
        <f>Цены!B616</f>
        <v>Установка раковины стоимостью свыше 50000р</v>
      </c>
      <c r="C626" s="244" t="str">
        <f>Цены!C616</f>
        <v>шт.</v>
      </c>
      <c r="D626" s="290">
        <f>Цены!E616</f>
        <v>5483</v>
      </c>
      <c r="E626" s="239"/>
    </row>
    <row r="627" spans="1:5" x14ac:dyDescent="0.2">
      <c r="A627" s="252">
        <v>613</v>
      </c>
      <c r="B627" s="276" t="str">
        <f>Цены!B617</f>
        <v xml:space="preserve">Установка раковины </v>
      </c>
      <c r="C627" s="244" t="str">
        <f>Цены!C617</f>
        <v>шт.</v>
      </c>
      <c r="D627" s="290">
        <f>Цены!E617</f>
        <v>2318</v>
      </c>
      <c r="E627" s="239"/>
    </row>
    <row r="628" spans="1:5" x14ac:dyDescent="0.2">
      <c r="A628" s="252">
        <v>614</v>
      </c>
      <c r="B628" s="276" t="str">
        <f>Цены!B618</f>
        <v>Монтаж фильтра для воды под мойку</v>
      </c>
      <c r="C628" s="244" t="str">
        <f>Цены!C618</f>
        <v>шт.</v>
      </c>
      <c r="D628" s="290">
        <f>Цены!E618</f>
        <v>1677</v>
      </c>
      <c r="E628" s="239"/>
    </row>
    <row r="629" spans="1:5" x14ac:dyDescent="0.2">
      <c r="A629" s="252">
        <v>615</v>
      </c>
      <c r="B629" s="276" t="str">
        <f>Цены!B619</f>
        <v>Установка фильтра грубой очистки (косой)</v>
      </c>
      <c r="C629" s="244" t="str">
        <f>Цены!C619</f>
        <v>шт.</v>
      </c>
      <c r="D629" s="290">
        <f>Цены!E619</f>
        <v>1118</v>
      </c>
      <c r="E629" s="239"/>
    </row>
    <row r="630" spans="1:5" x14ac:dyDescent="0.2">
      <c r="A630" s="252">
        <v>616</v>
      </c>
      <c r="B630" s="276" t="str">
        <f>Цены!B620</f>
        <v xml:space="preserve">Установка магистрального фильтра </v>
      </c>
      <c r="C630" s="244" t="str">
        <f>Цены!C620</f>
        <v>шт.</v>
      </c>
      <c r="D630" s="290">
        <f>Цены!E620</f>
        <v>810</v>
      </c>
      <c r="E630" s="239"/>
    </row>
    <row r="631" spans="1:5" x14ac:dyDescent="0.2">
      <c r="A631" s="252">
        <v>617</v>
      </c>
      <c r="B631" s="276" t="str">
        <f>Цены!B621</f>
        <v>Установка самопромывного фильтра тонкой очистки</v>
      </c>
      <c r="C631" s="244" t="str">
        <f>Цены!C621</f>
        <v>шт.</v>
      </c>
      <c r="D631" s="290">
        <f>Цены!E621</f>
        <v>2889</v>
      </c>
      <c r="E631" s="239"/>
    </row>
    <row r="632" spans="1:5" x14ac:dyDescent="0.2">
      <c r="A632" s="252">
        <v>618</v>
      </c>
      <c r="B632" s="276" t="str">
        <f>Цены!B622</f>
        <v>Установка манометра</v>
      </c>
      <c r="C632" s="244" t="str">
        <f>Цены!C622</f>
        <v>шт.</v>
      </c>
      <c r="D632" s="290">
        <f>Цены!E622</f>
        <v>300</v>
      </c>
      <c r="E632" s="239"/>
    </row>
    <row r="633" spans="1:5" x14ac:dyDescent="0.2">
      <c r="A633" s="252">
        <v>619</v>
      </c>
      <c r="B633" s="276" t="str">
        <f>Цены!B623</f>
        <v xml:space="preserve">Установка регулятора давления </v>
      </c>
      <c r="C633" s="244" t="str">
        <f>Цены!C623</f>
        <v>шт.</v>
      </c>
      <c r="D633" s="290">
        <f>Цены!E623</f>
        <v>1070</v>
      </c>
      <c r="E633" s="239"/>
    </row>
    <row r="634" spans="1:5" x14ac:dyDescent="0.2">
      <c r="A634" s="252">
        <v>620</v>
      </c>
      <c r="B634" s="276" t="str">
        <f>Цены!B624</f>
        <v>Установка компенсатора гидроудара</v>
      </c>
      <c r="C634" s="244" t="str">
        <f>Цены!C624</f>
        <v>шт.</v>
      </c>
      <c r="D634" s="290">
        <f>Цены!E624</f>
        <v>705</v>
      </c>
      <c r="E634" s="239"/>
    </row>
    <row r="635" spans="1:5" x14ac:dyDescent="0.2">
      <c r="A635" s="252">
        <v>621</v>
      </c>
      <c r="B635" s="276" t="str">
        <f>Цены!B625</f>
        <v>Установка полотенцесушителя</v>
      </c>
      <c r="C635" s="244" t="str">
        <f>Цены!C625</f>
        <v>шт.</v>
      </c>
      <c r="D635" s="290">
        <f>Цены!E625</f>
        <v>4883</v>
      </c>
      <c r="E635" s="239"/>
    </row>
    <row r="636" spans="1:5" x14ac:dyDescent="0.2">
      <c r="A636" s="252">
        <v>622</v>
      </c>
      <c r="B636" s="276" t="str">
        <f>Цены!B626</f>
        <v>Установка полотенцесушителя( электрического)</v>
      </c>
      <c r="C636" s="244" t="str">
        <f>Цены!C626</f>
        <v>шт.</v>
      </c>
      <c r="D636" s="290">
        <f>Цены!E626</f>
        <v>2018</v>
      </c>
      <c r="E636" s="239"/>
    </row>
    <row r="637" spans="1:5" x14ac:dyDescent="0.2">
      <c r="A637" s="252">
        <v>623</v>
      </c>
      <c r="B637" s="276" t="str">
        <f>Цены!B627</f>
        <v>Монтаж водосчетчика без пломбировки</v>
      </c>
      <c r="C637" s="244" t="str">
        <f>Цены!C627</f>
        <v>шт.</v>
      </c>
      <c r="D637" s="290">
        <f>Цены!E627</f>
        <v>1869</v>
      </c>
      <c r="E637" s="239"/>
    </row>
    <row r="638" spans="1:5" x14ac:dyDescent="0.2">
      <c r="A638" s="252">
        <v>624</v>
      </c>
      <c r="B638" s="276" t="str">
        <f>Цены!B628</f>
        <v xml:space="preserve">Установка и подключение стиральной машины </v>
      </c>
      <c r="C638" s="244" t="str">
        <f>Цены!C628</f>
        <v>шт.</v>
      </c>
      <c r="D638" s="290">
        <f>Цены!E628</f>
        <v>2574</v>
      </c>
      <c r="E638" s="239"/>
    </row>
    <row r="639" spans="1:5" x14ac:dyDescent="0.2">
      <c r="A639" s="252">
        <v>625</v>
      </c>
      <c r="B639" s="276" t="str">
        <f>Цены!B629</f>
        <v>Установка водонагревателя до 100л</v>
      </c>
      <c r="C639" s="244" t="str">
        <f>Цены!C629</f>
        <v>шт.</v>
      </c>
      <c r="D639" s="290">
        <f>Цены!E629</f>
        <v>4380</v>
      </c>
      <c r="E639" s="239"/>
    </row>
    <row r="640" spans="1:5" x14ac:dyDescent="0.2">
      <c r="A640" s="252">
        <v>626</v>
      </c>
      <c r="B640" s="276" t="str">
        <f>Цены!B630</f>
        <v>Установка водонагревателя свыше 100л</v>
      </c>
      <c r="C640" s="244" t="str">
        <f>Цены!C630</f>
        <v>шт.</v>
      </c>
      <c r="D640" s="290">
        <f>Цены!E630</f>
        <v>6300</v>
      </c>
      <c r="E640" s="239"/>
    </row>
    <row r="641" spans="1:5" x14ac:dyDescent="0.2">
      <c r="A641" s="252">
        <v>627</v>
      </c>
      <c r="B641" s="276" t="str">
        <f>Цены!B631</f>
        <v>Монтаж проточного водонагревателя</v>
      </c>
      <c r="C641" s="244" t="str">
        <f>Цены!C631</f>
        <v>шт.</v>
      </c>
      <c r="D641" s="290">
        <f>Цены!E631</f>
        <v>2400</v>
      </c>
      <c r="E641" s="239"/>
    </row>
    <row r="642" spans="1:5" x14ac:dyDescent="0.2">
      <c r="A642" s="252">
        <v>628</v>
      </c>
      <c r="B642" s="276" t="str">
        <f>Цены!B632</f>
        <v>Монтаж экрана под ванну (пластик)</v>
      </c>
      <c r="C642" s="244" t="str">
        <f>Цены!C632</f>
        <v>шт.</v>
      </c>
      <c r="D642" s="290">
        <f>Цены!E632</f>
        <v>2139</v>
      </c>
      <c r="E642" s="239"/>
    </row>
    <row r="643" spans="1:5" x14ac:dyDescent="0.2">
      <c r="A643" s="252">
        <v>629</v>
      </c>
      <c r="B643" s="276" t="str">
        <f>Цены!B633</f>
        <v>Монтаж экрана под ванну (каркас для плитки)</v>
      </c>
      <c r="C643" s="244" t="str">
        <f>Цены!C633</f>
        <v>шт.</v>
      </c>
      <c r="D643" s="290">
        <f>Цены!E633</f>
        <v>3533</v>
      </c>
      <c r="E643" s="239"/>
    </row>
    <row r="644" spans="1:5" x14ac:dyDescent="0.2">
      <c r="A644" s="252">
        <v>630</v>
      </c>
      <c r="B644" s="276" t="str">
        <f>Цены!B634</f>
        <v xml:space="preserve">Замена вводных кранов </v>
      </c>
      <c r="C644" s="244" t="str">
        <f>Цены!C634</f>
        <v>шт.</v>
      </c>
      <c r="D644" s="290">
        <f>Цены!E634</f>
        <v>1283</v>
      </c>
      <c r="E644" s="239"/>
    </row>
    <row r="645" spans="1:5" x14ac:dyDescent="0.2">
      <c r="A645" s="252">
        <v>631</v>
      </c>
      <c r="B645" s="276" t="str">
        <f>Цены!B635</f>
        <v>Установка системы защиты от протечек воды "Аквасторож"</v>
      </c>
      <c r="C645" s="244" t="str">
        <f>Цены!C635</f>
        <v>шт.</v>
      </c>
      <c r="D645" s="290">
        <f>Цены!E635</f>
        <v>7377</v>
      </c>
      <c r="E645" s="239"/>
    </row>
    <row r="646" spans="1:5" x14ac:dyDescent="0.2">
      <c r="A646" s="252">
        <v>632</v>
      </c>
      <c r="B646" s="276" t="str">
        <f>Цены!B636</f>
        <v>Пайка пропиленового фитинга ( угол, муфта, переход, тройник)</v>
      </c>
      <c r="C646" s="244" t="str">
        <f>Цены!C636</f>
        <v>шт.</v>
      </c>
      <c r="D646" s="290">
        <f>Цены!E636</f>
        <v>201</v>
      </c>
      <c r="E646" s="239"/>
    </row>
    <row r="647" spans="1:5" x14ac:dyDescent="0.2">
      <c r="A647" s="252">
        <v>633</v>
      </c>
      <c r="B647" s="276" t="str">
        <f>Цены!B637</f>
        <v xml:space="preserve">Установка латунного фитинга резьбового </v>
      </c>
      <c r="C647" s="244" t="str">
        <f>Цены!C637</f>
        <v>шт.</v>
      </c>
      <c r="D647" s="290">
        <f>Цены!E637</f>
        <v>345</v>
      </c>
      <c r="E647" s="239"/>
    </row>
    <row r="648" spans="1:5" ht="25.5" x14ac:dyDescent="0.2">
      <c r="A648" s="252">
        <v>634</v>
      </c>
      <c r="B648" s="276" t="str">
        <f>Цены!B638</f>
        <v>Установка латунного фитинга резьбового/уголков металлических/сгонов/ниппелей/бочонка/удлинителя и пр.</v>
      </c>
      <c r="C648" s="244" t="str">
        <f>Цены!C638</f>
        <v>шт.</v>
      </c>
      <c r="D648" s="290">
        <f>Цены!E638</f>
        <v>345</v>
      </c>
      <c r="E648" s="239"/>
    </row>
    <row r="649" spans="1:5" x14ac:dyDescent="0.2">
      <c r="A649" s="252">
        <v>635</v>
      </c>
      <c r="B649" s="276" t="str">
        <f>Цены!B639</f>
        <v>Установка шарового крана/американки</v>
      </c>
      <c r="C649" s="244" t="str">
        <f>Цены!C639</f>
        <v>шт.</v>
      </c>
      <c r="D649" s="290">
        <f>Цены!E639</f>
        <v>732</v>
      </c>
      <c r="E649" s="239"/>
    </row>
    <row r="650" spans="1:5" x14ac:dyDescent="0.2">
      <c r="A650" s="252">
        <v>636</v>
      </c>
      <c r="B650" s="276" t="str">
        <f>Цены!B640</f>
        <v>Установка точки вентиляции</v>
      </c>
      <c r="C650" s="244" t="str">
        <f>Цены!C640</f>
        <v>шт.</v>
      </c>
      <c r="D650" s="290">
        <f>Цены!E640</f>
        <v>702</v>
      </c>
      <c r="E650" s="239"/>
    </row>
    <row r="651" spans="1:5" x14ac:dyDescent="0.2">
      <c r="A651" s="252">
        <v>637</v>
      </c>
      <c r="B651" s="276" t="str">
        <f>Цены!B641</f>
        <v>Устройство вентиляционных каналов из гофрированных труб</v>
      </c>
      <c r="C651" s="244" t="str">
        <f>Цены!C641</f>
        <v>м/п</v>
      </c>
      <c r="D651" s="290">
        <f>Цены!E641</f>
        <v>323</v>
      </c>
      <c r="E651" s="239"/>
    </row>
    <row r="652" spans="1:5" x14ac:dyDescent="0.2">
      <c r="A652" s="252">
        <v>638</v>
      </c>
      <c r="B652" s="276" t="str">
        <f>Цены!B642</f>
        <v>Устройство вентиляционных каналов из стальных оцинкованных труб</v>
      </c>
      <c r="C652" s="244" t="str">
        <f>Цены!C642</f>
        <v>м/п</v>
      </c>
      <c r="D652" s="290">
        <f>Цены!E642</f>
        <v>873</v>
      </c>
      <c r="E652" s="239"/>
    </row>
    <row r="653" spans="1:5" x14ac:dyDescent="0.2">
      <c r="A653" s="252">
        <v>639</v>
      </c>
      <c r="B653" s="276" t="str">
        <f>Цены!B643</f>
        <v>Устройство соединений при врезке в существующий вентканал</v>
      </c>
      <c r="C653" s="244" t="str">
        <f>Цены!C643</f>
        <v>шт.</v>
      </c>
      <c r="D653" s="290">
        <f>Цены!E643</f>
        <v>258</v>
      </c>
      <c r="E653" s="239"/>
    </row>
    <row r="654" spans="1:5" x14ac:dyDescent="0.2">
      <c r="A654" s="252">
        <v>640</v>
      </c>
      <c r="B654" s="276" t="str">
        <f>Цены!B644</f>
        <v xml:space="preserve">Установка Вентрешёток </v>
      </c>
      <c r="C654" s="244" t="str">
        <f>Цены!C644</f>
        <v>шт.</v>
      </c>
      <c r="D654" s="290">
        <f>Цены!E644</f>
        <v>414</v>
      </c>
      <c r="E654" s="239"/>
    </row>
    <row r="655" spans="1:5" x14ac:dyDescent="0.2">
      <c r="A655" s="252">
        <v>641</v>
      </c>
      <c r="B655" s="276" t="str">
        <f>Цены!B645</f>
        <v xml:space="preserve">Установка коллекторного щита накладного </v>
      </c>
      <c r="C655" s="244" t="str">
        <f>Цены!C645</f>
        <v>шт.</v>
      </c>
      <c r="D655" s="290">
        <f>Цены!E645</f>
        <v>2745</v>
      </c>
      <c r="E655" s="239"/>
    </row>
    <row r="656" spans="1:5" ht="25.5" x14ac:dyDescent="0.2">
      <c r="A656" s="252">
        <v>642</v>
      </c>
      <c r="B656" s="276" t="str">
        <f>Цены!B646</f>
        <v>Снятие-установка радиатора на существующие места (с заменой радиатора)</v>
      </c>
      <c r="C656" s="244" t="str">
        <f>Цены!C646</f>
        <v>шт.</v>
      </c>
      <c r="D656" s="290">
        <f>Цены!E646</f>
        <v>2745</v>
      </c>
      <c r="E656" s="239"/>
    </row>
    <row r="657" spans="1:5" x14ac:dyDescent="0.2">
      <c r="A657" s="252">
        <v>643</v>
      </c>
      <c r="B657" s="276" t="str">
        <f>Цены!B647</f>
        <v>Установка системы сололифт</v>
      </c>
      <c r="C657" s="244" t="str">
        <f>Цены!C647</f>
        <v>шт.</v>
      </c>
      <c r="D657" s="290">
        <f>Цены!E647</f>
        <v>8058</v>
      </c>
      <c r="E657" s="239"/>
    </row>
    <row r="658" spans="1:5" x14ac:dyDescent="0.2">
      <c r="A658" s="252">
        <v>644</v>
      </c>
      <c r="B658" s="276" t="str">
        <f>Цены!B648</f>
        <v xml:space="preserve">Установка кухонного фильтра очистки воды </v>
      </c>
      <c r="C658" s="244" t="str">
        <f>Цены!C648</f>
        <v>шт.</v>
      </c>
      <c r="D658" s="290">
        <f>Цены!E648</f>
        <v>4520</v>
      </c>
      <c r="E658" s="239"/>
    </row>
    <row r="659" spans="1:5" x14ac:dyDescent="0.2">
      <c r="A659" s="252">
        <v>645</v>
      </c>
      <c r="B659" s="276" t="str">
        <f>Цены!B649</f>
        <v>Установка измельчителя отходов</v>
      </c>
      <c r="C659" s="244" t="str">
        <f>Цены!C649</f>
        <v>шт.</v>
      </c>
      <c r="D659" s="290">
        <f>Цены!E649</f>
        <v>2712</v>
      </c>
      <c r="E659" s="239"/>
    </row>
    <row r="660" spans="1:5" x14ac:dyDescent="0.2">
      <c r="A660" s="252">
        <v>646</v>
      </c>
      <c r="B660" s="276" t="str">
        <f>Цены!B650</f>
        <v>Комплексная разводка труб водоснабжения (1 точка)</v>
      </c>
      <c r="C660" s="244" t="str">
        <f>Цены!C650</f>
        <v>шт.</v>
      </c>
      <c r="D660" s="290">
        <f>Цены!E650</f>
        <v>2918</v>
      </c>
      <c r="E660" s="239"/>
    </row>
    <row r="661" spans="1:5" x14ac:dyDescent="0.2">
      <c r="A661" s="252">
        <v>647</v>
      </c>
      <c r="B661" s="276" t="str">
        <f>Цены!B651</f>
        <v>Комплексная разводка труб  канализации (1 точка)</v>
      </c>
      <c r="C661" s="244" t="str">
        <f>Цены!C651</f>
        <v>шт.</v>
      </c>
      <c r="D661" s="290">
        <f>Цены!E651</f>
        <v>2781</v>
      </c>
      <c r="E661" s="239"/>
    </row>
    <row r="662" spans="1:5" x14ac:dyDescent="0.2">
      <c r="A662" s="252">
        <v>648</v>
      </c>
      <c r="B662" s="276" t="str">
        <f>Цены!B652</f>
        <v>Установка точки водоснабжения (водорозетки)</v>
      </c>
      <c r="C662" s="244" t="str">
        <f>Цены!C652</f>
        <v>шт.</v>
      </c>
      <c r="D662" s="290">
        <f>Цены!E652</f>
        <v>939</v>
      </c>
      <c r="E662" s="239"/>
    </row>
    <row r="663" spans="1:5" ht="25.5" x14ac:dyDescent="0.2">
      <c r="A663" s="252">
        <v>649</v>
      </c>
      <c r="B663" s="276" t="str">
        <f>Цены!B653</f>
        <v>Комплексная разводка труб водоснабжения из сшитого полиэтилена "Рехау" до 10м (1 точка)</v>
      </c>
      <c r="C663" s="244" t="str">
        <f>Цены!C653</f>
        <v>шт.</v>
      </c>
      <c r="D663" s="290">
        <f>Цены!E653</f>
        <v>3353</v>
      </c>
      <c r="E663" s="239"/>
    </row>
    <row r="664" spans="1:5" ht="25.5" x14ac:dyDescent="0.2">
      <c r="A664" s="252">
        <v>650</v>
      </c>
      <c r="B664" s="276" t="str">
        <f>Цены!B654</f>
        <v>Комплексная разводка труб водоснабжения из сшитого полиэтилена "Рехау" свыше 10м (1 точка)</v>
      </c>
      <c r="C664" s="244" t="str">
        <f>Цены!C654</f>
        <v>шт.</v>
      </c>
      <c r="D664" s="290">
        <f>Цены!E654</f>
        <v>4500</v>
      </c>
      <c r="E664" s="239"/>
    </row>
    <row r="665" spans="1:5" x14ac:dyDescent="0.2">
      <c r="A665" s="252">
        <v>651</v>
      </c>
      <c r="B665" s="276" t="str">
        <f>Цены!B655</f>
        <v>Установка точки водоснабжения (водорозетки) "Рехау"</v>
      </c>
      <c r="C665" s="244" t="str">
        <f>Цены!C655</f>
        <v>шт.</v>
      </c>
      <c r="D665" s="290">
        <f>Цены!E655</f>
        <v>1503</v>
      </c>
      <c r="E665" s="239"/>
    </row>
    <row r="666" spans="1:5" x14ac:dyDescent="0.2">
      <c r="A666" s="252">
        <v>652</v>
      </c>
      <c r="B666" s="276" t="str">
        <f>Цены!B656</f>
        <v>Монтаж водяных теплых полов до 5 м кв.</v>
      </c>
      <c r="C666" s="244" t="str">
        <f>Цены!C656</f>
        <v>шт.</v>
      </c>
      <c r="D666" s="290">
        <f>Цены!E656</f>
        <v>2574</v>
      </c>
      <c r="E666" s="239"/>
    </row>
    <row r="667" spans="1:5" x14ac:dyDescent="0.2">
      <c r="A667" s="252">
        <v>653</v>
      </c>
      <c r="B667" s="276" t="str">
        <f>Цены!B657</f>
        <v>Монтаж водяных теплых полов более  5 м кв.</v>
      </c>
      <c r="C667" s="244" t="str">
        <f>Цены!C657</f>
        <v>шт.</v>
      </c>
      <c r="D667" s="290">
        <f>Цены!E657</f>
        <v>1656</v>
      </c>
      <c r="E667" s="239"/>
    </row>
    <row r="668" spans="1:5" x14ac:dyDescent="0.2">
      <c r="A668" s="252">
        <v>654</v>
      </c>
      <c r="B668" s="276" t="str">
        <f>Цены!B658</f>
        <v>Комплексная прокладка воздуховодов до 3-х метров</v>
      </c>
      <c r="C668" s="244" t="str">
        <f>Цены!C658</f>
        <v>шт.</v>
      </c>
      <c r="D668" s="290">
        <f>Цены!E658</f>
        <v>2139</v>
      </c>
      <c r="E668" s="239"/>
    </row>
    <row r="669" spans="1:5" x14ac:dyDescent="0.2">
      <c r="A669" s="252">
        <v>655</v>
      </c>
      <c r="B669" s="276" t="str">
        <f>Цены!B659</f>
        <v>Устройство вентиляционных каналов ПВХ труб</v>
      </c>
      <c r="C669" s="244" t="str">
        <f>Цены!C659</f>
        <v>м/п</v>
      </c>
      <c r="D669" s="290">
        <f>Цены!E659</f>
        <v>683</v>
      </c>
      <c r="E669" s="239"/>
    </row>
    <row r="670" spans="1:5" x14ac:dyDescent="0.2">
      <c r="A670" s="252">
        <v>656</v>
      </c>
      <c r="B670" s="276" t="str">
        <f>Цены!B660</f>
        <v>Установка "тюльпана"</v>
      </c>
      <c r="C670" s="244" t="str">
        <f>Цены!C660</f>
        <v>шт.</v>
      </c>
      <c r="D670" s="290">
        <f>Цены!E660</f>
        <v>2628</v>
      </c>
      <c r="E670" s="239"/>
    </row>
    <row r="671" spans="1:5" x14ac:dyDescent="0.2">
      <c r="A671" s="252">
        <v>657</v>
      </c>
      <c r="B671" s="276" t="str">
        <f>Цены!B661</f>
        <v>Установка точки канализации</v>
      </c>
      <c r="C671" s="244" t="str">
        <f>Цены!C661</f>
        <v>шт.</v>
      </c>
      <c r="D671" s="290">
        <f>Цены!E661</f>
        <v>1875</v>
      </c>
      <c r="E671" s="239"/>
    </row>
    <row r="672" spans="1:5" x14ac:dyDescent="0.2">
      <c r="A672" s="252">
        <v>658</v>
      </c>
      <c r="B672" s="276" t="str">
        <f>Цены!B662</f>
        <v xml:space="preserve">Установка унитаза , биде со сборкой </v>
      </c>
      <c r="C672" s="244" t="str">
        <f>Цены!C662</f>
        <v>шт.</v>
      </c>
      <c r="D672" s="290">
        <f>Цены!E662</f>
        <v>5202</v>
      </c>
      <c r="E672" s="239"/>
    </row>
    <row r="673" spans="1:5" x14ac:dyDescent="0.2">
      <c r="A673" s="252">
        <v>659</v>
      </c>
      <c r="B673" s="276" t="str">
        <f>Цены!B663</f>
        <v xml:space="preserve">Установка унитаза без сборки </v>
      </c>
      <c r="C673" s="244" t="str">
        <f>Цены!C663</f>
        <v>шт.</v>
      </c>
      <c r="D673" s="290">
        <f>Цены!E663</f>
        <v>2829</v>
      </c>
      <c r="E673" s="239"/>
    </row>
    <row r="674" spans="1:5" x14ac:dyDescent="0.2">
      <c r="A674" s="252">
        <v>660</v>
      </c>
      <c r="B674" s="276" t="str">
        <f>Цены!B664</f>
        <v xml:space="preserve">Установка унитаза без сборки на старые посадочные места </v>
      </c>
      <c r="C674" s="244" t="str">
        <f>Цены!C664</f>
        <v>шт.</v>
      </c>
      <c r="D674" s="290">
        <f>Цены!E664</f>
        <v>1242</v>
      </c>
      <c r="E674" s="239"/>
    </row>
    <row r="675" spans="1:5" x14ac:dyDescent="0.2">
      <c r="A675" s="252">
        <v>661</v>
      </c>
      <c r="B675" s="276" t="str">
        <f>Цены!B665</f>
        <v>Установка "инсталляции"</v>
      </c>
      <c r="C675" s="244" t="str">
        <f>Цены!C665</f>
        <v>шт.</v>
      </c>
      <c r="D675" s="290">
        <f>Цены!E665</f>
        <v>7161</v>
      </c>
      <c r="E675" s="239"/>
    </row>
    <row r="676" spans="1:5" x14ac:dyDescent="0.2">
      <c r="A676" s="252">
        <v>662</v>
      </c>
      <c r="B676" s="276" t="str">
        <f>Цены!B666</f>
        <v xml:space="preserve">Установка "мойдодыра" </v>
      </c>
      <c r="C676" s="244" t="str">
        <f>Цены!C666</f>
        <v>шт.</v>
      </c>
      <c r="D676" s="290">
        <f>Цены!E666</f>
        <v>3380</v>
      </c>
      <c r="E676" s="239"/>
    </row>
    <row r="677" spans="1:5" x14ac:dyDescent="0.2">
      <c r="A677" s="252">
        <v>663</v>
      </c>
      <c r="B677" s="276" t="str">
        <f>Цены!B667</f>
        <v>Установка чаши "инсталляции"</v>
      </c>
      <c r="C677" s="244" t="str">
        <f>Цены!C667</f>
        <v>шт.</v>
      </c>
      <c r="D677" s="290">
        <f>Цены!E667</f>
        <v>3255</v>
      </c>
      <c r="E677" s="239"/>
    </row>
    <row r="678" spans="1:5" x14ac:dyDescent="0.2">
      <c r="A678" s="252">
        <v>664</v>
      </c>
      <c r="B678" s="276" t="str">
        <f>Цены!B668</f>
        <v xml:space="preserve">Герметизация швов ванны /раковины /унитаза </v>
      </c>
      <c r="C678" s="244" t="str">
        <f>Цены!C668</f>
        <v>м/п</v>
      </c>
      <c r="D678" s="290">
        <f>Цены!E668</f>
        <v>306</v>
      </c>
      <c r="E678" s="239"/>
    </row>
    <row r="679" spans="1:5" x14ac:dyDescent="0.2">
      <c r="A679" s="252">
        <v>665</v>
      </c>
      <c r="B679" s="276" t="str">
        <f>Цены!B669</f>
        <v>Окраска радиатора (до 5 секций)</v>
      </c>
      <c r="C679" s="244" t="str">
        <f>Цены!C669</f>
        <v>шт.</v>
      </c>
      <c r="D679" s="290">
        <f>Цены!E669</f>
        <v>1071</v>
      </c>
      <c r="E679" s="239"/>
    </row>
    <row r="680" spans="1:5" x14ac:dyDescent="0.2">
      <c r="A680" s="252">
        <v>666</v>
      </c>
      <c r="B680" s="276" t="str">
        <f>Цены!B670</f>
        <v>Окраска радиатора каждая последующая секция</v>
      </c>
      <c r="C680" s="244" t="str">
        <f>Цены!C670</f>
        <v>шт.</v>
      </c>
      <c r="D680" s="290">
        <f>Цены!E670</f>
        <v>291</v>
      </c>
      <c r="E680" s="239"/>
    </row>
    <row r="681" spans="1:5" x14ac:dyDescent="0.2">
      <c r="A681" s="252">
        <v>667</v>
      </c>
      <c r="B681" s="276" t="str">
        <f>Цены!B671</f>
        <v>Окраска труб диаметром до 50мм</v>
      </c>
      <c r="C681" s="244" t="str">
        <f>Цены!C671</f>
        <v>м/п</v>
      </c>
      <c r="D681" s="290">
        <f>Цены!E671</f>
        <v>276</v>
      </c>
      <c r="E681" s="239"/>
    </row>
    <row r="682" spans="1:5" ht="13.5" thickBot="1" x14ac:dyDescent="0.25">
      <c r="A682" s="252">
        <v>668</v>
      </c>
      <c r="B682" s="276" t="str">
        <f>Цены!B672</f>
        <v>Окраска труб диаметром свыше 50мм</v>
      </c>
      <c r="C682" s="244" t="str">
        <f>Цены!C672</f>
        <v>м/п</v>
      </c>
      <c r="D682" s="290">
        <f>Цены!E672</f>
        <v>378</v>
      </c>
      <c r="E682" s="239"/>
    </row>
    <row r="683" spans="1:5" ht="13.5" hidden="1" thickBot="1" x14ac:dyDescent="0.25">
      <c r="A683" s="252">
        <v>669</v>
      </c>
      <c r="B683" s="293" t="str">
        <f>Цены!B673</f>
        <v>Итого по разделу (сантехнические работы)</v>
      </c>
      <c r="C683" s="284">
        <f>Цены!C673</f>
        <v>0</v>
      </c>
      <c r="D683" s="292">
        <f>Цены!E673</f>
        <v>0</v>
      </c>
      <c r="E683" s="239"/>
    </row>
    <row r="684" spans="1:5" ht="26.25" thickBot="1" x14ac:dyDescent="0.25">
      <c r="A684" s="252">
        <v>670</v>
      </c>
      <c r="B684" s="282" t="str">
        <f ca="1">B1&amp;". Подготовительные  работы"</f>
        <v>Приложение №2. Подготовительные  работы</v>
      </c>
      <c r="C684" s="281" t="s">
        <v>804</v>
      </c>
      <c r="D684" s="280" t="s">
        <v>805</v>
      </c>
      <c r="E684" s="239"/>
    </row>
    <row r="685" spans="1:5" x14ac:dyDescent="0.2">
      <c r="A685" s="252">
        <v>671</v>
      </c>
      <c r="B685" s="279" t="str">
        <f>Цены!B675</f>
        <v>Укрытие пленкой</v>
      </c>
      <c r="C685" s="287" t="str">
        <f>Цены!C675</f>
        <v>м2</v>
      </c>
      <c r="D685" s="291">
        <f>Цены!E675</f>
        <v>68</v>
      </c>
      <c r="E685" s="239"/>
    </row>
    <row r="686" spans="1:5" x14ac:dyDescent="0.2">
      <c r="A686" s="252">
        <v>672</v>
      </c>
      <c r="B686" s="276" t="str">
        <f>Цены!B676</f>
        <v>Разборка/сборка  мебели</v>
      </c>
      <c r="C686" s="244" t="str">
        <f>Цены!C676</f>
        <v>шт.</v>
      </c>
      <c r="D686" s="290">
        <f>Цены!E676</f>
        <v>3953</v>
      </c>
      <c r="E686" s="239"/>
    </row>
    <row r="687" spans="1:5" x14ac:dyDescent="0.2">
      <c r="A687" s="252">
        <v>673</v>
      </c>
      <c r="B687" s="276" t="str">
        <f>Цены!B677</f>
        <v>Сборка строительных подмостей</v>
      </c>
      <c r="C687" s="244" t="str">
        <f>Цены!C677</f>
        <v>шт.</v>
      </c>
      <c r="D687" s="290">
        <f>Цены!E677</f>
        <v>2070</v>
      </c>
      <c r="E687" s="239"/>
    </row>
    <row r="688" spans="1:5" x14ac:dyDescent="0.2">
      <c r="A688" s="252">
        <v>674</v>
      </c>
      <c r="B688" s="276" t="str">
        <f>Цены!B678</f>
        <v>Перестановка мебели (стенка из 5 секций)</v>
      </c>
      <c r="C688" s="244" t="str">
        <f>Цены!C678</f>
        <v>шт.</v>
      </c>
      <c r="D688" s="290">
        <f>Цены!E678</f>
        <v>2606</v>
      </c>
      <c r="E688" s="239"/>
    </row>
    <row r="689" spans="1:5" x14ac:dyDescent="0.2">
      <c r="A689" s="252">
        <v>675</v>
      </c>
      <c r="B689" s="276" t="str">
        <f>Цены!B679</f>
        <v>Перестановка мебели ( шкаф из 1 секции)</v>
      </c>
      <c r="C689" s="244" t="str">
        <f>Цены!C679</f>
        <v>шт.</v>
      </c>
      <c r="D689" s="290">
        <f>Цены!E679</f>
        <v>1731</v>
      </c>
      <c r="E689" s="239"/>
    </row>
    <row r="690" spans="1:5" x14ac:dyDescent="0.2">
      <c r="A690" s="252">
        <v>676</v>
      </c>
      <c r="B690" s="276" t="str">
        <f>Цены!B680</f>
        <v>Перестановка мебели (перемещение дивана)</v>
      </c>
      <c r="C690" s="244" t="str">
        <f>Цены!C680</f>
        <v>шт.</v>
      </c>
      <c r="D690" s="290">
        <f>Цены!E680</f>
        <v>1380</v>
      </c>
      <c r="E690" s="239"/>
    </row>
    <row r="691" spans="1:5" x14ac:dyDescent="0.2">
      <c r="A691" s="252">
        <v>677</v>
      </c>
      <c r="B691" s="276" t="str">
        <f>Цены!B681</f>
        <v>Демонтаж кухонного гарнитура без сохранения</v>
      </c>
      <c r="C691" s="244" t="str">
        <f>Цены!C681</f>
        <v>шт.</v>
      </c>
      <c r="D691" s="290">
        <f>Цены!E681</f>
        <v>3519</v>
      </c>
      <c r="E691" s="239"/>
    </row>
    <row r="692" spans="1:5" x14ac:dyDescent="0.2">
      <c r="A692" s="252">
        <v>678</v>
      </c>
      <c r="B692" s="276" t="str">
        <f>Цены!B682</f>
        <v>Демонтаж кухонного гарнитура с сохранением</v>
      </c>
      <c r="C692" s="244" t="str">
        <f>Цены!C682</f>
        <v>шт.</v>
      </c>
      <c r="D692" s="290">
        <f>Цены!E682</f>
        <v>11181</v>
      </c>
      <c r="E692" s="239"/>
    </row>
    <row r="693" spans="1:5" x14ac:dyDescent="0.2">
      <c r="A693" s="252">
        <v>679</v>
      </c>
      <c r="B693" s="276" t="str">
        <f>Цены!B683</f>
        <v>Демонтаж кухонного модуля (тумба/шкафчик)</v>
      </c>
      <c r="C693" s="244" t="str">
        <f>Цены!C683</f>
        <v>шт.</v>
      </c>
      <c r="D693" s="290">
        <f>Цены!E683</f>
        <v>414</v>
      </c>
      <c r="E693" s="239"/>
    </row>
    <row r="694" spans="1:5" x14ac:dyDescent="0.2">
      <c r="A694" s="252">
        <v>680</v>
      </c>
      <c r="B694" s="276" t="str">
        <f>Цены!B684</f>
        <v>Демонтаж кухонного фартука / столешницы</v>
      </c>
      <c r="C694" s="244" t="str">
        <f>Цены!C684</f>
        <v>м2</v>
      </c>
      <c r="D694" s="290">
        <f>Цены!E684</f>
        <v>414</v>
      </c>
      <c r="E694" s="239"/>
    </row>
    <row r="695" spans="1:5" x14ac:dyDescent="0.2">
      <c r="A695" s="252">
        <v>681</v>
      </c>
      <c r="B695" s="276" t="str">
        <f>Цены!B685</f>
        <v>Установка кухонного модуля (тумба/шкафчик)</v>
      </c>
      <c r="C695" s="244" t="str">
        <f>Цены!C685</f>
        <v>шт.</v>
      </c>
      <c r="D695" s="290">
        <f>Цены!E685</f>
        <v>612</v>
      </c>
      <c r="E695" s="239"/>
    </row>
    <row r="696" spans="1:5" x14ac:dyDescent="0.2">
      <c r="A696" s="252">
        <v>682</v>
      </c>
      <c r="B696" s="276" t="str">
        <f>Цены!B686</f>
        <v xml:space="preserve">Демонтаж кухонной плиты без сохранения </v>
      </c>
      <c r="C696" s="244" t="str">
        <f>Цены!C686</f>
        <v>шт.</v>
      </c>
      <c r="D696" s="290">
        <f>Цены!E686</f>
        <v>1380</v>
      </c>
      <c r="E696" s="239"/>
    </row>
    <row r="697" spans="1:5" x14ac:dyDescent="0.2">
      <c r="A697" s="252">
        <v>683</v>
      </c>
      <c r="B697" s="276" t="str">
        <f>Цены!B687</f>
        <v>Демонтаж газовой плиты</v>
      </c>
      <c r="C697" s="244" t="str">
        <f>Цены!C687</f>
        <v>шт.</v>
      </c>
      <c r="D697" s="290">
        <f>Цены!E687</f>
        <v>1380</v>
      </c>
      <c r="E697" s="239"/>
    </row>
    <row r="698" spans="1:5" ht="38.25" x14ac:dyDescent="0.2">
      <c r="A698" s="252">
        <v>684</v>
      </c>
      <c r="B698" s="276" t="str">
        <f>Цены!B688</f>
        <v>Вынос мусора из квартиры на лифте ( при условии наличия контейнера для сбора строительного мусора не далее 50 м от подъезда или места проведения работ) (за 1 кг)</v>
      </c>
      <c r="C698" s="244" t="str">
        <f>Цены!C688</f>
        <v>кг</v>
      </c>
      <c r="D698" s="290">
        <f>Цены!E688</f>
        <v>9</v>
      </c>
      <c r="E698" s="239"/>
    </row>
    <row r="699" spans="1:5" x14ac:dyDescent="0.2">
      <c r="A699" s="252">
        <v>685</v>
      </c>
      <c r="B699" s="276" t="str">
        <f>Цены!B689</f>
        <v>Уборка лестничных клеток</v>
      </c>
      <c r="C699" s="244" t="str">
        <f>Цены!C689</f>
        <v>шт.</v>
      </c>
      <c r="D699" s="290">
        <f>Цены!E689</f>
        <v>1380</v>
      </c>
      <c r="E699" s="239"/>
    </row>
    <row r="700" spans="1:5" x14ac:dyDescent="0.2">
      <c r="A700" s="252">
        <v>686</v>
      </c>
      <c r="B700" s="276" t="str">
        <f>Цены!B690</f>
        <v>Вынос чугунной ванны по лестнице за каждый этаж</v>
      </c>
      <c r="C700" s="244" t="str">
        <f>Цены!C690</f>
        <v>шт.</v>
      </c>
      <c r="D700" s="290">
        <f>Цены!E690</f>
        <v>1380</v>
      </c>
      <c r="E700" s="239"/>
    </row>
    <row r="701" spans="1:5" x14ac:dyDescent="0.2">
      <c r="A701" s="252">
        <v>687</v>
      </c>
      <c r="B701" s="276" t="str">
        <f>Цены!B691</f>
        <v>Сборка мебели 15% от стоимости</v>
      </c>
      <c r="C701" s="244" t="str">
        <f>Цены!C691</f>
        <v>шт.</v>
      </c>
      <c r="D701" s="290">
        <f>Цены!E691</f>
        <v>3906</v>
      </c>
      <c r="E701" s="239"/>
    </row>
    <row r="702" spans="1:5" x14ac:dyDescent="0.2">
      <c r="A702" s="252">
        <v>688</v>
      </c>
      <c r="B702" s="276" t="str">
        <f>Цены!B692</f>
        <v>Разгрузка материала</v>
      </c>
      <c r="C702" s="244" t="str">
        <f>Цены!C692</f>
        <v>кг</v>
      </c>
      <c r="D702" s="290">
        <f>Цены!E692</f>
        <v>9</v>
      </c>
      <c r="E702" s="239"/>
    </row>
    <row r="703" spans="1:5" x14ac:dyDescent="0.2">
      <c r="A703" s="252">
        <v>689</v>
      </c>
      <c r="B703" s="276" t="str">
        <f>Цены!B693</f>
        <v>При отсутствии лифта подъем на 1 этаж</v>
      </c>
      <c r="C703" s="244" t="str">
        <f>Цены!C693</f>
        <v>кг</v>
      </c>
      <c r="D703" s="290">
        <f>Цены!E693</f>
        <v>6</v>
      </c>
      <c r="E703" s="239"/>
    </row>
    <row r="704" spans="1:5" x14ac:dyDescent="0.2">
      <c r="A704" s="252">
        <v>690</v>
      </c>
      <c r="B704" s="276" t="str">
        <f>Цены!B694</f>
        <v>Работа/ час прораба  (выезд)</v>
      </c>
      <c r="C704" s="244" t="str">
        <f>Цены!C694</f>
        <v>час</v>
      </c>
      <c r="D704" s="290">
        <f>Цены!E694</f>
        <v>1500</v>
      </c>
      <c r="E704" s="239"/>
    </row>
    <row r="705" spans="1:5" ht="26.25" thickBot="1" x14ac:dyDescent="0.25">
      <c r="A705" s="252">
        <v>691</v>
      </c>
      <c r="B705" s="274" t="str">
        <f>Цены!B695</f>
        <v xml:space="preserve">Комплексные подготовительные работы (Укрытие пленкой дверей/окон, временное освещение, временное водоснабжение, сборка подмостей) </v>
      </c>
      <c r="C705" s="289" t="str">
        <f>Цены!C695</f>
        <v>м2</v>
      </c>
      <c r="D705" s="288">
        <f>Цены!E695</f>
        <v>234</v>
      </c>
      <c r="E705" s="239"/>
    </row>
    <row r="706" spans="1:5" ht="13.5" hidden="1" thickBot="1" x14ac:dyDescent="0.25">
      <c r="A706" s="241">
        <v>692</v>
      </c>
      <c r="B706" s="278" t="str">
        <f>Цены!B696</f>
        <v>&lt;Запасные строчки&gt;</v>
      </c>
      <c r="C706" s="287">
        <f>Цены!C696</f>
        <v>0</v>
      </c>
      <c r="D706" s="286">
        <f>Цены!E696</f>
        <v>0</v>
      </c>
      <c r="E706" s="239"/>
    </row>
    <row r="707" spans="1:5" ht="13.5" hidden="1" thickBot="1" x14ac:dyDescent="0.25">
      <c r="A707" s="241">
        <v>693</v>
      </c>
      <c r="B707" s="243" t="str">
        <f>Цены!B697</f>
        <v>&lt;Запасные строчки&gt;</v>
      </c>
      <c r="C707" s="244">
        <f>Цены!C697</f>
        <v>0</v>
      </c>
      <c r="D707" s="246">
        <f>Цены!E697</f>
        <v>0</v>
      </c>
      <c r="E707" s="239"/>
    </row>
    <row r="708" spans="1:5" ht="13.5" hidden="1" thickBot="1" x14ac:dyDescent="0.25">
      <c r="A708" s="241">
        <v>694</v>
      </c>
      <c r="B708" s="243" t="str">
        <f>Цены!B698</f>
        <v>&lt;Запасные строчки&gt;</v>
      </c>
      <c r="C708" s="244">
        <f>Цены!C698</f>
        <v>0</v>
      </c>
      <c r="D708" s="246">
        <f>Цены!E698</f>
        <v>0</v>
      </c>
      <c r="E708" s="239"/>
    </row>
    <row r="709" spans="1:5" ht="13.5" hidden="1" thickBot="1" x14ac:dyDescent="0.25">
      <c r="A709" s="241">
        <v>695</v>
      </c>
      <c r="B709" s="243" t="str">
        <f>Цены!B699</f>
        <v>Итого по разделу Подготовительные  работы</v>
      </c>
      <c r="C709" s="244">
        <f>Цены!C699</f>
        <v>0</v>
      </c>
      <c r="D709" s="246">
        <f>Цены!E699</f>
        <v>0</v>
      </c>
      <c r="E709" s="239"/>
    </row>
    <row r="710" spans="1:5" ht="13.5" hidden="1" thickBot="1" x14ac:dyDescent="0.25">
      <c r="A710" s="241">
        <v>696</v>
      </c>
      <c r="B710" s="285" t="str">
        <f>Цены!B700</f>
        <v>ИТОГО ПО ПОМЕЩЕНИЮ. СТОИМОСТЬ РАБОТ</v>
      </c>
      <c r="C710" s="284">
        <f>Цены!C700</f>
        <v>0</v>
      </c>
      <c r="D710" s="283">
        <f>Цены!E700</f>
        <v>0</v>
      </c>
      <c r="E710" s="239"/>
    </row>
    <row r="711" spans="1:5" ht="26.25" thickBot="1" x14ac:dyDescent="0.25">
      <c r="A711" s="252">
        <v>697</v>
      </c>
      <c r="B711" s="282" t="str">
        <f ca="1">B1&amp;". Спецмонтаж"</f>
        <v>Приложение №2. Спецмонтаж</v>
      </c>
      <c r="C711" s="281" t="s">
        <v>804</v>
      </c>
      <c r="D711" s="280" t="s">
        <v>805</v>
      </c>
      <c r="E711" s="239"/>
    </row>
    <row r="712" spans="1:5" ht="25.5" x14ac:dyDescent="0.2">
      <c r="A712" s="252">
        <v>698</v>
      </c>
      <c r="B712" s="279" t="str">
        <f>Спецмонтаж!B15</f>
        <v>Стандартная установка межкомнатной двери включая наличник на одну сторону без врезки замка (две двери и более)</v>
      </c>
      <c r="C712" s="278" t="str">
        <f>Спецмонтаж!C15</f>
        <v>шт.</v>
      </c>
      <c r="D712" s="277">
        <f>Спецмонтаж!E15</f>
        <v>5536</v>
      </c>
    </row>
    <row r="713" spans="1:5" ht="25.5" x14ac:dyDescent="0.2">
      <c r="A713" s="252">
        <v>699</v>
      </c>
      <c r="B713" s="276" t="str">
        <f>Спецмонтаж!B16</f>
        <v>Стандартная установка межкомнатной двери включая наличник на одну сторону без врезки замка (всего одна дверь)</v>
      </c>
      <c r="C713" s="243" t="str">
        <f>Спецмонтаж!C16</f>
        <v>шт.</v>
      </c>
      <c r="D713" s="275">
        <f>Спецмонтаж!E16</f>
        <v>7513</v>
      </c>
    </row>
    <row r="714" spans="1:5" ht="25.5" x14ac:dyDescent="0.2">
      <c r="A714" s="252">
        <v>700</v>
      </c>
      <c r="B714" s="276" t="str">
        <f>Спецмонтаж!B17</f>
        <v>Стандартная установка двустворчатой двери включая наличник на одну сторону  без врезки замка</v>
      </c>
      <c r="C714" s="243" t="str">
        <f>Спецмонтаж!C17</f>
        <v>шт.</v>
      </c>
      <c r="D714" s="275">
        <f>Спецмонтаж!E17</f>
        <v>8639</v>
      </c>
    </row>
    <row r="715" spans="1:5" x14ac:dyDescent="0.2">
      <c r="A715" s="252">
        <v>701</v>
      </c>
      <c r="B715" s="276" t="str">
        <f>Спецмонтаж!B18</f>
        <v>Установка раздвижной двери-купе  без врезки замка</v>
      </c>
      <c r="C715" s="243" t="str">
        <f>Спецмонтаж!C18</f>
        <v>шт.</v>
      </c>
      <c r="D715" s="275">
        <f>Спецмонтаж!E18</f>
        <v>4593</v>
      </c>
    </row>
    <row r="716" spans="1:5" x14ac:dyDescent="0.2">
      <c r="A716" s="252">
        <v>702</v>
      </c>
      <c r="B716" s="276" t="str">
        <f>Спецмонтаж!B19</f>
        <v>Установка двустворчатой раздвижной двери-купе  без врезки замка</v>
      </c>
      <c r="C716" s="243" t="str">
        <f>Спецмонтаж!C19</f>
        <v>шт.</v>
      </c>
      <c r="D716" s="275">
        <f>Спецмонтаж!E19</f>
        <v>5166</v>
      </c>
    </row>
    <row r="717" spans="1:5" ht="25.5" x14ac:dyDescent="0.2">
      <c r="A717" s="252">
        <v>703</v>
      </c>
      <c r="B717" s="276" t="str">
        <f>Спецмонтаж!B20</f>
        <v xml:space="preserve">Установка деревянной входной двери включая наличник на одну сторону без врезки замка </v>
      </c>
      <c r="C717" s="243" t="str">
        <f>Спецмонтаж!C20</f>
        <v>шт.</v>
      </c>
      <c r="D717" s="275">
        <f>Спецмонтаж!E20</f>
        <v>3936</v>
      </c>
    </row>
    <row r="718" spans="1:5" x14ac:dyDescent="0.2">
      <c r="A718" s="252">
        <v>704</v>
      </c>
      <c r="B718" s="276" t="str">
        <f>Спецмонтаж!B21</f>
        <v>Установка металлической двери до 70кг.</v>
      </c>
      <c r="C718" s="243" t="str">
        <f>Спецмонтаж!C21</f>
        <v>шт.</v>
      </c>
      <c r="D718" s="275">
        <f>Спецмонтаж!E21</f>
        <v>7970.4</v>
      </c>
    </row>
    <row r="719" spans="1:5" x14ac:dyDescent="0.2">
      <c r="A719" s="252">
        <v>705</v>
      </c>
      <c r="B719" s="276" t="str">
        <f>Спецмонтаж!B22</f>
        <v>Установка металлической двери от 70 до 120кг.</v>
      </c>
      <c r="C719" s="243" t="str">
        <f>Спецмонтаж!C22</f>
        <v>шт.</v>
      </c>
      <c r="D719" s="275">
        <f>Спецмонтаж!E22</f>
        <v>9454.7999999999993</v>
      </c>
    </row>
    <row r="720" spans="1:5" x14ac:dyDescent="0.2">
      <c r="A720" s="252">
        <v>706</v>
      </c>
      <c r="B720" s="276" t="str">
        <f>Спецмонтаж!B23</f>
        <v xml:space="preserve">Подъем металлической двери без лифта </v>
      </c>
      <c r="C720" s="243" t="str">
        <f>Спецмонтаж!C23</f>
        <v>этаж</v>
      </c>
      <c r="D720" s="275">
        <f>Спецмонтаж!E23</f>
        <v>295.2</v>
      </c>
    </row>
    <row r="721" spans="1:9" x14ac:dyDescent="0.2">
      <c r="A721" s="252">
        <v>707</v>
      </c>
      <c r="B721" s="276" t="str">
        <f>Спецмонтаж!B24</f>
        <v>Демонтаж деревянной двери (включая наличник)</v>
      </c>
      <c r="C721" s="243" t="str">
        <f>Спецмонтаж!C24</f>
        <v>м2</v>
      </c>
      <c r="D721" s="275">
        <f>Спецмонтаж!E24</f>
        <v>368.4</v>
      </c>
    </row>
    <row r="722" spans="1:9" s="248" customFormat="1" x14ac:dyDescent="0.2">
      <c r="A722" s="252">
        <v>708</v>
      </c>
      <c r="B722" s="276" t="str">
        <f>Спецмонтаж!B25</f>
        <v>Установка наличника</v>
      </c>
      <c r="C722" s="243" t="str">
        <f>Спецмонтаж!C25</f>
        <v>м/п</v>
      </c>
      <c r="D722" s="275">
        <f>Спецмонтаж!E25</f>
        <v>147.6</v>
      </c>
      <c r="F722" s="240"/>
      <c r="G722" s="240"/>
      <c r="H722" s="240"/>
      <c r="I722" s="240"/>
    </row>
    <row r="723" spans="1:9" s="248" customFormat="1" x14ac:dyDescent="0.2">
      <c r="A723" s="252">
        <v>709</v>
      </c>
      <c r="B723" s="276" t="str">
        <f>Спецмонтаж!B26</f>
        <v>Установка добора на дверь до 10 см.</v>
      </c>
      <c r="C723" s="243" t="str">
        <f>Спецмонтаж!C26</f>
        <v>м/п</v>
      </c>
      <c r="D723" s="275">
        <f>Спецмонтаж!E26</f>
        <v>295.2</v>
      </c>
      <c r="F723" s="240"/>
      <c r="G723" s="240"/>
      <c r="H723" s="240"/>
      <c r="I723" s="240"/>
    </row>
    <row r="724" spans="1:9" s="248" customFormat="1" x14ac:dyDescent="0.2">
      <c r="A724" s="252">
        <v>710</v>
      </c>
      <c r="B724" s="276" t="str">
        <f>Спецмонтаж!B27</f>
        <v>Установка добора на дверь от 10 до 20 см.</v>
      </c>
      <c r="C724" s="243" t="str">
        <f>Спецмонтаж!C27</f>
        <v>м/п</v>
      </c>
      <c r="D724" s="275">
        <f>Спецмонтаж!E27</f>
        <v>368.4</v>
      </c>
      <c r="F724" s="240"/>
      <c r="G724" s="240"/>
      <c r="H724" s="240"/>
      <c r="I724" s="240"/>
    </row>
    <row r="725" spans="1:9" s="248" customFormat="1" ht="25.5" x14ac:dyDescent="0.2">
      <c r="A725" s="252">
        <v>711</v>
      </c>
      <c r="B725" s="276" t="str">
        <f>Спецмонтаж!B28</f>
        <v>Установка добора до 10 см. на входную металлическую дверь (ПОРТАЛ)</v>
      </c>
      <c r="C725" s="243" t="str">
        <f>Спецмонтаж!C28</f>
        <v>ком-т</v>
      </c>
      <c r="D725" s="275">
        <f>Спецмонтаж!E28</f>
        <v>3247.2</v>
      </c>
      <c r="F725" s="240"/>
      <c r="G725" s="240"/>
      <c r="H725" s="240"/>
      <c r="I725" s="240"/>
    </row>
    <row r="726" spans="1:9" s="248" customFormat="1" ht="25.5" x14ac:dyDescent="0.2">
      <c r="A726" s="252">
        <v>712</v>
      </c>
      <c r="B726" s="276" t="str">
        <f>Спецмонтаж!B29</f>
        <v>Установка добора до 20 см. на входную металлическую дверь (ПОРТАЛ)</v>
      </c>
      <c r="C726" s="243" t="str">
        <f>Спецмонтаж!C29</f>
        <v>ком-т</v>
      </c>
      <c r="D726" s="275">
        <f>Спецмонтаж!E29</f>
        <v>3837.6</v>
      </c>
      <c r="F726" s="240"/>
      <c r="G726" s="240"/>
      <c r="H726" s="240"/>
      <c r="I726" s="240"/>
    </row>
    <row r="727" spans="1:9" s="248" customFormat="1" x14ac:dyDescent="0.2">
      <c r="A727" s="252">
        <v>713</v>
      </c>
      <c r="B727" s="276" t="str">
        <f>Спецмонтаж!B30</f>
        <v>Установка добора до 10 см с наличниками в пустой проём (ПОРТАЛ)</v>
      </c>
      <c r="C727" s="243" t="str">
        <f>Спецмонтаж!C30</f>
        <v>ком-т</v>
      </c>
      <c r="D727" s="275">
        <f>Спецмонтаж!E30</f>
        <v>3247.2</v>
      </c>
      <c r="F727" s="240"/>
      <c r="G727" s="240"/>
      <c r="H727" s="240"/>
      <c r="I727" s="240"/>
    </row>
    <row r="728" spans="1:9" s="248" customFormat="1" x14ac:dyDescent="0.2">
      <c r="A728" s="252">
        <v>714</v>
      </c>
      <c r="B728" s="276" t="str">
        <f>Спецмонтаж!B31</f>
        <v>Установка добора до 20 см с наличниками в пустой проём (ПОРТАЛ)</v>
      </c>
      <c r="C728" s="243" t="str">
        <f>Спецмонтаж!C31</f>
        <v>ком-т</v>
      </c>
      <c r="D728" s="275">
        <f>Спецмонтаж!E31</f>
        <v>3837.6</v>
      </c>
      <c r="F728" s="240"/>
      <c r="G728" s="240"/>
      <c r="H728" s="240"/>
      <c r="I728" s="240"/>
    </row>
    <row r="729" spans="1:9" s="248" customFormat="1" x14ac:dyDescent="0.2">
      <c r="A729" s="252">
        <v>715</v>
      </c>
      <c r="B729" s="276" t="str">
        <f>Спецмонтаж!B32</f>
        <v>Установка доборной панели между туалетом и ванной</v>
      </c>
      <c r="C729" s="243" t="str">
        <f>Спецмонтаж!C32</f>
        <v>шт.</v>
      </c>
      <c r="D729" s="275">
        <f>Спецмонтаж!E32</f>
        <v>1180.8</v>
      </c>
      <c r="F729" s="240"/>
      <c r="G729" s="240"/>
      <c r="H729" s="240"/>
      <c r="I729" s="240"/>
    </row>
    <row r="730" spans="1:9" s="248" customFormat="1" x14ac:dyDescent="0.2">
      <c r="A730" s="252">
        <v>716</v>
      </c>
      <c r="B730" s="276" t="str">
        <f>Спецмонтаж!B33</f>
        <v>Установка капители *</v>
      </c>
      <c r="C730" s="243" t="str">
        <f>Спецмонтаж!C33</f>
        <v>шт.</v>
      </c>
      <c r="D730" s="275">
        <f>Спецмонтаж!E33</f>
        <v>1180.8</v>
      </c>
      <c r="F730" s="240"/>
      <c r="G730" s="240"/>
      <c r="H730" s="240"/>
      <c r="I730" s="240"/>
    </row>
    <row r="731" spans="1:9" s="248" customFormat="1" x14ac:dyDescent="0.2">
      <c r="A731" s="252">
        <v>717</v>
      </c>
      <c r="B731" s="276" t="str">
        <f>Спецмонтаж!B34</f>
        <v>Установка уплотнителя</v>
      </c>
      <c r="C731" s="243" t="str">
        <f>Спецмонтаж!C34</f>
        <v>м/п</v>
      </c>
      <c r="D731" s="275">
        <f>Спецмонтаж!E34</f>
        <v>147.6</v>
      </c>
      <c r="F731" s="240"/>
      <c r="G731" s="240"/>
      <c r="H731" s="240"/>
      <c r="I731" s="240"/>
    </row>
    <row r="732" spans="1:9" s="248" customFormat="1" x14ac:dyDescent="0.2">
      <c r="A732" s="252">
        <v>718</v>
      </c>
      <c r="B732" s="276" t="str">
        <f>Спецмонтаж!B35</f>
        <v>Установка нащельной планки для двустворчатых дверей</v>
      </c>
      <c r="C732" s="243" t="str">
        <f>Спецмонтаж!C35</f>
        <v>шт.</v>
      </c>
      <c r="D732" s="275">
        <f>Спецмонтаж!E35</f>
        <v>516</v>
      </c>
      <c r="F732" s="240"/>
      <c r="G732" s="240"/>
      <c r="H732" s="240"/>
      <c r="I732" s="240"/>
    </row>
    <row r="733" spans="1:9" s="248" customFormat="1" x14ac:dyDescent="0.2">
      <c r="A733" s="252">
        <v>719</v>
      </c>
      <c r="B733" s="276" t="str">
        <f>Спецмонтаж!B36</f>
        <v xml:space="preserve">Врезка ручки  замка </v>
      </c>
      <c r="C733" s="243" t="str">
        <f>Спецмонтаж!C36</f>
        <v>шт.</v>
      </c>
      <c r="D733" s="275">
        <f>Спецмонтаж!E36</f>
        <v>885.6</v>
      </c>
      <c r="F733" s="240"/>
      <c r="G733" s="240"/>
      <c r="H733" s="240"/>
      <c r="I733" s="240"/>
    </row>
    <row r="734" spans="1:9" s="248" customFormat="1" x14ac:dyDescent="0.2">
      <c r="A734" s="252">
        <v>720</v>
      </c>
      <c r="B734" s="276" t="str">
        <f>Спецмонтаж!B37</f>
        <v>Врезка замка с ключом или магнитного</v>
      </c>
      <c r="C734" s="243" t="str">
        <f>Спецмонтаж!C37</f>
        <v>шт.</v>
      </c>
      <c r="D734" s="275">
        <f>Спецмонтаж!E37</f>
        <v>1062</v>
      </c>
      <c r="F734" s="240"/>
      <c r="G734" s="240"/>
      <c r="H734" s="240"/>
      <c r="I734" s="240"/>
    </row>
    <row r="735" spans="1:9" s="248" customFormat="1" x14ac:dyDescent="0.2">
      <c r="A735" s="252">
        <v>721</v>
      </c>
      <c r="B735" s="276" t="str">
        <f>Спецмонтаж!B38</f>
        <v>Врезка дополнительной петли</v>
      </c>
      <c r="C735" s="243" t="str">
        <f>Спецмонтаж!C38</f>
        <v>шт.</v>
      </c>
      <c r="D735" s="275">
        <f>Спецмонтаж!E38</f>
        <v>220.8</v>
      </c>
      <c r="F735" s="240"/>
      <c r="G735" s="240"/>
      <c r="H735" s="240"/>
      <c r="I735" s="240"/>
    </row>
    <row r="736" spans="1:9" s="248" customFormat="1" x14ac:dyDescent="0.2">
      <c r="A736" s="252">
        <v>722</v>
      </c>
      <c r="B736" s="276" t="str">
        <f>Спецмонтаж!B39</f>
        <v>Врезка ригеля для двойной двери</v>
      </c>
      <c r="C736" s="243" t="str">
        <f>Спецмонтаж!C39</f>
        <v>шт.</v>
      </c>
      <c r="D736" s="275">
        <f>Спецмонтаж!E39</f>
        <v>516</v>
      </c>
      <c r="F736" s="240"/>
      <c r="G736" s="240"/>
      <c r="H736" s="240"/>
      <c r="I736" s="240"/>
    </row>
    <row r="737" spans="1:9" s="248" customFormat="1" x14ac:dyDescent="0.2">
      <c r="A737" s="252">
        <v>723</v>
      </c>
      <c r="B737" s="276" t="str">
        <f>Спецмонтаж!B40</f>
        <v>Распил наличника вдоль</v>
      </c>
      <c r="C737" s="243" t="str">
        <f>Спецмонтаж!C40</f>
        <v>м/п</v>
      </c>
      <c r="D737" s="275">
        <f>Спецмонтаж!E40</f>
        <v>220.8</v>
      </c>
      <c r="F737" s="240"/>
      <c r="G737" s="240"/>
      <c r="H737" s="240"/>
      <c r="I737" s="240"/>
    </row>
    <row r="738" spans="1:9" s="248" customFormat="1" x14ac:dyDescent="0.2">
      <c r="A738" s="252">
        <v>724</v>
      </c>
      <c r="B738" s="276" t="str">
        <f>Спецмонтаж!B41</f>
        <v>Распил наличника, добора, коробки под неровности пола или стен</v>
      </c>
      <c r="C738" s="243" t="str">
        <f>Спецмонтаж!C41</f>
        <v>м/п</v>
      </c>
      <c r="D738" s="275">
        <f>Спецмонтаж!E41</f>
        <v>368.4</v>
      </c>
      <c r="F738" s="240"/>
      <c r="G738" s="240"/>
      <c r="H738" s="240"/>
      <c r="I738" s="240"/>
    </row>
    <row r="739" spans="1:9" s="248" customFormat="1" x14ac:dyDescent="0.2">
      <c r="A739" s="252">
        <v>725</v>
      </c>
      <c r="B739" s="276" t="str">
        <f>Спецмонтаж!B42</f>
        <v>Подпил двери cнизу</v>
      </c>
      <c r="C739" s="243" t="str">
        <f>Спецмонтаж!C42</f>
        <v>шт.</v>
      </c>
      <c r="D739" s="275">
        <f>Спецмонтаж!E42</f>
        <v>1476</v>
      </c>
      <c r="F739" s="240"/>
      <c r="G739" s="240"/>
      <c r="H739" s="240"/>
      <c r="I739" s="240"/>
    </row>
    <row r="740" spans="1:9" s="248" customFormat="1" x14ac:dyDescent="0.2">
      <c r="A740" s="252">
        <v>726</v>
      </c>
      <c r="B740" s="276" t="str">
        <f>Спецмонтаж!B43</f>
        <v xml:space="preserve">Распил двери вдоль  </v>
      </c>
      <c r="C740" s="243" t="str">
        <f>Спецмонтаж!C43</f>
        <v>шт.</v>
      </c>
      <c r="D740" s="275">
        <f>Спецмонтаж!E43</f>
        <v>2066.4</v>
      </c>
      <c r="F740" s="240"/>
      <c r="G740" s="240"/>
      <c r="H740" s="240"/>
      <c r="I740" s="240"/>
    </row>
    <row r="741" spans="1:9" s="248" customFormat="1" x14ac:dyDescent="0.2">
      <c r="A741" s="252">
        <v>727</v>
      </c>
      <c r="B741" s="276" t="str">
        <f>Спецмонтаж!B44</f>
        <v>Установка деревянного порога</v>
      </c>
      <c r="C741" s="243" t="str">
        <f>Спецмонтаж!C44</f>
        <v>шт.</v>
      </c>
      <c r="D741" s="275">
        <f>Спецмонтаж!E44</f>
        <v>1042.8</v>
      </c>
      <c r="F741" s="240"/>
      <c r="G741" s="240"/>
      <c r="H741" s="240"/>
      <c r="I741" s="240"/>
    </row>
    <row r="742" spans="1:9" s="248" customFormat="1" x14ac:dyDescent="0.2">
      <c r="A742" s="252">
        <v>728</v>
      </c>
      <c r="B742" s="276" t="str">
        <f>Спецмонтаж!B45</f>
        <v>Установка фрамуги над дверью*</v>
      </c>
      <c r="C742" s="243" t="str">
        <f>Спецмонтаж!C45</f>
        <v>шт.</v>
      </c>
      <c r="D742" s="275">
        <f>Спецмонтаж!E45</f>
        <v>1180.8</v>
      </c>
      <c r="F742" s="240"/>
      <c r="G742" s="240"/>
      <c r="H742" s="240"/>
      <c r="I742" s="240"/>
    </row>
    <row r="743" spans="1:9" s="248" customFormat="1" x14ac:dyDescent="0.2">
      <c r="A743" s="252">
        <v>729</v>
      </c>
      <c r="B743" s="276" t="str">
        <f>Спецмонтаж!B46</f>
        <v>Установка фрамуги над двустворчатой дверью*</v>
      </c>
      <c r="C743" s="243" t="str">
        <f>Спецмонтаж!C46</f>
        <v>шт.</v>
      </c>
      <c r="D743" s="275">
        <f>Спецмонтаж!E46</f>
        <v>2126.4</v>
      </c>
      <c r="F743" s="240"/>
      <c r="G743" s="240"/>
      <c r="H743" s="240"/>
      <c r="I743" s="240"/>
    </row>
    <row r="744" spans="1:9" s="248" customFormat="1" ht="25.5" x14ac:dyDescent="0.2">
      <c r="A744" s="252">
        <v>730</v>
      </c>
      <c r="B744" s="276" t="str">
        <f>Спецмонтаж!B47</f>
        <v>Установка антресоли с заменой одного блока с дверками, коробками, наличниками</v>
      </c>
      <c r="C744" s="243" t="str">
        <f>Спецмонтаж!C47</f>
        <v>шт.</v>
      </c>
      <c r="D744" s="275">
        <f>Спецмонтаж!E47</f>
        <v>3690</v>
      </c>
      <c r="F744" s="240"/>
      <c r="G744" s="240"/>
      <c r="H744" s="240"/>
      <c r="I744" s="240"/>
    </row>
    <row r="745" spans="1:9" s="248" customFormat="1" ht="25.5" x14ac:dyDescent="0.2">
      <c r="A745" s="252">
        <v>731</v>
      </c>
      <c r="B745" s="276" t="str">
        <f>Спецмонтаж!B48</f>
        <v>Установка антресоли с заменой дна одного блока с дверками, коробками, наличниками</v>
      </c>
      <c r="C745" s="243" t="str">
        <f>Спецмонтаж!C48</f>
        <v>шт.</v>
      </c>
      <c r="D745" s="275">
        <f>Спецмонтаж!E48</f>
        <v>6642</v>
      </c>
      <c r="F745" s="240"/>
      <c r="G745" s="240"/>
      <c r="H745" s="240"/>
      <c r="I745" s="240"/>
    </row>
    <row r="746" spans="1:9" s="248" customFormat="1" ht="25.5" x14ac:dyDescent="0.2">
      <c r="A746" s="252">
        <v>732</v>
      </c>
      <c r="B746" s="276" t="str">
        <f>Спецмонтаж!B49</f>
        <v>Установка антресоли с заменой дна, двух блоков с дверками, коробками, наличниками</v>
      </c>
      <c r="C746" s="243" t="str">
        <f>Спецмонтаж!C49</f>
        <v>шт.</v>
      </c>
      <c r="D746" s="275">
        <f>Спецмонтаж!E49</f>
        <v>9594</v>
      </c>
      <c r="F746" s="240"/>
      <c r="G746" s="240"/>
      <c r="H746" s="240"/>
      <c r="I746" s="240"/>
    </row>
    <row r="747" spans="1:9" s="248" customFormat="1" x14ac:dyDescent="0.2">
      <c r="A747" s="252">
        <v>733</v>
      </c>
      <c r="B747" s="276" t="str">
        <f>Спецмонтаж!B50</f>
        <v>Расширение проёма по высоте</v>
      </c>
      <c r="C747" s="243" t="str">
        <f>Спецмонтаж!C50</f>
        <v>м/п</v>
      </c>
      <c r="D747" s="275">
        <f>Спецмонтаж!E50</f>
        <v>738</v>
      </c>
      <c r="F747" s="240"/>
      <c r="G747" s="240"/>
      <c r="H747" s="240"/>
      <c r="I747" s="240"/>
    </row>
    <row r="748" spans="1:9" s="248" customFormat="1" x14ac:dyDescent="0.2">
      <c r="A748" s="252">
        <v>734</v>
      </c>
      <c r="B748" s="276" t="str">
        <f>Спецмонтаж!B51</f>
        <v>Расширение проёма по ширине</v>
      </c>
      <c r="C748" s="243" t="str">
        <f>Спецмонтаж!C51</f>
        <v>м/п</v>
      </c>
      <c r="D748" s="275">
        <f>Спецмонтаж!E51</f>
        <v>1180.8</v>
      </c>
      <c r="F748" s="240"/>
      <c r="G748" s="240"/>
      <c r="H748" s="240"/>
      <c r="I748" s="240"/>
    </row>
    <row r="749" spans="1:9" s="248" customFormat="1" x14ac:dyDescent="0.2">
      <c r="A749" s="252">
        <v>735</v>
      </c>
      <c r="B749" s="276" t="str">
        <f>Спецмонтаж!B52</f>
        <v>Сужение проема по высоте*</v>
      </c>
      <c r="C749" s="243" t="str">
        <f>Спецмонтаж!C52</f>
        <v>м/п</v>
      </c>
      <c r="D749" s="275">
        <f>Спецмонтаж!E52</f>
        <v>475.2</v>
      </c>
      <c r="F749" s="240"/>
      <c r="G749" s="240"/>
      <c r="H749" s="240"/>
      <c r="I749" s="240"/>
    </row>
    <row r="750" spans="1:9" s="248" customFormat="1" x14ac:dyDescent="0.2">
      <c r="A750" s="252">
        <v>736</v>
      </c>
      <c r="B750" s="276" t="str">
        <f>Спецмонтаж!B53</f>
        <v>Сужение проема по ширине*</v>
      </c>
      <c r="C750" s="243" t="str">
        <f>Спецмонтаж!C53</f>
        <v>м/п</v>
      </c>
      <c r="D750" s="275">
        <f>Спецмонтаж!E53</f>
        <v>738</v>
      </c>
      <c r="F750" s="240"/>
      <c r="G750" s="240"/>
      <c r="H750" s="240"/>
      <c r="I750" s="240"/>
    </row>
    <row r="751" spans="1:9" s="248" customFormat="1" x14ac:dyDescent="0.2">
      <c r="A751" s="252">
        <v>737</v>
      </c>
      <c r="B751" s="276" t="str">
        <f>Спецмонтаж!B54</f>
        <v>Дополнительные работы от</v>
      </c>
      <c r="C751" s="243" t="str">
        <f>Спецмонтаж!C54</f>
        <v>шт.</v>
      </c>
      <c r="D751" s="275">
        <f>Спецмонтаж!E54</f>
        <v>1771.2</v>
      </c>
      <c r="F751" s="240"/>
      <c r="G751" s="240"/>
      <c r="H751" s="240"/>
      <c r="I751" s="240"/>
    </row>
    <row r="752" spans="1:9" s="248" customFormat="1" x14ac:dyDescent="0.2">
      <c r="A752" s="252">
        <v>738</v>
      </c>
      <c r="B752" s="276" t="str">
        <f>Спецмонтаж!B55</f>
        <v>Расходные материалы (пена, саморезы, заглушки, клей и др.)*</v>
      </c>
      <c r="C752" s="243" t="str">
        <f>Спецмонтаж!C55</f>
        <v>шт.</v>
      </c>
      <c r="D752" s="275">
        <f>Спецмонтаж!E55</f>
        <v>720</v>
      </c>
      <c r="F752" s="240"/>
      <c r="G752" s="240"/>
      <c r="H752" s="240"/>
      <c r="I752" s="240"/>
    </row>
    <row r="753" spans="1:9" s="248" customFormat="1" x14ac:dyDescent="0.2">
      <c r="A753" s="252">
        <v>739</v>
      </c>
      <c r="B753" s="276" t="str">
        <f>Спецмонтаж!B56</f>
        <v>Итого по разделу (двери, окна)</v>
      </c>
      <c r="C753" s="243">
        <f>Спецмонтаж!C56</f>
        <v>0</v>
      </c>
      <c r="D753" s="275">
        <f>Спецмонтаж!E56</f>
        <v>0</v>
      </c>
      <c r="F753" s="240"/>
      <c r="G753" s="240"/>
      <c r="H753" s="240"/>
      <c r="I753" s="240"/>
    </row>
    <row r="754" spans="1:9" s="248" customFormat="1" ht="25.5" x14ac:dyDescent="0.2">
      <c r="A754" s="252">
        <v>740</v>
      </c>
      <c r="B754" s="276" t="str">
        <f>Спецмонтаж!B57</f>
        <v>Натяжной потолок</v>
      </c>
      <c r="C754" s="243" t="str">
        <f>Спецмонтаж!C57</f>
        <v>Ед. изм.</v>
      </c>
      <c r="D754" s="275" t="str">
        <f>Спецмонтаж!E57</f>
        <v>Цена за 
ед. изм</v>
      </c>
      <c r="F754" s="240"/>
      <c r="G754" s="240"/>
      <c r="H754" s="240"/>
      <c r="I754" s="240"/>
    </row>
    <row r="755" spans="1:9" s="248" customFormat="1" x14ac:dyDescent="0.2">
      <c r="A755" s="252">
        <v>741</v>
      </c>
      <c r="B755" s="276" t="str">
        <f>Спецмонтаж!B58</f>
        <v>Натяжной потолок (Материал ПВХ)</v>
      </c>
      <c r="C755" s="243" t="str">
        <f>Спецмонтаж!C58</f>
        <v>м2</v>
      </c>
      <c r="D755" s="275">
        <f>Спецмонтаж!E58</f>
        <v>375</v>
      </c>
      <c r="F755" s="240"/>
      <c r="G755" s="240"/>
      <c r="H755" s="240"/>
      <c r="I755" s="240"/>
    </row>
    <row r="756" spans="1:9" s="248" customFormat="1" x14ac:dyDescent="0.2">
      <c r="A756" s="252">
        <v>742</v>
      </c>
      <c r="B756" s="276" t="str">
        <f>Спецмонтаж!B59</f>
        <v>Натяжной потолок (Материал ПВХ, цветной)</v>
      </c>
      <c r="C756" s="243" t="str">
        <f>Спецмонтаж!C59</f>
        <v>м2</v>
      </c>
      <c r="D756" s="275">
        <f>Спецмонтаж!E59</f>
        <v>600</v>
      </c>
      <c r="F756" s="240"/>
      <c r="G756" s="240"/>
      <c r="H756" s="240"/>
      <c r="I756" s="240"/>
    </row>
    <row r="757" spans="1:9" s="248" customFormat="1" x14ac:dyDescent="0.2">
      <c r="A757" s="252">
        <v>743</v>
      </c>
      <c r="B757" s="276" t="str">
        <f>Спецмонтаж!B60</f>
        <v>Натяжной потолок (Материал Ткань)</v>
      </c>
      <c r="C757" s="243" t="str">
        <f>Спецмонтаж!C60</f>
        <v>м2</v>
      </c>
      <c r="D757" s="275">
        <f>Спецмонтаж!E60</f>
        <v>900</v>
      </c>
      <c r="F757" s="240"/>
      <c r="G757" s="240"/>
      <c r="H757" s="240"/>
      <c r="I757" s="240"/>
    </row>
    <row r="758" spans="1:9" s="248" customFormat="1" x14ac:dyDescent="0.2">
      <c r="A758" s="252">
        <v>744</v>
      </c>
      <c r="B758" s="276" t="str">
        <f>Спецмонтаж!B61</f>
        <v>Натяжной потолок (Материал Ткань, цветной)</v>
      </c>
      <c r="C758" s="243" t="str">
        <f>Спецмонтаж!C61</f>
        <v>м2</v>
      </c>
      <c r="D758" s="275">
        <f>Спецмонтаж!E61</f>
        <v>1100</v>
      </c>
      <c r="F758" s="240"/>
      <c r="G758" s="240"/>
      <c r="H758" s="240"/>
      <c r="I758" s="240"/>
    </row>
    <row r="759" spans="1:9" s="248" customFormat="1" x14ac:dyDescent="0.2">
      <c r="A759" s="252">
        <v>745</v>
      </c>
      <c r="B759" s="276" t="str">
        <f>Спецмонтаж!B62</f>
        <v>Нанесение фотопечати (Материал ПВХ матовый)</v>
      </c>
      <c r="C759" s="243" t="str">
        <f>Спецмонтаж!C62</f>
        <v>м2</v>
      </c>
      <c r="D759" s="275">
        <f>Спецмонтаж!E62</f>
        <v>1500</v>
      </c>
      <c r="F759" s="240"/>
      <c r="G759" s="240"/>
      <c r="H759" s="240"/>
      <c r="I759" s="240"/>
    </row>
    <row r="760" spans="1:9" s="248" customFormat="1" x14ac:dyDescent="0.2">
      <c r="A760" s="252">
        <v>746</v>
      </c>
      <c r="B760" s="276" t="str">
        <f>Спецмонтаж!B63</f>
        <v>Нанесение фотопечати (Материал ПВХ глянцевый)</v>
      </c>
      <c r="C760" s="243" t="str">
        <f>Спецмонтаж!C63</f>
        <v>м2</v>
      </c>
      <c r="D760" s="275">
        <f>Спецмонтаж!E63</f>
        <v>2000</v>
      </c>
      <c r="F760" s="240"/>
      <c r="G760" s="240"/>
      <c r="H760" s="240"/>
      <c r="I760" s="240"/>
    </row>
    <row r="761" spans="1:9" s="248" customFormat="1" x14ac:dyDescent="0.2">
      <c r="A761" s="252">
        <v>747</v>
      </c>
      <c r="B761" s="276" t="str">
        <f>Спецмонтаж!B64</f>
        <v>Нанесение фотопечати (Материал Ткань)</v>
      </c>
      <c r="C761" s="243" t="str">
        <f>Спецмонтаж!C64</f>
        <v>м2</v>
      </c>
      <c r="D761" s="275">
        <f>Спецмонтаж!E64</f>
        <v>2500</v>
      </c>
      <c r="F761" s="240"/>
      <c r="G761" s="240"/>
      <c r="H761" s="240"/>
      <c r="I761" s="240"/>
    </row>
    <row r="762" spans="1:9" s="248" customFormat="1" x14ac:dyDescent="0.2">
      <c r="A762" s="252">
        <v>748</v>
      </c>
      <c r="B762" s="276" t="str">
        <f>Спецмонтаж!B65</f>
        <v>Спайка полотен (шов)</v>
      </c>
      <c r="C762" s="243" t="str">
        <f>Спецмонтаж!C65</f>
        <v>м. пог</v>
      </c>
      <c r="D762" s="275">
        <f>Спецмонтаж!E65</f>
        <v>250</v>
      </c>
      <c r="F762" s="240"/>
      <c r="G762" s="240"/>
      <c r="H762" s="240"/>
      <c r="I762" s="240"/>
    </row>
    <row r="763" spans="1:9" s="248" customFormat="1" x14ac:dyDescent="0.2">
      <c r="A763" s="252">
        <v>749</v>
      </c>
      <c r="B763" s="276" t="str">
        <f>Спецмонтаж!B66</f>
        <v>Натяжной потолок (Материал ПВХ, КМ-2, негорючий)</v>
      </c>
      <c r="C763" s="243" t="str">
        <f>Спецмонтаж!C66</f>
        <v>м. пог</v>
      </c>
      <c r="D763" s="275">
        <f>Спецмонтаж!E66</f>
        <v>900</v>
      </c>
      <c r="F763" s="240"/>
      <c r="G763" s="240"/>
      <c r="H763" s="240"/>
      <c r="I763" s="240"/>
    </row>
    <row r="764" spans="1:9" s="248" customFormat="1" x14ac:dyDescent="0.2">
      <c r="A764" s="252">
        <v>750</v>
      </c>
      <c r="B764" s="276" t="str">
        <f>Спецмонтаж!B67</f>
        <v>Внутренний вырез</v>
      </c>
      <c r="C764" s="243" t="str">
        <f>Спецмонтаж!C67</f>
        <v>м. пог</v>
      </c>
      <c r="D764" s="275">
        <f>Спецмонтаж!E67</f>
        <v>540</v>
      </c>
      <c r="F764" s="240"/>
      <c r="G764" s="240"/>
      <c r="H764" s="240"/>
      <c r="I764" s="240"/>
    </row>
    <row r="765" spans="1:9" s="248" customFormat="1" x14ac:dyDescent="0.2">
      <c r="A765" s="252">
        <v>751</v>
      </c>
      <c r="B765" s="276" t="str">
        <f>Спецмонтаж!B68</f>
        <v>Монтаж полотна ПВХ+профиль по периметру (профиль включен)</v>
      </c>
      <c r="C765" s="243" t="str">
        <f>Спецмонтаж!C68</f>
        <v>м. пог</v>
      </c>
      <c r="D765" s="275">
        <f>Спецмонтаж!E68</f>
        <v>250</v>
      </c>
      <c r="F765" s="240"/>
      <c r="G765" s="240"/>
      <c r="H765" s="240"/>
      <c r="I765" s="240"/>
    </row>
    <row r="766" spans="1:9" s="248" customFormat="1" x14ac:dyDescent="0.2">
      <c r="A766" s="252">
        <v>752</v>
      </c>
      <c r="B766" s="276" t="str">
        <f>Спецмонтаж!B69</f>
        <v>Монтаж Тканевого полотна+профиль по периметру (профиль включен)</v>
      </c>
      <c r="C766" s="243" t="str">
        <f>Спецмонтаж!C69</f>
        <v>м. пог</v>
      </c>
      <c r="D766" s="275">
        <f>Спецмонтаж!E69</f>
        <v>450</v>
      </c>
      <c r="F766" s="240"/>
      <c r="G766" s="240"/>
      <c r="H766" s="240"/>
      <c r="I766" s="240"/>
    </row>
    <row r="767" spans="1:9" s="248" customFormat="1" x14ac:dyDescent="0.2">
      <c r="A767" s="252">
        <v>753</v>
      </c>
      <c r="B767" s="276" t="str">
        <f>Спецмонтаж!B70</f>
        <v>Установка разделяющего элемента (при стыковке полотен)</v>
      </c>
      <c r="C767" s="243" t="str">
        <f>Спецмонтаж!C70</f>
        <v>м. пог</v>
      </c>
      <c r="D767" s="275">
        <f>Спецмонтаж!E70</f>
        <v>540</v>
      </c>
      <c r="F767" s="240"/>
      <c r="G767" s="240"/>
      <c r="H767" s="240"/>
      <c r="I767" s="240"/>
    </row>
    <row r="768" spans="1:9" s="248" customFormat="1" x14ac:dyDescent="0.2">
      <c r="A768" s="252">
        <v>754</v>
      </c>
      <c r="B768" s="276" t="str">
        <f>Спецмонтаж!B71</f>
        <v xml:space="preserve">Демонтаж натяжного потолка с сохранением+монтаж полотна </v>
      </c>
      <c r="C768" s="243" t="str">
        <f>Спецмонтаж!C71</f>
        <v>м. пог</v>
      </c>
      <c r="D768" s="275">
        <f>Спецмонтаж!E71</f>
        <v>250</v>
      </c>
      <c r="F768" s="240"/>
      <c r="G768" s="240"/>
      <c r="H768" s="240"/>
      <c r="I768" s="240"/>
    </row>
    <row r="769" spans="1:9" s="248" customFormat="1" x14ac:dyDescent="0.2">
      <c r="A769" s="252">
        <v>755</v>
      </c>
      <c r="B769" s="276" t="str">
        <f>Спецмонтаж!B72</f>
        <v>Маскировочная лента по периметру (материал+монтаж)</v>
      </c>
      <c r="C769" s="243" t="str">
        <f>Спецмонтаж!C72</f>
        <v>м. пог</v>
      </c>
      <c r="D769" s="275">
        <f>Спецмонтаж!E72</f>
        <v>123</v>
      </c>
      <c r="F769" s="240"/>
      <c r="G769" s="240"/>
      <c r="H769" s="240"/>
      <c r="I769" s="240"/>
    </row>
    <row r="770" spans="1:9" s="248" customFormat="1" x14ac:dyDescent="0.2">
      <c r="A770" s="252">
        <v>756</v>
      </c>
      <c r="B770" s="276" t="str">
        <f>Спецмонтаж!B73</f>
        <v>Маскировочная лента, цветная по периметру (материал+монтаж)</v>
      </c>
      <c r="C770" s="243" t="str">
        <f>Спецмонтаж!C73</f>
        <v>м. пог</v>
      </c>
      <c r="D770" s="275">
        <f>Спецмонтаж!E73</f>
        <v>615</v>
      </c>
      <c r="F770" s="240"/>
      <c r="G770" s="240"/>
      <c r="H770" s="240"/>
      <c r="I770" s="240"/>
    </row>
    <row r="771" spans="1:9" s="248" customFormat="1" x14ac:dyDescent="0.2">
      <c r="A771" s="252">
        <v>757</v>
      </c>
      <c r="B771" s="276" t="str">
        <f>Спецмонтаж!B74</f>
        <v>Дополнительный угол (более 4-х в одном помещении)</v>
      </c>
      <c r="C771" s="243" t="str">
        <f>Спецмонтаж!C74</f>
        <v>шт</v>
      </c>
      <c r="D771" s="275">
        <f>Спецмонтаж!E74</f>
        <v>553</v>
      </c>
      <c r="F771" s="240"/>
      <c r="G771" s="240"/>
      <c r="H771" s="240"/>
      <c r="I771" s="240"/>
    </row>
    <row r="772" spans="1:9" s="248" customFormat="1" x14ac:dyDescent="0.2">
      <c r="A772" s="252">
        <v>758</v>
      </c>
      <c r="B772" s="276" t="str">
        <f>Спецмонтаж!B75</f>
        <v>Криволинейный участок</v>
      </c>
      <c r="C772" s="243" t="str">
        <f>Спецмонтаж!C75</f>
        <v>м. пог</v>
      </c>
      <c r="D772" s="275">
        <f>Спецмонтаж!E75</f>
        <v>307</v>
      </c>
      <c r="F772" s="240"/>
      <c r="G772" s="240"/>
      <c r="H772" s="240"/>
      <c r="I772" s="240"/>
    </row>
    <row r="773" spans="1:9" s="248" customFormat="1" x14ac:dyDescent="0.2">
      <c r="A773" s="252">
        <v>759</v>
      </c>
      <c r="B773" s="276" t="str">
        <f>Спецмонтаж!B76</f>
        <v>Обвод трубы (материал включен)</v>
      </c>
      <c r="C773" s="243" t="str">
        <f>Спецмонтаж!C76</f>
        <v>шт</v>
      </c>
      <c r="D773" s="275">
        <f>Спецмонтаж!E76</f>
        <v>664</v>
      </c>
      <c r="F773" s="240"/>
      <c r="G773" s="240"/>
      <c r="H773" s="240"/>
      <c r="I773" s="240"/>
    </row>
    <row r="774" spans="1:9" s="248" customFormat="1" x14ac:dyDescent="0.2">
      <c r="A774" s="252">
        <v>760</v>
      </c>
      <c r="B774" s="276" t="str">
        <f>Спецмонтаж!B77</f>
        <v>Работа при наличии керамической плитки</v>
      </c>
      <c r="C774" s="243" t="str">
        <f>Спецмонтаж!C77</f>
        <v>м. пог</v>
      </c>
      <c r="D774" s="275">
        <f>Спецмонтаж!E77</f>
        <v>1033</v>
      </c>
      <c r="F774" s="240"/>
      <c r="G774" s="240"/>
      <c r="H774" s="240"/>
      <c r="I774" s="240"/>
    </row>
    <row r="775" spans="1:9" s="248" customFormat="1" x14ac:dyDescent="0.2">
      <c r="A775" s="252">
        <v>761</v>
      </c>
      <c r="B775" s="276" t="str">
        <f>Спецмонтаж!B78</f>
        <v>Работа по керамограниту</v>
      </c>
      <c r="C775" s="243" t="str">
        <f>Спецмонтаж!C78</f>
        <v>м. пог</v>
      </c>
      <c r="D775" s="275">
        <f>Спецмонтаж!E78</f>
        <v>664</v>
      </c>
      <c r="F775" s="240"/>
      <c r="G775" s="240"/>
      <c r="H775" s="240"/>
      <c r="I775" s="240"/>
    </row>
    <row r="776" spans="1:9" s="248" customFormat="1" x14ac:dyDescent="0.2">
      <c r="A776" s="252">
        <v>762</v>
      </c>
      <c r="B776" s="276" t="str">
        <f>Спецмонтаж!B79</f>
        <v>Работа при наличии гипсокартона</v>
      </c>
      <c r="C776" s="243" t="str">
        <f>Спецмонтаж!C79</f>
        <v>м. пог</v>
      </c>
      <c r="D776" s="275">
        <f>Спецмонтаж!E79</f>
        <v>885</v>
      </c>
      <c r="F776" s="240"/>
      <c r="G776" s="240"/>
      <c r="H776" s="240"/>
      <c r="I776" s="240"/>
    </row>
    <row r="777" spans="1:9" s="248" customFormat="1" ht="25.5" x14ac:dyDescent="0.2">
      <c r="A777" s="252">
        <v>763</v>
      </c>
      <c r="B777" s="276" t="str">
        <f>Спецмонтаж!B80</f>
        <v>Закладной брус (для карнизов, для шкафов, обход керамогранита и т.д), материал+монтаж</v>
      </c>
      <c r="C777" s="243" t="str">
        <f>Спецмонтаж!C80</f>
        <v>м. пог</v>
      </c>
      <c r="D777" s="275">
        <f>Спецмонтаж!E80</f>
        <v>202</v>
      </c>
      <c r="F777" s="240"/>
      <c r="G777" s="240"/>
      <c r="H777" s="240"/>
      <c r="I777" s="240"/>
    </row>
    <row r="778" spans="1:9" s="248" customFormat="1" x14ac:dyDescent="0.2">
      <c r="A778" s="252">
        <v>764</v>
      </c>
      <c r="B778" s="276" t="str">
        <f>Спецмонтаж!B81</f>
        <v>Закладной элемент 10 см</v>
      </c>
      <c r="C778" s="243" t="str">
        <f>Спецмонтаж!C81</f>
        <v>м. пог</v>
      </c>
      <c r="D778" s="275">
        <f>Спецмонтаж!E81</f>
        <v>664</v>
      </c>
      <c r="F778" s="240"/>
      <c r="G778" s="240"/>
      <c r="H778" s="240"/>
      <c r="I778" s="240"/>
    </row>
    <row r="779" spans="1:9" s="248" customFormat="1" x14ac:dyDescent="0.2">
      <c r="A779" s="252">
        <v>765</v>
      </c>
      <c r="B779" s="276" t="str">
        <f>Спецмонтаж!B82</f>
        <v>Закладной элемент 50 см</v>
      </c>
      <c r="C779" s="243" t="str">
        <f>Спецмонтаж!C82</f>
        <v>м. пог</v>
      </c>
      <c r="D779" s="275">
        <f>Спецмонтаж!E82</f>
        <v>2214</v>
      </c>
      <c r="F779" s="240"/>
      <c r="G779" s="240"/>
      <c r="H779" s="240"/>
      <c r="I779" s="240"/>
    </row>
    <row r="780" spans="1:9" s="248" customFormat="1" x14ac:dyDescent="0.2">
      <c r="A780" s="252">
        <v>766</v>
      </c>
      <c r="B780" s="276" t="str">
        <f>Спецмонтаж!B83</f>
        <v>Установка карниза (потолочный, стеновой)</v>
      </c>
      <c r="C780" s="243" t="str">
        <f>Спецмонтаж!C83</f>
        <v>м. пог</v>
      </c>
      <c r="D780" s="275">
        <f>Спецмонтаж!E83</f>
        <v>492</v>
      </c>
      <c r="F780" s="240"/>
      <c r="G780" s="240"/>
      <c r="H780" s="240"/>
      <c r="I780" s="240"/>
    </row>
    <row r="781" spans="1:9" s="248" customFormat="1" x14ac:dyDescent="0.2">
      <c r="A781" s="252">
        <v>767</v>
      </c>
      <c r="B781" s="276" t="str">
        <f>Спецмонтаж!B84</f>
        <v xml:space="preserve">Устройство вентиляционного отверстия </v>
      </c>
      <c r="C781" s="243" t="str">
        <f>Спецмонтаж!C84</f>
        <v>шт</v>
      </c>
      <c r="D781" s="275">
        <f>Спецмонтаж!E84</f>
        <v>553</v>
      </c>
      <c r="F781" s="240"/>
      <c r="G781" s="240"/>
      <c r="H781" s="240"/>
      <c r="I781" s="240"/>
    </row>
    <row r="782" spans="1:9" s="248" customFormat="1" x14ac:dyDescent="0.2">
      <c r="A782" s="252">
        <v>768</v>
      </c>
      <c r="B782" s="276" t="str">
        <f>Спецмонтаж!B85</f>
        <v>Установка вентиляционной решетки (материал+монтаж)</v>
      </c>
      <c r="C782" s="243" t="str">
        <f>Спецмонтаж!C85</f>
        <v>шт</v>
      </c>
      <c r="D782" s="275">
        <f>Спецмонтаж!E85</f>
        <v>246</v>
      </c>
      <c r="F782" s="240"/>
      <c r="G782" s="240"/>
      <c r="H782" s="240"/>
      <c r="I782" s="240"/>
    </row>
    <row r="783" spans="1:9" s="248" customFormat="1" x14ac:dyDescent="0.2">
      <c r="A783" s="252">
        <v>769</v>
      </c>
      <c r="B783" s="276" t="str">
        <f>Спецмонтаж!B86</f>
        <v>Монтаж вентилятора</v>
      </c>
      <c r="C783" s="243" t="str">
        <f>Спецмонтаж!C86</f>
        <v>шт</v>
      </c>
      <c r="D783" s="275">
        <f>Спецмонтаж!E86</f>
        <v>123</v>
      </c>
      <c r="F783" s="240"/>
      <c r="G783" s="240"/>
      <c r="H783" s="240"/>
      <c r="I783" s="240"/>
    </row>
    <row r="784" spans="1:9" s="248" customFormat="1" x14ac:dyDescent="0.2">
      <c r="A784" s="252">
        <v>770</v>
      </c>
      <c r="B784" s="276" t="str">
        <f>Спецмонтаж!B87</f>
        <v>Монтаж колонки в потолок</v>
      </c>
      <c r="C784" s="243" t="str">
        <f>Спецмонтаж!C87</f>
        <v>шт</v>
      </c>
      <c r="D784" s="275">
        <f>Спецмонтаж!E87</f>
        <v>615</v>
      </c>
      <c r="F784" s="240"/>
      <c r="G784" s="240"/>
      <c r="H784" s="240"/>
      <c r="I784" s="240"/>
    </row>
    <row r="785" spans="1:9" s="248" customFormat="1" x14ac:dyDescent="0.2">
      <c r="A785" s="252">
        <v>771</v>
      </c>
      <c r="B785" s="276" t="str">
        <f>Спецмонтаж!B88</f>
        <v>Сплинкер в натяжной потолке</v>
      </c>
      <c r="C785" s="243" t="str">
        <f>Спецмонтаж!C88</f>
        <v>шт</v>
      </c>
      <c r="D785" s="275">
        <f>Спецмонтаж!E88</f>
        <v>664</v>
      </c>
      <c r="F785" s="240"/>
      <c r="G785" s="240"/>
      <c r="H785" s="240"/>
      <c r="I785" s="240"/>
    </row>
    <row r="786" spans="1:9" s="248" customFormat="1" x14ac:dyDescent="0.2">
      <c r="A786" s="252">
        <v>772</v>
      </c>
      <c r="B786" s="276" t="str">
        <f>Спецмонтаж!B89</f>
        <v>Пластиковый Люк в натяжной потолок</v>
      </c>
      <c r="C786" s="243" t="str">
        <f>Спецмонтаж!C89</f>
        <v>шт</v>
      </c>
      <c r="D786" s="275">
        <f>Спецмонтаж!E89</f>
        <v>221</v>
      </c>
      <c r="F786" s="240"/>
      <c r="G786" s="240"/>
      <c r="H786" s="240"/>
      <c r="I786" s="240"/>
    </row>
    <row r="787" spans="1:9" s="248" customFormat="1" ht="25.5" x14ac:dyDescent="0.2">
      <c r="A787" s="252">
        <v>773</v>
      </c>
      <c r="B787" s="276" t="str">
        <f>Спецмонтаж!B90</f>
        <v>Закладной элемент для люстры потолочной, накладного светильника, датчика пожарной сигнализации</v>
      </c>
      <c r="C787" s="243" t="str">
        <f>Спецмонтаж!C90</f>
        <v>шт</v>
      </c>
      <c r="D787" s="275">
        <f>Спецмонтаж!E90</f>
        <v>1107</v>
      </c>
      <c r="F787" s="240"/>
      <c r="G787" s="240"/>
      <c r="H787" s="240"/>
      <c r="I787" s="240"/>
    </row>
    <row r="788" spans="1:9" s="248" customFormat="1" x14ac:dyDescent="0.2">
      <c r="A788" s="252">
        <v>774</v>
      </c>
      <c r="B788" s="276" t="str">
        <f>Спецмонтаж!B91</f>
        <v>Закладной элемент для люстры потолочной (Большого размера)</v>
      </c>
      <c r="C788" s="243" t="str">
        <f>Спецмонтаж!C91</f>
        <v>шт</v>
      </c>
      <c r="D788" s="275">
        <f>Спецмонтаж!E91</f>
        <v>2460</v>
      </c>
      <c r="F788" s="240"/>
      <c r="G788" s="240"/>
      <c r="H788" s="240"/>
      <c r="I788" s="240"/>
    </row>
    <row r="789" spans="1:9" s="248" customFormat="1" ht="25.5" x14ac:dyDescent="0.2">
      <c r="A789" s="252">
        <v>775</v>
      </c>
      <c r="B789" s="276" t="str">
        <f>Спецмонтаж!B92</f>
        <v>Монтаж люстры, накладного светильника (без сборки), датчика пожарной сигнализации</v>
      </c>
      <c r="C789" s="243" t="str">
        <f>Спецмонтаж!C92</f>
        <v>шт</v>
      </c>
      <c r="D789" s="275">
        <f>Спецмонтаж!E92</f>
        <v>3960</v>
      </c>
      <c r="F789" s="240"/>
      <c r="G789" s="240"/>
      <c r="H789" s="240"/>
      <c r="I789" s="240"/>
    </row>
    <row r="790" spans="1:9" s="248" customFormat="1" x14ac:dyDescent="0.2">
      <c r="A790" s="252">
        <v>776</v>
      </c>
      <c r="B790" s="276" t="str">
        <f>Спецмонтаж!B93</f>
        <v>Монтаж крючка для люстры (материал включён)</v>
      </c>
      <c r="C790" s="243" t="str">
        <f>Спецмонтаж!C93</f>
        <v>шт</v>
      </c>
      <c r="D790" s="275">
        <f>Спецмонтаж!E93</f>
        <v>6642</v>
      </c>
      <c r="F790" s="240"/>
      <c r="G790" s="240"/>
      <c r="H790" s="240"/>
      <c r="I790" s="240"/>
    </row>
    <row r="791" spans="1:9" s="248" customFormat="1" x14ac:dyDescent="0.2">
      <c r="A791" s="252">
        <v>777</v>
      </c>
      <c r="B791" s="276" t="str">
        <f>Спецмонтаж!B94</f>
        <v>Сборка люстры</v>
      </c>
      <c r="C791" s="243" t="str">
        <f>Спецмонтаж!C94</f>
        <v>шт</v>
      </c>
      <c r="D791" s="275">
        <f>Спецмонтаж!E94</f>
        <v>2460</v>
      </c>
      <c r="F791" s="240"/>
      <c r="G791" s="240"/>
      <c r="H791" s="240"/>
      <c r="I791" s="240"/>
    </row>
    <row r="792" spans="1:9" s="248" customFormat="1" x14ac:dyDescent="0.2">
      <c r="A792" s="252">
        <v>778</v>
      </c>
      <c r="B792" s="276" t="str">
        <f>Спецмонтаж!B95</f>
        <v>Сборка сложной люстры</v>
      </c>
      <c r="C792" s="243" t="str">
        <f>Спецмонтаж!C95</f>
        <v>шт</v>
      </c>
      <c r="D792" s="275">
        <f>Спецмонтаж!E95</f>
        <v>6642</v>
      </c>
      <c r="F792" s="240"/>
      <c r="G792" s="240"/>
      <c r="H792" s="240"/>
      <c r="I792" s="240"/>
    </row>
    <row r="793" spans="1:9" s="248" customFormat="1" x14ac:dyDescent="0.2">
      <c r="A793" s="252">
        <v>779</v>
      </c>
      <c r="B793" s="276" t="str">
        <f>Спецмонтаж!B96</f>
        <v>Закладная платформа для светильника до 90 мм</v>
      </c>
      <c r="C793" s="243" t="str">
        <f>Спецмонтаж!C96</f>
        <v>шт</v>
      </c>
      <c r="D793" s="275">
        <f>Спецмонтаж!E96</f>
        <v>4182</v>
      </c>
      <c r="F793" s="240"/>
      <c r="G793" s="240"/>
      <c r="H793" s="240"/>
      <c r="I793" s="240"/>
    </row>
    <row r="794" spans="1:9" s="248" customFormat="1" x14ac:dyDescent="0.2">
      <c r="A794" s="252">
        <v>780</v>
      </c>
      <c r="B794" s="276" t="str">
        <f>Спецмонтаж!B97</f>
        <v>Закладная платформа для светильника до 210 мм</v>
      </c>
      <c r="C794" s="243" t="str">
        <f>Спецмонтаж!C97</f>
        <v>шт</v>
      </c>
      <c r="D794" s="275">
        <f>Спецмонтаж!E97</f>
        <v>5166</v>
      </c>
      <c r="F794" s="240"/>
      <c r="G794" s="240"/>
      <c r="H794" s="240"/>
      <c r="I794" s="240"/>
    </row>
    <row r="795" spans="1:9" s="248" customFormat="1" x14ac:dyDescent="0.2">
      <c r="A795" s="252">
        <v>781</v>
      </c>
      <c r="B795" s="276" t="str">
        <f>Спецмонтаж!B98</f>
        <v>Монтаж светильника</v>
      </c>
      <c r="C795" s="243" t="str">
        <f>Спецмонтаж!C98</f>
        <v>шт</v>
      </c>
      <c r="D795" s="275">
        <f>Спецмонтаж!E98</f>
        <v>5166</v>
      </c>
      <c r="F795" s="240"/>
      <c r="G795" s="240"/>
      <c r="H795" s="240"/>
      <c r="I795" s="240"/>
    </row>
    <row r="796" spans="1:9" s="248" customFormat="1" x14ac:dyDescent="0.2">
      <c r="A796" s="252">
        <v>782</v>
      </c>
      <c r="B796" s="276" t="str">
        <f>Спецмонтаж!B99</f>
        <v>Двойное подключение светильника</v>
      </c>
      <c r="C796" s="243" t="str">
        <f>Спецмонтаж!C99</f>
        <v>шт</v>
      </c>
      <c r="D796" s="275">
        <f>Спецмонтаж!E99</f>
        <v>6462</v>
      </c>
      <c r="F796" s="240"/>
      <c r="G796" s="240"/>
      <c r="H796" s="240"/>
      <c r="I796" s="240"/>
    </row>
    <row r="797" spans="1:9" s="248" customFormat="1" x14ac:dyDescent="0.2">
      <c r="A797" s="252">
        <v>783</v>
      </c>
      <c r="B797" s="276" t="str">
        <f>Спецмонтаж!B100</f>
        <v>Закладная под трековый светильник</v>
      </c>
      <c r="C797" s="243" t="str">
        <f>Спецмонтаж!C100</f>
        <v>м. пог</v>
      </c>
      <c r="D797" s="275">
        <f>Спецмонтаж!E100</f>
        <v>2460</v>
      </c>
      <c r="F797" s="240"/>
      <c r="G797" s="240"/>
      <c r="H797" s="240"/>
      <c r="I797" s="240"/>
    </row>
    <row r="798" spans="1:9" s="248" customFormat="1" x14ac:dyDescent="0.2">
      <c r="A798" s="252">
        <v>784</v>
      </c>
      <c r="B798" s="276" t="str">
        <f>Спецмонтаж!B101</f>
        <v xml:space="preserve">Монтаж трековой системы накладной </v>
      </c>
      <c r="C798" s="243" t="str">
        <f>Спецмонтаж!C101</f>
        <v>м. пог</v>
      </c>
      <c r="D798" s="275">
        <f>Спецмонтаж!E101</f>
        <v>3690</v>
      </c>
      <c r="F798" s="240"/>
      <c r="G798" s="240"/>
      <c r="H798" s="240"/>
      <c r="I798" s="240"/>
    </row>
    <row r="799" spans="1:9" s="248" customFormat="1" x14ac:dyDescent="0.2">
      <c r="A799" s="252">
        <v>785</v>
      </c>
      <c r="B799" s="276" t="str">
        <f>Спецмонтаж!B102</f>
        <v>Установка светодиодной ленты с подключением</v>
      </c>
      <c r="C799" s="243" t="str">
        <f>Спецмонтаж!C102</f>
        <v>м. пог</v>
      </c>
      <c r="D799" s="275">
        <f>Спецмонтаж!E102</f>
        <v>2460</v>
      </c>
      <c r="F799" s="240"/>
      <c r="G799" s="240"/>
      <c r="H799" s="240"/>
      <c r="I799" s="240"/>
    </row>
    <row r="800" spans="1:9" s="248" customFormat="1" x14ac:dyDescent="0.2">
      <c r="A800" s="252">
        <v>786</v>
      </c>
      <c r="B800" s="276" t="str">
        <f>Спецмонтаж!B103</f>
        <v>Установка трансформатора (контроллера) для светодиодной ленты</v>
      </c>
      <c r="C800" s="243" t="str">
        <f>Спецмонтаж!C103</f>
        <v>шт</v>
      </c>
      <c r="D800" s="275">
        <f>Спецмонтаж!E103</f>
        <v>3690</v>
      </c>
      <c r="F800" s="240"/>
      <c r="G800" s="240"/>
      <c r="H800" s="240"/>
      <c r="I800" s="240"/>
    </row>
    <row r="801" spans="1:9" s="248" customFormat="1" x14ac:dyDescent="0.2">
      <c r="A801" s="252">
        <v>787</v>
      </c>
      <c r="B801" s="276" t="str">
        <f>Спецмонтаж!B104</f>
        <v>Прямоугольный светильник (двойной)</v>
      </c>
      <c r="C801" s="243" t="str">
        <f>Спецмонтаж!C104</f>
        <v>шт</v>
      </c>
      <c r="D801" s="275">
        <f>Спецмонтаж!E104</f>
        <v>6642</v>
      </c>
      <c r="F801" s="240"/>
      <c r="G801" s="240"/>
      <c r="H801" s="240"/>
      <c r="I801" s="240"/>
    </row>
    <row r="802" spans="1:9" s="248" customFormat="1" x14ac:dyDescent="0.2">
      <c r="A802" s="252">
        <v>788</v>
      </c>
      <c r="B802" s="276" t="str">
        <f>Спецмонтаж!B105</f>
        <v xml:space="preserve">Монтаж светового короба  </v>
      </c>
      <c r="C802" s="243" t="str">
        <f>Спецмонтаж!C105</f>
        <v>м. пог</v>
      </c>
      <c r="D802" s="275">
        <f>Спецмонтаж!E105</f>
        <v>6642</v>
      </c>
      <c r="F802" s="240"/>
      <c r="G802" s="240"/>
      <c r="H802" s="240"/>
      <c r="I802" s="240"/>
    </row>
    <row r="803" spans="1:9" s="248" customFormat="1" x14ac:dyDescent="0.2">
      <c r="A803" s="252">
        <v>789</v>
      </c>
      <c r="B803" s="276" t="str">
        <f>Спецмонтаж!B106</f>
        <v>Внутренняя вклейка кольца</v>
      </c>
      <c r="C803" s="243" t="str">
        <f>Спецмонтаж!C106</f>
        <v>шт</v>
      </c>
      <c r="D803" s="275">
        <f>Спецмонтаж!E106</f>
        <v>2214</v>
      </c>
      <c r="F803" s="240"/>
      <c r="G803" s="240"/>
      <c r="H803" s="240"/>
      <c r="I803" s="240"/>
    </row>
    <row r="804" spans="1:9" s="248" customFormat="1" ht="25.5" x14ac:dyDescent="0.2">
      <c r="A804" s="252">
        <v>790</v>
      </c>
      <c r="B804" s="276" t="str">
        <f>Спецмонтаж!B107</f>
        <v>Изготовление ниши для скрытого карниза (с перегибом полотна), через профиль Бп-40</v>
      </c>
      <c r="C804" s="243" t="str">
        <f>Спецмонтаж!C107</f>
        <v>м. пог</v>
      </c>
      <c r="D804" s="275">
        <f>Спецмонтаж!E107</f>
        <v>5400</v>
      </c>
      <c r="F804" s="240"/>
      <c r="G804" s="240"/>
      <c r="H804" s="240"/>
      <c r="I804" s="240"/>
    </row>
    <row r="805" spans="1:9" s="248" customFormat="1" ht="25.5" x14ac:dyDescent="0.2">
      <c r="A805" s="252">
        <v>791</v>
      </c>
      <c r="B805" s="276" t="str">
        <f>Спецмонтаж!B108</f>
        <v xml:space="preserve">Изготовление ниши для скрытого карниза (с перегибом полотна), до потолка. Скрытый карниз по Ткани </v>
      </c>
      <c r="C805" s="243" t="str">
        <f>Спецмонтаж!C108</f>
        <v>м. пог</v>
      </c>
      <c r="D805" s="275">
        <f>Спецмонтаж!E108</f>
        <v>5400</v>
      </c>
      <c r="F805" s="240"/>
      <c r="G805" s="240"/>
      <c r="H805" s="240"/>
      <c r="I805" s="240"/>
    </row>
    <row r="806" spans="1:9" s="248" customFormat="1" ht="25.5" x14ac:dyDescent="0.2">
      <c r="A806" s="252">
        <v>792</v>
      </c>
      <c r="B806" s="276" t="str">
        <f>Спецмонтаж!B109</f>
        <v>Изготовление ниши для скрытого карниза (с перегибом полотна), через профиль Для перехода уровня</v>
      </c>
      <c r="C806" s="243" t="str">
        <f>Спецмонтаж!C109</f>
        <v>м. пог</v>
      </c>
      <c r="D806" s="275">
        <f>Спецмонтаж!E109</f>
        <v>5400</v>
      </c>
      <c r="F806" s="240"/>
      <c r="G806" s="240"/>
      <c r="H806" s="240"/>
      <c r="I806" s="240"/>
    </row>
    <row r="807" spans="1:9" s="248" customFormat="1" ht="25.5" x14ac:dyDescent="0.2">
      <c r="A807" s="252">
        <v>793</v>
      </c>
      <c r="B807" s="276" t="str">
        <f>Спецмонтаж!B110</f>
        <v>Изготовление ниши для скрытого карниза (с использованием гардины ПК-5) Еврокарниз</v>
      </c>
      <c r="C807" s="243" t="str">
        <f>Спецмонтаж!C110</f>
        <v>м. пог</v>
      </c>
      <c r="D807" s="275">
        <f>Спецмонтаж!E110</f>
        <v>3400</v>
      </c>
      <c r="F807" s="240"/>
      <c r="G807" s="240"/>
      <c r="H807" s="240"/>
      <c r="I807" s="240"/>
    </row>
    <row r="808" spans="1:9" s="248" customFormat="1" x14ac:dyDescent="0.2">
      <c r="A808" s="252">
        <v>794</v>
      </c>
      <c r="B808" s="276" t="str">
        <f>Спецмонтаж!B111</f>
        <v xml:space="preserve"> Угол 90 градусов на профиле БП -40, переходе уровня </v>
      </c>
      <c r="C808" s="243" t="str">
        <f>Спецмонтаж!C111</f>
        <v>шт</v>
      </c>
      <c r="D808" s="275">
        <f>Спецмонтаж!E111</f>
        <v>4200</v>
      </c>
      <c r="F808" s="240"/>
      <c r="G808" s="240"/>
      <c r="H808" s="240"/>
      <c r="I808" s="240"/>
    </row>
    <row r="809" spans="1:9" s="248" customFormat="1" x14ac:dyDescent="0.2">
      <c r="A809" s="252">
        <v>795</v>
      </c>
      <c r="B809" s="276" t="str">
        <f>Спецмонтаж!B112</f>
        <v>Угол на гардине  ПК-5 (Еврокарниз)</v>
      </c>
      <c r="C809" s="243" t="str">
        <f>Спецмонтаж!C112</f>
        <v>шт</v>
      </c>
      <c r="D809" s="275">
        <f>Спецмонтаж!E112</f>
        <v>4200</v>
      </c>
      <c r="F809" s="240"/>
      <c r="G809" s="240"/>
      <c r="H809" s="240"/>
      <c r="I809" s="240"/>
    </row>
    <row r="810" spans="1:9" s="248" customFormat="1" x14ac:dyDescent="0.2">
      <c r="A810" s="252">
        <v>796</v>
      </c>
      <c r="B810" s="276" t="str">
        <f>Спецмонтаж!B113</f>
        <v>Двухуровневый потолок без подсветки (прямолинейный)</v>
      </c>
      <c r="C810" s="243" t="str">
        <f>Спецмонтаж!C113</f>
        <v>м. пог</v>
      </c>
      <c r="D810" s="275">
        <f>Спецмонтаж!E113</f>
        <v>5400</v>
      </c>
      <c r="F810" s="240"/>
      <c r="G810" s="240"/>
      <c r="H810" s="240"/>
      <c r="I810" s="240"/>
    </row>
    <row r="811" spans="1:9" s="248" customFormat="1" x14ac:dyDescent="0.2">
      <c r="A811" s="252">
        <v>797</v>
      </c>
      <c r="B811" s="276" t="str">
        <f>Спецмонтаж!B114</f>
        <v>Двухуровневый потолок с подсветкой (прямолинейный)</v>
      </c>
      <c r="C811" s="243" t="str">
        <f>Спецмонтаж!C114</f>
        <v>м. пог</v>
      </c>
      <c r="D811" s="275">
        <f>Спецмонтаж!E114</f>
        <v>2000</v>
      </c>
      <c r="F811" s="240"/>
      <c r="G811" s="240"/>
      <c r="H811" s="240"/>
      <c r="I811" s="240"/>
    </row>
    <row r="812" spans="1:9" s="248" customFormat="1" x14ac:dyDescent="0.2">
      <c r="A812" s="252">
        <v>798</v>
      </c>
      <c r="B812" s="276" t="str">
        <f>Спецмонтаж!B115</f>
        <v>Двухуровневый потолок без подсветки (криволинейный)</v>
      </c>
      <c r="C812" s="243" t="str">
        <f>Спецмонтаж!C115</f>
        <v>м. пог</v>
      </c>
      <c r="D812" s="275">
        <f>Спецмонтаж!E115</f>
        <v>3000</v>
      </c>
      <c r="F812" s="240"/>
      <c r="G812" s="240"/>
      <c r="H812" s="240"/>
      <c r="I812" s="240"/>
    </row>
    <row r="813" spans="1:9" s="248" customFormat="1" x14ac:dyDescent="0.2">
      <c r="A813" s="252">
        <v>799</v>
      </c>
      <c r="B813" s="276" t="str">
        <f>Спецмонтаж!B116</f>
        <v>Двухуровневый потолок с подсветкой (криволинейный)</v>
      </c>
      <c r="C813" s="243" t="str">
        <f>Спецмонтаж!C116</f>
        <v>м. пог</v>
      </c>
      <c r="D813" s="275">
        <f>Спецмонтаж!E116</f>
        <v>2500</v>
      </c>
      <c r="F813" s="240"/>
      <c r="G813" s="240"/>
      <c r="H813" s="240"/>
      <c r="I813" s="240"/>
    </row>
    <row r="814" spans="1:9" s="248" customFormat="1" x14ac:dyDescent="0.2">
      <c r="A814" s="252">
        <v>800</v>
      </c>
      <c r="B814" s="276" t="str">
        <f>Спецмонтаж!B117</f>
        <v>Парящий натяжной потолок, ПВХ</v>
      </c>
      <c r="C814" s="243" t="str">
        <f>Спецмонтаж!C117</f>
        <v>м. пог</v>
      </c>
      <c r="D814" s="275">
        <f>Спецмонтаж!E117</f>
        <v>3000</v>
      </c>
      <c r="F814" s="240"/>
      <c r="G814" s="240"/>
      <c r="H814" s="240"/>
      <c r="I814" s="240"/>
    </row>
    <row r="815" spans="1:9" s="248" customFormat="1" x14ac:dyDescent="0.2">
      <c r="A815" s="252">
        <v>801</v>
      </c>
      <c r="B815" s="276" t="str">
        <f>Спецмонтаж!B118</f>
        <v>Парящий натяжной потолок, Ткань</v>
      </c>
      <c r="C815" s="243" t="str">
        <f>Спецмонтаж!C118</f>
        <v>м. пог</v>
      </c>
      <c r="D815" s="275">
        <f>Спецмонтаж!E118</f>
        <v>2500</v>
      </c>
      <c r="F815" s="240"/>
      <c r="G815" s="240"/>
      <c r="H815" s="240"/>
      <c r="I815" s="240"/>
    </row>
    <row r="816" spans="1:9" s="248" customFormat="1" x14ac:dyDescent="0.2">
      <c r="A816" s="252">
        <v>802</v>
      </c>
      <c r="B816" s="276" t="str">
        <f>Спецмонтаж!B119</f>
        <v>Контурный натяжной потолок, ПВХ</v>
      </c>
      <c r="C816" s="243" t="str">
        <f>Спецмонтаж!C119</f>
        <v>м. пог</v>
      </c>
      <c r="D816" s="275">
        <f>Спецмонтаж!E119</f>
        <v>1800</v>
      </c>
      <c r="F816" s="240"/>
      <c r="G816" s="240"/>
      <c r="H816" s="240"/>
      <c r="I816" s="240"/>
    </row>
    <row r="817" spans="1:9" s="248" customFormat="1" x14ac:dyDescent="0.2">
      <c r="A817" s="252">
        <v>803</v>
      </c>
      <c r="B817" s="276" t="str">
        <f>Спецмонтаж!B120</f>
        <v>Контурный натяжной потолок, Ткань</v>
      </c>
      <c r="C817" s="243" t="str">
        <f>Спецмонтаж!C120</f>
        <v>м. пог</v>
      </c>
      <c r="D817" s="275">
        <f>Спецмонтаж!E120</f>
        <v>3500</v>
      </c>
      <c r="F817" s="240"/>
      <c r="G817" s="240"/>
      <c r="H817" s="240"/>
      <c r="I817" s="240"/>
    </row>
    <row r="818" spans="1:9" s="248" customFormat="1" x14ac:dyDescent="0.2">
      <c r="A818" s="252">
        <v>804</v>
      </c>
      <c r="B818" s="276" t="str">
        <f>Спецмонтаж!B121</f>
        <v>Еврокраб "теневой"</v>
      </c>
      <c r="C818" s="243" t="str">
        <f>Спецмонтаж!C121</f>
        <v>м. пог</v>
      </c>
      <c r="D818" s="275">
        <f>Спецмонтаж!E121</f>
        <v>2500</v>
      </c>
      <c r="F818" s="240"/>
      <c r="G818" s="240"/>
      <c r="H818" s="240"/>
      <c r="I818" s="240"/>
    </row>
    <row r="819" spans="1:9" s="248" customFormat="1" x14ac:dyDescent="0.2">
      <c r="A819" s="252">
        <v>805</v>
      </c>
      <c r="B819" s="276" t="str">
        <f>Спецмонтаж!B122</f>
        <v>Дополнительный Угол на Еврокраб "теневой"</v>
      </c>
      <c r="C819" s="243" t="str">
        <f>Спецмонтаж!C122</f>
        <v>шт</v>
      </c>
      <c r="D819" s="275">
        <f>Спецмонтаж!E122</f>
        <v>5400</v>
      </c>
      <c r="F819" s="240"/>
      <c r="G819" s="240"/>
      <c r="H819" s="240"/>
      <c r="I819" s="240"/>
    </row>
    <row r="820" spans="1:9" s="248" customFormat="1" x14ac:dyDescent="0.2">
      <c r="A820" s="252">
        <v>806</v>
      </c>
      <c r="B820" s="276" t="str">
        <f>Спецмонтаж!B123</f>
        <v>Крааб 3.0</v>
      </c>
      <c r="C820" s="243" t="str">
        <f>Спецмонтаж!C123</f>
        <v>м. пог</v>
      </c>
      <c r="D820" s="275">
        <f>Спецмонтаж!E123</f>
        <v>5400</v>
      </c>
      <c r="F820" s="240"/>
      <c r="G820" s="240"/>
      <c r="H820" s="240"/>
      <c r="I820" s="240"/>
    </row>
    <row r="821" spans="1:9" s="248" customFormat="1" x14ac:dyDescent="0.2">
      <c r="A821" s="252">
        <v>807</v>
      </c>
      <c r="B821" s="276" t="str">
        <f>Спецмонтаж!B124</f>
        <v>Дополнительный Угол на Крааб 3.0</v>
      </c>
      <c r="C821" s="243" t="str">
        <f>Спецмонтаж!C124</f>
        <v>шт</v>
      </c>
      <c r="D821" s="275">
        <f>Спецмонтаж!E124</f>
        <v>840</v>
      </c>
      <c r="F821" s="240"/>
      <c r="G821" s="240"/>
      <c r="H821" s="240"/>
      <c r="I821" s="240"/>
    </row>
    <row r="822" spans="1:9" s="248" customFormat="1" x14ac:dyDescent="0.2">
      <c r="A822" s="252">
        <v>808</v>
      </c>
      <c r="B822" s="276" t="str">
        <f>Спецмонтаж!B125</f>
        <v>Световые линии, ПВХ</v>
      </c>
      <c r="C822" s="243" t="str">
        <f>Спецмонтаж!C125</f>
        <v>м. пог</v>
      </c>
      <c r="D822" s="275">
        <f>Спецмонтаж!E125</f>
        <v>8400</v>
      </c>
      <c r="F822" s="240"/>
      <c r="G822" s="240"/>
      <c r="H822" s="240"/>
      <c r="I822" s="240"/>
    </row>
    <row r="823" spans="1:9" s="248" customFormat="1" x14ac:dyDescent="0.2">
      <c r="A823" s="252">
        <v>809</v>
      </c>
      <c r="B823" s="276" t="str">
        <f>Спецмонтаж!B126</f>
        <v>Световые линии, Ткань</v>
      </c>
      <c r="C823" s="243" t="str">
        <f>Спецмонтаж!C126</f>
        <v>м. пог</v>
      </c>
      <c r="D823" s="275">
        <f>Спецмонтаж!E126</f>
        <v>3000</v>
      </c>
      <c r="F823" s="240"/>
      <c r="G823" s="240"/>
      <c r="H823" s="240"/>
      <c r="I823" s="240"/>
    </row>
    <row r="824" spans="1:9" s="248" customFormat="1" ht="25.5" x14ac:dyDescent="0.2">
      <c r="A824" s="252">
        <v>810</v>
      </c>
      <c r="B824" s="276" t="str">
        <f>Спецмонтаж!B127</f>
        <v>Угол в парящем потолке, световой линии, контурном потолке, светопотолке</v>
      </c>
      <c r="C824" s="243" t="str">
        <f>Спецмонтаж!C127</f>
        <v>шт</v>
      </c>
      <c r="D824" s="275">
        <f>Спецмонтаж!E127</f>
        <v>840</v>
      </c>
      <c r="F824" s="240"/>
      <c r="G824" s="240"/>
      <c r="H824" s="240"/>
      <c r="I824" s="240"/>
    </row>
    <row r="825" spans="1:9" s="248" customFormat="1" x14ac:dyDescent="0.2">
      <c r="A825" s="252">
        <v>811</v>
      </c>
      <c r="B825" s="276" t="str">
        <f>Спецмонтаж!B128</f>
        <v>Ниша под светильники</v>
      </c>
      <c r="C825" s="243" t="str">
        <f>Спецмонтаж!C128</f>
        <v>м. пог</v>
      </c>
      <c r="D825" s="275">
        <f>Спецмонтаж!E128</f>
        <v>8400</v>
      </c>
      <c r="F825" s="240"/>
      <c r="G825" s="240"/>
      <c r="H825" s="240"/>
      <c r="I825" s="240"/>
    </row>
    <row r="826" spans="1:9" s="248" customFormat="1" x14ac:dyDescent="0.2">
      <c r="A826" s="252">
        <v>812</v>
      </c>
      <c r="B826" s="276" t="str">
        <f>Спецмонтаж!B129</f>
        <v>Светопотолок</v>
      </c>
      <c r="C826" s="243" t="str">
        <f>Спецмонтаж!C129</f>
        <v>м. пог</v>
      </c>
      <c r="D826" s="275">
        <f>Спецмонтаж!E129</f>
        <v>3000</v>
      </c>
      <c r="F826" s="240"/>
      <c r="G826" s="240"/>
      <c r="H826" s="240"/>
      <c r="I826" s="240"/>
    </row>
    <row r="827" spans="1:9" s="248" customFormat="1" x14ac:dyDescent="0.2">
      <c r="A827" s="252">
        <v>813</v>
      </c>
      <c r="B827" s="276" t="str">
        <f>Спецмонтаж!B130</f>
        <v xml:space="preserve">Выезд замерщика для обмера помещения или консультации </v>
      </c>
      <c r="C827" s="243" t="str">
        <f>Спецмонтаж!C130</f>
        <v>шт</v>
      </c>
      <c r="D827" s="275">
        <f>Спецмонтаж!E130</f>
        <v>1800</v>
      </c>
      <c r="F827" s="240"/>
      <c r="G827" s="240"/>
      <c r="H827" s="240"/>
      <c r="I827" s="240"/>
    </row>
    <row r="828" spans="1:9" s="248" customFormat="1" x14ac:dyDescent="0.2">
      <c r="A828" s="252">
        <v>814</v>
      </c>
      <c r="B828" s="276" t="str">
        <f>Спецмонтаж!B131</f>
        <v>Выезд бригады по вине Заказчика (доп.выезд)</v>
      </c>
      <c r="C828" s="243" t="str">
        <f>Спецмонтаж!C131</f>
        <v>шт</v>
      </c>
      <c r="D828" s="275">
        <f>Спецмонтаж!E131</f>
        <v>5400</v>
      </c>
      <c r="F828" s="240"/>
      <c r="G828" s="240"/>
      <c r="H828" s="240"/>
      <c r="I828" s="240"/>
    </row>
    <row r="829" spans="1:9" s="248" customFormat="1" x14ac:dyDescent="0.2">
      <c r="A829" s="252">
        <v>815</v>
      </c>
      <c r="B829" s="276" t="str">
        <f>Спецмонтаж!B132</f>
        <v>Монтаж в два этапа</v>
      </c>
      <c r="C829" s="243" t="str">
        <f>Спецмонтаж!C132</f>
        <v>шт</v>
      </c>
      <c r="D829" s="275">
        <f>Спецмонтаж!E132</f>
        <v>1800</v>
      </c>
      <c r="F829" s="240"/>
      <c r="G829" s="240"/>
      <c r="H829" s="240"/>
      <c r="I829" s="240"/>
    </row>
    <row r="830" spans="1:9" s="248" customFormat="1" x14ac:dyDescent="0.2">
      <c r="A830" s="252">
        <v>816</v>
      </c>
      <c r="B830" s="276" t="str">
        <f>Спецмонтаж!B133</f>
        <v>Подъем материала при отсутствующем, неработающим лифте</v>
      </c>
      <c r="C830" s="243" t="str">
        <f>Спецмонтаж!C133</f>
        <v>этаж</v>
      </c>
      <c r="D830" s="275">
        <f>Спецмонтаж!E133</f>
        <v>75</v>
      </c>
      <c r="F830" s="240"/>
      <c r="G830" s="240"/>
      <c r="H830" s="240"/>
      <c r="I830" s="240"/>
    </row>
    <row r="831" spans="1:9" s="248" customFormat="1" x14ac:dyDescent="0.2">
      <c r="A831" s="252">
        <v>817</v>
      </c>
      <c r="B831" s="276" t="str">
        <f>Спецмонтаж!B134</f>
        <v>Устройство плёнки для стен</v>
      </c>
      <c r="C831" s="243" t="str">
        <f>Спецмонтаж!C134</f>
        <v>м. пог</v>
      </c>
      <c r="D831" s="275">
        <f>Спецмонтаж!E134</f>
        <v>60</v>
      </c>
      <c r="F831" s="240"/>
      <c r="G831" s="240"/>
      <c r="H831" s="240"/>
      <c r="I831" s="240"/>
    </row>
    <row r="832" spans="1:9" s="248" customFormat="1" x14ac:dyDescent="0.2">
      <c r="A832" s="252">
        <v>818</v>
      </c>
      <c r="B832" s="276" t="str">
        <f>Спецмонтаж!B135</f>
        <v>Работа с применением пылесоса</v>
      </c>
      <c r="C832" s="243" t="str">
        <f>Спецмонтаж!C135</f>
        <v>м. пог</v>
      </c>
      <c r="D832" s="275">
        <f>Спецмонтаж!E135</f>
        <v>75</v>
      </c>
      <c r="F832" s="240"/>
      <c r="G832" s="240"/>
      <c r="H832" s="240"/>
      <c r="I832" s="240"/>
    </row>
    <row r="833" spans="1:9" s="248" customFormat="1" x14ac:dyDescent="0.2">
      <c r="A833" s="252">
        <v>819</v>
      </c>
      <c r="B833" s="276" t="str">
        <f>Спецмонтаж!B136</f>
        <v>Выезд за МКАД свыше 15 км</v>
      </c>
      <c r="C833" s="243" t="str">
        <f>Спецмонтаж!C136</f>
        <v>км</v>
      </c>
      <c r="D833" s="275">
        <f>Спецмонтаж!E136</f>
        <v>30</v>
      </c>
      <c r="F833" s="240"/>
      <c r="G833" s="240"/>
      <c r="H833" s="240"/>
      <c r="I833" s="240"/>
    </row>
    <row r="834" spans="1:9" s="248" customFormat="1" x14ac:dyDescent="0.2">
      <c r="A834" s="252">
        <v>820</v>
      </c>
      <c r="B834" s="276" t="str">
        <f>Спецмонтаж!B137</f>
        <v>Трудный доступ</v>
      </c>
      <c r="C834" s="243" t="str">
        <f>Спецмонтаж!C137</f>
        <v>шт</v>
      </c>
      <c r="D834" s="275">
        <f>Спецмонтаж!E137</f>
        <v>1800</v>
      </c>
      <c r="F834" s="240"/>
      <c r="G834" s="240"/>
      <c r="H834" s="240"/>
      <c r="I834" s="240"/>
    </row>
    <row r="835" spans="1:9" s="248" customFormat="1" x14ac:dyDescent="0.2">
      <c r="A835" s="252">
        <v>821</v>
      </c>
      <c r="B835" s="276" t="str">
        <f>Спецмонтаж!B138</f>
        <v>Звукоизоляция на потолке</v>
      </c>
      <c r="C835" s="243" t="str">
        <f>Спецмонтаж!C138</f>
        <v>м2</v>
      </c>
      <c r="D835" s="275">
        <f>Спецмонтаж!E138</f>
        <v>100</v>
      </c>
      <c r="F835" s="240"/>
      <c r="G835" s="240"/>
      <c r="H835" s="240"/>
      <c r="I835" s="240"/>
    </row>
    <row r="836" spans="1:9" s="248" customFormat="1" x14ac:dyDescent="0.2">
      <c r="A836" s="252">
        <v>822</v>
      </c>
      <c r="B836" s="276">
        <f>Спецмонтаж!B139</f>
        <v>0</v>
      </c>
      <c r="C836" s="243">
        <f>Спецмонтаж!C139</f>
        <v>0</v>
      </c>
      <c r="D836" s="275">
        <f>Спецмонтаж!E139</f>
        <v>0</v>
      </c>
      <c r="F836" s="240"/>
      <c r="G836" s="240"/>
      <c r="H836" s="240"/>
      <c r="I836" s="240"/>
    </row>
    <row r="837" spans="1:9" s="248" customFormat="1" x14ac:dyDescent="0.2">
      <c r="A837" s="252">
        <v>823</v>
      </c>
      <c r="B837" s="276" t="str">
        <f>Спецмонтаж!B140</f>
        <v>Демонтаж люстры</v>
      </c>
      <c r="C837" s="243" t="str">
        <f>Спецмонтаж!C140</f>
        <v>шт</v>
      </c>
      <c r="D837" s="275">
        <f>Спецмонтаж!E140</f>
        <v>180</v>
      </c>
      <c r="F837" s="240"/>
      <c r="G837" s="240"/>
      <c r="H837" s="240"/>
      <c r="I837" s="240"/>
    </row>
    <row r="838" spans="1:9" s="248" customFormat="1" x14ac:dyDescent="0.2">
      <c r="A838" s="252">
        <v>824</v>
      </c>
      <c r="B838" s="276" t="str">
        <f>Спецмонтаж!B141</f>
        <v>Работа при наличии мебели</v>
      </c>
      <c r="C838" s="243" t="str">
        <f>Спецмонтаж!C141</f>
        <v>руб</v>
      </c>
      <c r="D838" s="275">
        <f>Спецмонтаж!E141</f>
        <v>0.1</v>
      </c>
      <c r="F838" s="240"/>
      <c r="G838" s="240"/>
      <c r="H838" s="240"/>
      <c r="I838" s="240"/>
    </row>
    <row r="839" spans="1:9" s="248" customFormat="1" x14ac:dyDescent="0.2">
      <c r="A839" s="252">
        <v>825</v>
      </c>
      <c r="B839" s="276" t="str">
        <f>Спецмонтаж!B142</f>
        <v>Работа при высоте помещения свыше 3-х метров</v>
      </c>
      <c r="C839" s="243" t="str">
        <f>Спецмонтаж!C142</f>
        <v>руб</v>
      </c>
      <c r="D839" s="275">
        <f>Спецмонтаж!E142</f>
        <v>0.1</v>
      </c>
      <c r="F839" s="240"/>
      <c r="G839" s="240"/>
      <c r="H839" s="240"/>
      <c r="I839" s="240"/>
    </row>
    <row r="840" spans="1:9" s="248" customFormat="1" x14ac:dyDescent="0.2">
      <c r="A840" s="252">
        <v>826</v>
      </c>
      <c r="B840" s="276" t="str">
        <f>Спецмонтаж!B143</f>
        <v>Итого по разделу (натяжной потолок)</v>
      </c>
      <c r="C840" s="243">
        <f>Спецмонтаж!C143</f>
        <v>0</v>
      </c>
      <c r="D840" s="275">
        <f>Спецмонтаж!E143</f>
        <v>0</v>
      </c>
      <c r="F840" s="240"/>
      <c r="G840" s="240"/>
      <c r="H840" s="240"/>
      <c r="I840" s="240"/>
    </row>
    <row r="841" spans="1:9" s="248" customFormat="1" ht="25.5" x14ac:dyDescent="0.2">
      <c r="A841" s="252">
        <v>827</v>
      </c>
      <c r="B841" s="276" t="str">
        <f>Спецмонтаж!B144</f>
        <v>Шлифовка  паркета</v>
      </c>
      <c r="C841" s="243" t="str">
        <f>Спецмонтаж!C144</f>
        <v>Ед. изм.</v>
      </c>
      <c r="D841" s="275" t="str">
        <f>Спецмонтаж!E144</f>
        <v>Цена за 
ед. изм</v>
      </c>
      <c r="F841" s="240"/>
      <c r="G841" s="240"/>
      <c r="H841" s="240"/>
      <c r="I841" s="240"/>
    </row>
    <row r="842" spans="1:9" s="248" customFormat="1" x14ac:dyDescent="0.2">
      <c r="A842" s="252">
        <v>828</v>
      </c>
      <c r="B842" s="276" t="str">
        <f>Спецмонтаж!B145</f>
        <v>Шлифовка  паркета (барабанной машиной) свыше 21м2</v>
      </c>
      <c r="C842" s="243" t="str">
        <f>Спецмонтаж!C145</f>
        <v>м2</v>
      </c>
      <c r="D842" s="275">
        <f>Спецмонтаж!E145</f>
        <v>700</v>
      </c>
      <c r="F842" s="240"/>
      <c r="G842" s="240"/>
      <c r="H842" s="240"/>
      <c r="I842" s="240"/>
    </row>
    <row r="843" spans="1:9" s="248" customFormat="1" x14ac:dyDescent="0.2">
      <c r="A843" s="252">
        <v>829</v>
      </c>
      <c r="B843" s="276" t="str">
        <f>Спецмонтаж!B146</f>
        <v xml:space="preserve">Евро шлифовка паркета </v>
      </c>
      <c r="C843" s="243" t="str">
        <f>Спецмонтаж!C146</f>
        <v>м2</v>
      </c>
      <c r="D843" s="275">
        <f>Спецмонтаж!E146</f>
        <v>1450</v>
      </c>
      <c r="F843" s="240"/>
      <c r="G843" s="240"/>
      <c r="H843" s="240"/>
      <c r="I843" s="240"/>
    </row>
    <row r="844" spans="1:9" s="248" customFormat="1" x14ac:dyDescent="0.2">
      <c r="A844" s="252">
        <v>830</v>
      </c>
      <c r="B844" s="276" t="str">
        <f>Спецмонтаж!B147</f>
        <v>Евро шлифовка паркета под масло</v>
      </c>
      <c r="C844" s="243" t="str">
        <f>Спецмонтаж!C147</f>
        <v>м2</v>
      </c>
      <c r="D844" s="275">
        <f>Спецмонтаж!E147</f>
        <v>1650</v>
      </c>
      <c r="F844" s="240"/>
      <c r="G844" s="240"/>
      <c r="H844" s="240"/>
      <c r="I844" s="240"/>
    </row>
    <row r="845" spans="1:9" s="248" customFormat="1" x14ac:dyDescent="0.2">
      <c r="A845" s="252">
        <v>831</v>
      </c>
      <c r="B845" s="276" t="str">
        <f>Спецмонтаж!B148</f>
        <v>Евро шлифовка паркета (тонировка,гель,лак,шпаклевка)</v>
      </c>
      <c r="C845" s="243" t="str">
        <f>Спецмонтаж!C148</f>
        <v>м2</v>
      </c>
      <c r="D845" s="275">
        <f>Спецмонтаж!E148</f>
        <v>2200</v>
      </c>
      <c r="F845" s="240"/>
      <c r="G845" s="240"/>
      <c r="H845" s="240"/>
      <c r="I845" s="240"/>
    </row>
    <row r="846" spans="1:9" s="248" customFormat="1" x14ac:dyDescent="0.2">
      <c r="A846" s="252">
        <v>832</v>
      </c>
      <c r="B846" s="276" t="str">
        <f>Спецмонтаж!B149</f>
        <v>Шпаклевка паркета</v>
      </c>
      <c r="C846" s="243" t="str">
        <f>Спецмонтаж!C149</f>
        <v>м2</v>
      </c>
      <c r="D846" s="275">
        <f>Спецмонтаж!E149</f>
        <v>350</v>
      </c>
      <c r="F846" s="240"/>
      <c r="G846" s="240"/>
      <c r="H846" s="240"/>
      <c r="I846" s="240"/>
    </row>
    <row r="847" spans="1:9" s="248" customFormat="1" x14ac:dyDescent="0.2">
      <c r="A847" s="252">
        <v>833</v>
      </c>
      <c r="B847" s="276" t="str">
        <f>Спецмонтаж!B150</f>
        <v>Шпаклевка паркета по периметру (шириной до 35 мм)</v>
      </c>
      <c r="C847" s="243" t="str">
        <f>Спецмонтаж!C150</f>
        <v>м/п</v>
      </c>
      <c r="D847" s="275">
        <f>Спецмонтаж!E150</f>
        <v>200</v>
      </c>
      <c r="F847" s="240"/>
      <c r="G847" s="240"/>
      <c r="H847" s="240"/>
      <c r="I847" s="240"/>
    </row>
    <row r="848" spans="1:9" s="248" customFormat="1" x14ac:dyDescent="0.2">
      <c r="A848" s="252">
        <v>834</v>
      </c>
      <c r="B848" s="276" t="str">
        <f>Спецмонтаж!B151</f>
        <v>Нанесение лака 3 слоя</v>
      </c>
      <c r="C848" s="243" t="str">
        <f>Спецмонтаж!C151</f>
        <v>м2</v>
      </c>
      <c r="D848" s="275">
        <f>Спецмонтаж!E151</f>
        <v>450</v>
      </c>
      <c r="F848" s="240"/>
      <c r="G848" s="240"/>
      <c r="H848" s="240"/>
      <c r="I848" s="240"/>
    </row>
    <row r="849" spans="1:9" s="248" customFormat="1" x14ac:dyDescent="0.2">
      <c r="A849" s="252">
        <v>835</v>
      </c>
      <c r="B849" s="276" t="str">
        <f>Спецмонтаж!B152</f>
        <v>Итого по разделу (полы)</v>
      </c>
      <c r="C849" s="243">
        <f>Спецмонтаж!C152</f>
        <v>0</v>
      </c>
      <c r="D849" s="275">
        <f>Спецмонтаж!E152</f>
        <v>0</v>
      </c>
      <c r="F849" s="240"/>
      <c r="G849" s="240"/>
      <c r="H849" s="240"/>
      <c r="I849" s="240"/>
    </row>
    <row r="850" spans="1:9" s="248" customFormat="1" ht="25.5" x14ac:dyDescent="0.2">
      <c r="A850" s="252">
        <v>836</v>
      </c>
      <c r="B850" s="276" t="str">
        <f>Спецмонтаж!B153</f>
        <v>Вывоз мусора</v>
      </c>
      <c r="C850" s="243" t="str">
        <f>Спецмонтаж!C153</f>
        <v>Ед. изм.</v>
      </c>
      <c r="D850" s="275" t="str">
        <f>Спецмонтаж!E153</f>
        <v>Цена за 
ед. изм</v>
      </c>
      <c r="F850" s="240"/>
      <c r="G850" s="240"/>
      <c r="H850" s="240"/>
      <c r="I850" s="240"/>
    </row>
    <row r="851" spans="1:9" s="248" customFormat="1" x14ac:dyDescent="0.2">
      <c r="A851" s="252">
        <v>837</v>
      </c>
      <c r="B851" s="276" t="str">
        <f>Спецмонтаж!B154</f>
        <v>Заказ контейнера 8м3 (2 часа)</v>
      </c>
      <c r="C851" s="243" t="str">
        <f>Спецмонтаж!C154</f>
        <v>шт.</v>
      </c>
      <c r="D851" s="275">
        <f>Спецмонтаж!E154</f>
        <v>9000</v>
      </c>
      <c r="F851" s="240"/>
      <c r="G851" s="240"/>
      <c r="H851" s="240"/>
      <c r="I851" s="240"/>
    </row>
    <row r="852" spans="1:9" s="248" customFormat="1" x14ac:dyDescent="0.2">
      <c r="A852" s="252">
        <v>838</v>
      </c>
      <c r="B852" s="276" t="str">
        <f>Спецмонтаж!B155</f>
        <v>Заказ контейнера 15м3 (2 часа)</v>
      </c>
      <c r="C852" s="243" t="str">
        <f>Спецмонтаж!C155</f>
        <v>шт.</v>
      </c>
      <c r="D852" s="275">
        <f>Спецмонтаж!E155</f>
        <v>23000</v>
      </c>
      <c r="F852" s="240"/>
      <c r="G852" s="240"/>
      <c r="H852" s="240"/>
      <c r="I852" s="240"/>
    </row>
    <row r="853" spans="1:9" s="248" customFormat="1" x14ac:dyDescent="0.2">
      <c r="A853" s="252">
        <v>839</v>
      </c>
      <c r="B853" s="276" t="str">
        <f>Спецмонтаж!B156</f>
        <v>Заказ контейнера 20м3 (2 часа)</v>
      </c>
      <c r="C853" s="243" t="str">
        <f>Спецмонтаж!C156</f>
        <v>шт.</v>
      </c>
      <c r="D853" s="275">
        <f>Спецмонтаж!E156</f>
        <v>23500</v>
      </c>
      <c r="F853" s="240"/>
      <c r="G853" s="240"/>
      <c r="H853" s="240"/>
      <c r="I853" s="240"/>
    </row>
    <row r="854" spans="1:9" s="248" customFormat="1" x14ac:dyDescent="0.2">
      <c r="A854" s="252">
        <v>840</v>
      </c>
      <c r="B854" s="276" t="str">
        <f>Спецмонтаж!B157</f>
        <v>Заказ контейнера 8м3 (2 часа) в пределах ТТК</v>
      </c>
      <c r="C854" s="243" t="str">
        <f>Спецмонтаж!C157</f>
        <v>шт.</v>
      </c>
      <c r="D854" s="275">
        <f>Спецмонтаж!E157</f>
        <v>9000</v>
      </c>
      <c r="F854" s="240"/>
      <c r="G854" s="240"/>
      <c r="H854" s="240"/>
      <c r="I854" s="240"/>
    </row>
    <row r="855" spans="1:9" s="248" customFormat="1" x14ac:dyDescent="0.2">
      <c r="A855" s="252">
        <v>841</v>
      </c>
      <c r="B855" s="276" t="str">
        <f>Спецмонтаж!B158</f>
        <v>Заказ контейнера 15м3 (2 часа) в пределах ТТК</v>
      </c>
      <c r="C855" s="243" t="str">
        <f>Спецмонтаж!C158</f>
        <v>шт.</v>
      </c>
      <c r="D855" s="275">
        <f>Спецмонтаж!E158</f>
        <v>23000</v>
      </c>
      <c r="F855" s="240"/>
      <c r="G855" s="240"/>
      <c r="H855" s="240"/>
      <c r="I855" s="240"/>
    </row>
    <row r="856" spans="1:9" s="248" customFormat="1" x14ac:dyDescent="0.2">
      <c r="A856" s="252">
        <v>842</v>
      </c>
      <c r="B856" s="276" t="str">
        <f>Спецмонтаж!B159</f>
        <v>Заказ контейнера 20м3 (2 часа) в пределах ТТК</v>
      </c>
      <c r="C856" s="243" t="str">
        <f>Спецмонтаж!C159</f>
        <v>шт.</v>
      </c>
      <c r="D856" s="275">
        <f>Спецмонтаж!E159</f>
        <v>23500</v>
      </c>
      <c r="F856" s="240"/>
      <c r="G856" s="240"/>
      <c r="H856" s="240"/>
      <c r="I856" s="240"/>
    </row>
    <row r="857" spans="1:9" s="248" customFormat="1" x14ac:dyDescent="0.2">
      <c r="A857" s="252">
        <v>843</v>
      </c>
      <c r="B857" s="276" t="str">
        <f>Спецмонтаж!B160</f>
        <v>Заказ контейнера 8м3 (2 часа) за МКАД</v>
      </c>
      <c r="C857" s="243" t="str">
        <f>Спецмонтаж!C160</f>
        <v>шт.</v>
      </c>
      <c r="D857" s="275">
        <f>Спецмонтаж!E160</f>
        <v>9500</v>
      </c>
      <c r="F857" s="240"/>
      <c r="G857" s="240"/>
      <c r="H857" s="240"/>
      <c r="I857" s="240"/>
    </row>
    <row r="858" spans="1:9" s="248" customFormat="1" x14ac:dyDescent="0.2">
      <c r="A858" s="252">
        <v>844</v>
      </c>
      <c r="B858" s="276" t="str">
        <f>Спецмонтаж!B161</f>
        <v>Заказ контейнера 15м3 (2 часа) за МКАД</v>
      </c>
      <c r="C858" s="243" t="str">
        <f>Спецмонтаж!C161</f>
        <v>шт.</v>
      </c>
      <c r="D858" s="275">
        <f>Спецмонтаж!E161</f>
        <v>26000</v>
      </c>
      <c r="F858" s="240"/>
      <c r="G858" s="240"/>
      <c r="H858" s="240"/>
      <c r="I858" s="240"/>
    </row>
    <row r="859" spans="1:9" s="248" customFormat="1" x14ac:dyDescent="0.2">
      <c r="A859" s="252">
        <v>845</v>
      </c>
      <c r="B859" s="276" t="str">
        <f>Спецмонтаж!B162</f>
        <v>Заказ контейнера 20м3 (2 часа) за МКАД</v>
      </c>
      <c r="C859" s="243" t="str">
        <f>Спецмонтаж!C162</f>
        <v>шт.</v>
      </c>
      <c r="D859" s="275">
        <f>Спецмонтаж!E162</f>
        <v>26500</v>
      </c>
      <c r="F859" s="240"/>
      <c r="G859" s="240"/>
      <c r="H859" s="240"/>
      <c r="I859" s="240"/>
    </row>
    <row r="860" spans="1:9" s="248" customFormat="1" x14ac:dyDescent="0.2">
      <c r="A860" s="252">
        <v>846</v>
      </c>
      <c r="B860" s="276" t="str">
        <f>Спецмонтаж!B163</f>
        <v>Загрузка контейнера или разгрузка материалов 8м3</v>
      </c>
      <c r="C860" s="243" t="str">
        <f>Спецмонтаж!C163</f>
        <v>шт.</v>
      </c>
      <c r="D860" s="275">
        <f>Спецмонтаж!E163</f>
        <v>4100</v>
      </c>
      <c r="F860" s="240"/>
      <c r="G860" s="240"/>
      <c r="H860" s="240"/>
      <c r="I860" s="240"/>
    </row>
    <row r="861" spans="1:9" s="248" customFormat="1" x14ac:dyDescent="0.2">
      <c r="A861" s="252">
        <v>847</v>
      </c>
      <c r="B861" s="276" t="str">
        <f>Спецмонтаж!B164</f>
        <v>Загрузка контейнера или разгрузка материалов 15м3</v>
      </c>
      <c r="C861" s="243" t="str">
        <f>Спецмонтаж!C164</f>
        <v>шт.</v>
      </c>
      <c r="D861" s="275">
        <f>Спецмонтаж!E164</f>
        <v>7100</v>
      </c>
      <c r="F861" s="240"/>
      <c r="G861" s="240"/>
      <c r="H861" s="240"/>
      <c r="I861" s="240"/>
    </row>
    <row r="862" spans="1:9" s="248" customFormat="1" x14ac:dyDescent="0.2">
      <c r="A862" s="252">
        <v>848</v>
      </c>
      <c r="B862" s="276" t="str">
        <f>Спецмонтаж!B165</f>
        <v>Загрузка контейнера или разгрузка материалов 20м3</v>
      </c>
      <c r="C862" s="243" t="str">
        <f>Спецмонтаж!C165</f>
        <v>шт.</v>
      </c>
      <c r="D862" s="275">
        <f>Спецмонтаж!E165</f>
        <v>8700</v>
      </c>
      <c r="F862" s="240"/>
      <c r="G862" s="240"/>
      <c r="H862" s="240"/>
      <c r="I862" s="240"/>
    </row>
    <row r="863" spans="1:9" s="248" customFormat="1" x14ac:dyDescent="0.2">
      <c r="A863" s="252">
        <v>849</v>
      </c>
      <c r="B863" s="276" t="str">
        <f>Спецмонтаж!B166</f>
        <v>Загрузка контейнера или разгрузка материалов 8м3 за МКАД</v>
      </c>
      <c r="C863" s="243" t="str">
        <f>Спецмонтаж!C166</f>
        <v>шт.</v>
      </c>
      <c r="D863" s="275">
        <f>Спецмонтаж!E166</f>
        <v>4400</v>
      </c>
      <c r="F863" s="240"/>
      <c r="G863" s="240"/>
      <c r="H863" s="240"/>
      <c r="I863" s="240"/>
    </row>
    <row r="864" spans="1:9" s="248" customFormat="1" x14ac:dyDescent="0.2">
      <c r="A864" s="252">
        <v>850</v>
      </c>
      <c r="B864" s="276" t="str">
        <f>Спецмонтаж!B167</f>
        <v>Загрузка контейнера или разгрузка материалов 15м3 за МКАД</v>
      </c>
      <c r="C864" s="243" t="str">
        <f>Спецмонтаж!C167</f>
        <v>шт.</v>
      </c>
      <c r="D864" s="275">
        <f>Спецмонтаж!E167</f>
        <v>7400</v>
      </c>
      <c r="F864" s="240"/>
      <c r="G864" s="240"/>
      <c r="H864" s="240"/>
      <c r="I864" s="240"/>
    </row>
    <row r="865" spans="1:9" s="248" customFormat="1" x14ac:dyDescent="0.2">
      <c r="A865" s="252">
        <v>851</v>
      </c>
      <c r="B865" s="276" t="str">
        <f>Спецмонтаж!B168</f>
        <v>Загрузка контейнера или разгрузка материалов 20м3 за МКАД</v>
      </c>
      <c r="C865" s="243" t="str">
        <f>Спецмонтаж!C168</f>
        <v>шт.</v>
      </c>
      <c r="D865" s="275">
        <f>Спецмонтаж!E168</f>
        <v>8900</v>
      </c>
      <c r="F865" s="240"/>
      <c r="G865" s="240"/>
      <c r="H865" s="240"/>
      <c r="I865" s="240"/>
    </row>
    <row r="866" spans="1:9" s="248" customFormat="1" x14ac:dyDescent="0.2">
      <c r="A866" s="252">
        <v>852</v>
      </c>
      <c r="B866" s="276" t="str">
        <f>Спецмонтаж!B169</f>
        <v>Загрузка контейнера при затаривании мусора в мешки 8м3</v>
      </c>
      <c r="C866" s="243" t="str">
        <f>Спецмонтаж!C169</f>
        <v>шт.</v>
      </c>
      <c r="D866" s="275">
        <f>Спецмонтаж!E169</f>
        <v>6500</v>
      </c>
      <c r="F866" s="240"/>
      <c r="G866" s="240"/>
      <c r="H866" s="240"/>
      <c r="I866" s="240"/>
    </row>
    <row r="867" spans="1:9" s="248" customFormat="1" x14ac:dyDescent="0.2">
      <c r="A867" s="252">
        <v>853</v>
      </c>
      <c r="B867" s="276" t="str">
        <f>Спецмонтаж!B170</f>
        <v>Загрузка контейнера при затаривании мусора в мешки 15м3</v>
      </c>
      <c r="C867" s="243" t="str">
        <f>Спецмонтаж!C170</f>
        <v>шт.</v>
      </c>
      <c r="D867" s="275">
        <f>Спецмонтаж!E170</f>
        <v>9800</v>
      </c>
      <c r="F867" s="240"/>
      <c r="G867" s="240"/>
      <c r="H867" s="240"/>
      <c r="I867" s="240"/>
    </row>
    <row r="868" spans="1:9" s="248" customFormat="1" x14ac:dyDescent="0.2">
      <c r="A868" s="252">
        <v>854</v>
      </c>
      <c r="B868" s="276" t="str">
        <f>Спецмонтаж!B171</f>
        <v>Загрузка контейнера при затаривании мусора в мешки 20м3</v>
      </c>
      <c r="C868" s="243" t="str">
        <f>Спецмонтаж!C171</f>
        <v>шт.</v>
      </c>
      <c r="D868" s="275">
        <f>Спецмонтаж!E171</f>
        <v>12800</v>
      </c>
      <c r="F868" s="240"/>
      <c r="G868" s="240"/>
      <c r="H868" s="240"/>
      <c r="I868" s="240"/>
    </row>
    <row r="869" spans="1:9" s="248" customFormat="1" x14ac:dyDescent="0.2">
      <c r="A869" s="252">
        <v>855</v>
      </c>
      <c r="B869" s="276" t="str">
        <f>Спецмонтаж!B172</f>
        <v>При отсутствии лифта загрузка/разгрузка на 1 этаж 8м3</v>
      </c>
      <c r="C869" s="243" t="str">
        <f>Спецмонтаж!C172</f>
        <v>шт.</v>
      </c>
      <c r="D869" s="275">
        <f>Спецмонтаж!E172</f>
        <v>400</v>
      </c>
      <c r="F869" s="240"/>
      <c r="G869" s="240"/>
      <c r="H869" s="240"/>
      <c r="I869" s="240"/>
    </row>
    <row r="870" spans="1:9" s="248" customFormat="1" x14ac:dyDescent="0.2">
      <c r="A870" s="252">
        <v>856</v>
      </c>
      <c r="B870" s="276" t="str">
        <f>Спецмонтаж!B173</f>
        <v>При отсутствии лифта загрузка/разгрузка на 1 этаж 15м3</v>
      </c>
      <c r="C870" s="243" t="str">
        <f>Спецмонтаж!C173</f>
        <v>шт.</v>
      </c>
      <c r="D870" s="275">
        <f>Спецмонтаж!E173</f>
        <v>650</v>
      </c>
      <c r="F870" s="240"/>
      <c r="G870" s="240"/>
      <c r="H870" s="240"/>
      <c r="I870" s="240"/>
    </row>
    <row r="871" spans="1:9" s="248" customFormat="1" x14ac:dyDescent="0.2">
      <c r="A871" s="252">
        <v>857</v>
      </c>
      <c r="B871" s="276" t="str">
        <f>Спецмонтаж!B174</f>
        <v>При отсутствии лифта загрузка/разгрузка на 1 этаж 20м3</v>
      </c>
      <c r="C871" s="243" t="str">
        <f>Спецмонтаж!C174</f>
        <v>шт.</v>
      </c>
      <c r="D871" s="275">
        <f>Спецмонтаж!E174</f>
        <v>900</v>
      </c>
      <c r="F871" s="240"/>
      <c r="G871" s="240"/>
      <c r="H871" s="240"/>
      <c r="I871" s="240"/>
    </row>
    <row r="872" spans="1:9" s="248" customFormat="1" x14ac:dyDescent="0.2">
      <c r="A872" s="252">
        <v>858</v>
      </c>
      <c r="B872" s="276" t="str">
        <f>Спецмонтаж!B175</f>
        <v>Погрузка мусора в малогабаритный транспорт (транспорт грузчики)</v>
      </c>
      <c r="C872" s="243" t="str">
        <f>Спецмонтаж!C175</f>
        <v>шт.</v>
      </c>
      <c r="D872" s="275">
        <f>Спецмонтаж!E175</f>
        <v>8500</v>
      </c>
      <c r="F872" s="240"/>
      <c r="G872" s="240"/>
      <c r="H872" s="240"/>
      <c r="I872" s="240"/>
    </row>
    <row r="873" spans="1:9" s="248" customFormat="1" ht="25.5" x14ac:dyDescent="0.2">
      <c r="A873" s="252">
        <v>859</v>
      </c>
      <c r="B873" s="276" t="str">
        <f>Спецмонтаж!B176</f>
        <v>Погрузка мусора в малогабаритный транспорт (транспорт грузчики) за МКАД свыше 10 км</v>
      </c>
      <c r="C873" s="243" t="str">
        <f>Спецмонтаж!C176</f>
        <v>км</v>
      </c>
      <c r="D873" s="275">
        <f>Спецмонтаж!E176</f>
        <v>30</v>
      </c>
      <c r="F873" s="240"/>
      <c r="G873" s="240"/>
      <c r="H873" s="240"/>
      <c r="I873" s="240"/>
    </row>
    <row r="874" spans="1:9" s="248" customFormat="1" x14ac:dyDescent="0.2">
      <c r="A874" s="252">
        <v>860</v>
      </c>
      <c r="B874" s="276" t="str">
        <f>Спецмонтаж!B177</f>
        <v>Итого по разделу (контейнера и загрузка/разгрузка)</v>
      </c>
      <c r="C874" s="243">
        <f>Спецмонтаж!C177</f>
        <v>0</v>
      </c>
      <c r="D874" s="275">
        <f>Спецмонтаж!E177</f>
        <v>0</v>
      </c>
      <c r="F874" s="240"/>
      <c r="G874" s="240"/>
      <c r="H874" s="240"/>
      <c r="I874" s="240"/>
    </row>
    <row r="875" spans="1:9" s="248" customFormat="1" ht="25.5" x14ac:dyDescent="0.2">
      <c r="A875" s="252">
        <v>861</v>
      </c>
      <c r="B875" s="276" t="str">
        <f>Спецмонтаж!B178</f>
        <v>Рестоврация</v>
      </c>
      <c r="C875" s="243" t="str">
        <f>Спецмонтаж!C178</f>
        <v>Ед. изм.</v>
      </c>
      <c r="D875" s="275" t="str">
        <f>Спецмонтаж!E178</f>
        <v>Цена за 
ед. изм</v>
      </c>
      <c r="F875" s="240"/>
      <c r="G875" s="240"/>
      <c r="H875" s="240"/>
      <c r="I875" s="240"/>
    </row>
    <row r="876" spans="1:9" s="248" customFormat="1" x14ac:dyDescent="0.2">
      <c r="A876" s="252">
        <v>862</v>
      </c>
      <c r="B876" s="276" t="str">
        <f>Спецмонтаж!B179</f>
        <v>Реставрация ванн акрилом 1,2м</v>
      </c>
      <c r="C876" s="243" t="str">
        <f>Спецмонтаж!C179</f>
        <v>шт.</v>
      </c>
      <c r="D876" s="275">
        <f>Спецмонтаж!E179</f>
        <v>5700</v>
      </c>
      <c r="F876" s="240"/>
      <c r="G876" s="240"/>
      <c r="H876" s="240"/>
      <c r="I876" s="240"/>
    </row>
    <row r="877" spans="1:9" s="248" customFormat="1" x14ac:dyDescent="0.2">
      <c r="A877" s="252">
        <v>863</v>
      </c>
      <c r="B877" s="276" t="str">
        <f>Спецмонтаж!B180</f>
        <v>Реставрация ванн акрилом 1,5м</v>
      </c>
      <c r="C877" s="243" t="str">
        <f>Спецмонтаж!C180</f>
        <v>шт.</v>
      </c>
      <c r="D877" s="275">
        <f>Спецмонтаж!E180</f>
        <v>6100</v>
      </c>
      <c r="F877" s="240"/>
      <c r="G877" s="240"/>
      <c r="H877" s="240"/>
      <c r="I877" s="240"/>
    </row>
    <row r="878" spans="1:9" s="248" customFormat="1" x14ac:dyDescent="0.2">
      <c r="A878" s="252">
        <v>864</v>
      </c>
      <c r="B878" s="276" t="str">
        <f>Спецмонтаж!B181</f>
        <v>Реставрация ванн акрилом 1,7м</v>
      </c>
      <c r="C878" s="243" t="str">
        <f>Спецмонтаж!C181</f>
        <v>шт.</v>
      </c>
      <c r="D878" s="275">
        <f>Спецмонтаж!E181</f>
        <v>6500</v>
      </c>
      <c r="F878" s="240"/>
      <c r="G878" s="240"/>
      <c r="H878" s="240"/>
      <c r="I878" s="240"/>
    </row>
    <row r="879" spans="1:9" s="248" customFormat="1" x14ac:dyDescent="0.2">
      <c r="A879" s="252">
        <v>865</v>
      </c>
      <c r="B879" s="276" t="str">
        <f>Спецмонтаж!B182</f>
        <v>Чистка ванной</v>
      </c>
      <c r="C879" s="243" t="str">
        <f>Спецмонтаж!C182</f>
        <v>шт.</v>
      </c>
      <c r="D879" s="275">
        <f>Спецмонтаж!E182</f>
        <v>1000</v>
      </c>
      <c r="F879" s="240"/>
      <c r="G879" s="240"/>
      <c r="H879" s="240"/>
      <c r="I879" s="240"/>
    </row>
    <row r="880" spans="1:9" s="248" customFormat="1" x14ac:dyDescent="0.2">
      <c r="A880" s="252">
        <v>866</v>
      </c>
      <c r="B880" s="276" t="str">
        <f>Спецмонтаж!B183</f>
        <v>Шпаклевка ванной</v>
      </c>
      <c r="C880" s="243" t="str">
        <f>Спецмонтаж!C183</f>
        <v>шт.</v>
      </c>
      <c r="D880" s="275">
        <f>Спецмонтаж!E183</f>
        <v>1000</v>
      </c>
      <c r="F880" s="240"/>
      <c r="G880" s="240"/>
      <c r="H880" s="240"/>
      <c r="I880" s="240"/>
    </row>
    <row r="881" spans="1:9" s="248" customFormat="1" x14ac:dyDescent="0.2">
      <c r="A881" s="252">
        <v>867</v>
      </c>
      <c r="B881" s="276" t="str">
        <f>Спецмонтаж!B184</f>
        <v>Установка роль ставней***</v>
      </c>
      <c r="C881" s="243" t="str">
        <f>Спецмонтаж!C184</f>
        <v>шт.</v>
      </c>
      <c r="D881" s="275">
        <f>Спецмонтаж!E184</f>
        <v>4000</v>
      </c>
      <c r="F881" s="240"/>
      <c r="G881" s="240"/>
      <c r="H881" s="240"/>
      <c r="I881" s="240"/>
    </row>
    <row r="882" spans="1:9" s="248" customFormat="1" x14ac:dyDescent="0.2">
      <c r="A882" s="252">
        <v>868</v>
      </c>
      <c r="B882" s="276" t="str">
        <f>Спецмонтаж!B185</f>
        <v>Итого по разделу прочие (реставрация ванной, роль ставни)</v>
      </c>
      <c r="C882" s="243">
        <f>Спецмонтаж!C185</f>
        <v>0</v>
      </c>
      <c r="D882" s="275">
        <f>Спецмонтаж!E185</f>
        <v>0</v>
      </c>
      <c r="F882" s="240"/>
      <c r="G882" s="240"/>
      <c r="H882" s="240"/>
      <c r="I882" s="240"/>
    </row>
    <row r="883" spans="1:9" s="248" customFormat="1" ht="25.5" x14ac:dyDescent="0.2">
      <c r="A883" s="252">
        <v>869</v>
      </c>
      <c r="B883" s="276" t="str">
        <f>Спецмонтаж!B186</f>
        <v>Сварочные работы</v>
      </c>
      <c r="C883" s="243" t="str">
        <f>Спецмонтаж!C186</f>
        <v>Ед. изм.</v>
      </c>
      <c r="D883" s="275" t="str">
        <f>Спецмонтаж!E186</f>
        <v>Цена за 
ед. изм</v>
      </c>
      <c r="F883" s="240"/>
      <c r="G883" s="240"/>
      <c r="H883" s="240"/>
      <c r="I883" s="240"/>
    </row>
    <row r="884" spans="1:9" s="248" customFormat="1" x14ac:dyDescent="0.2">
      <c r="A884" s="252">
        <v>870</v>
      </c>
      <c r="B884" s="276" t="str">
        <f>Спецмонтаж!B187</f>
        <v>Комплекс для переварки ХВС(стандарт)</v>
      </c>
      <c r="C884" s="243" t="str">
        <f>Спецмонтаж!C187</f>
        <v>ед. изм.</v>
      </c>
      <c r="D884" s="275" t="str">
        <f>Спецмонтаж!E187</f>
        <v>цена</v>
      </c>
      <c r="F884" s="240"/>
      <c r="G884" s="240"/>
      <c r="H884" s="240"/>
      <c r="I884" s="240"/>
    </row>
    <row r="885" spans="1:9" s="248" customFormat="1" x14ac:dyDescent="0.2">
      <c r="A885" s="252">
        <v>871</v>
      </c>
      <c r="B885" s="276" t="str">
        <f>Спецмонтаж!B188</f>
        <v xml:space="preserve">Переваривание стояка ХВС с варкой отвода </v>
      </c>
      <c r="C885" s="243" t="str">
        <f>Спецмонтаж!C188</f>
        <v>шт.</v>
      </c>
      <c r="D885" s="275">
        <f>Спецмонтаж!E188</f>
        <v>8300</v>
      </c>
      <c r="F885" s="240"/>
      <c r="G885" s="240"/>
      <c r="H885" s="240"/>
      <c r="I885" s="240"/>
    </row>
    <row r="886" spans="1:9" s="248" customFormat="1" x14ac:dyDescent="0.2">
      <c r="A886" s="252">
        <v>872</v>
      </c>
      <c r="B886" s="276" t="str">
        <f>Спецмонтаж!B189</f>
        <v>Комплекс для переварки ГВС(стандарт)</v>
      </c>
      <c r="C886" s="243" t="str">
        <f>Спецмонтаж!C189</f>
        <v>ед. изм.</v>
      </c>
      <c r="D886" s="275" t="str">
        <f>Спецмонтаж!E189</f>
        <v>цена</v>
      </c>
      <c r="F886" s="240"/>
      <c r="G886" s="240"/>
      <c r="H886" s="240"/>
      <c r="I886" s="240"/>
    </row>
    <row r="887" spans="1:9" s="248" customFormat="1" ht="25.5" x14ac:dyDescent="0.2">
      <c r="A887" s="252">
        <v>873</v>
      </c>
      <c r="B887" s="276" t="str">
        <f>Спецмонтаж!B190</f>
        <v xml:space="preserve">Переваривание стояка ГВС с варкой отвода и варкой двух отводов под полотенцесушитель </v>
      </c>
      <c r="C887" s="243" t="str">
        <f>Спецмонтаж!C190</f>
        <v>шт.</v>
      </c>
      <c r="D887" s="275">
        <f>Спецмонтаж!E190</f>
        <v>17000</v>
      </c>
      <c r="F887" s="240"/>
      <c r="G887" s="240"/>
      <c r="H887" s="240"/>
      <c r="I887" s="240"/>
    </row>
    <row r="888" spans="1:9" s="248" customFormat="1" x14ac:dyDescent="0.2">
      <c r="A888" s="252">
        <v>874</v>
      </c>
      <c r="B888" s="276" t="str">
        <f>Спецмонтаж!B191</f>
        <v>Комплекс для замены радиатора(стандарт)</v>
      </c>
      <c r="C888" s="243" t="str">
        <f>Спецмонтаж!C191</f>
        <v>ед. изм.</v>
      </c>
      <c r="D888" s="275" t="str">
        <f>Спецмонтаж!E191</f>
        <v>цена</v>
      </c>
      <c r="F888" s="240"/>
      <c r="G888" s="240"/>
      <c r="H888" s="240"/>
      <c r="I888" s="240"/>
    </row>
    <row r="889" spans="1:9" s="248" customFormat="1" x14ac:dyDescent="0.2">
      <c r="A889" s="252">
        <v>875</v>
      </c>
      <c r="B889" s="276" t="str">
        <f>Спецмонтаж!B192</f>
        <v>Переваривание труб и установка радиатора (всего один)</v>
      </c>
      <c r="C889" s="243" t="str">
        <f>Спецмонтаж!C192</f>
        <v>шт.</v>
      </c>
      <c r="D889" s="275">
        <f>Спецмонтаж!E192</f>
        <v>7800</v>
      </c>
      <c r="F889" s="240"/>
      <c r="G889" s="240"/>
      <c r="H889" s="240"/>
      <c r="I889" s="240"/>
    </row>
    <row r="890" spans="1:9" s="248" customFormat="1" x14ac:dyDescent="0.2">
      <c r="A890" s="252">
        <v>876</v>
      </c>
      <c r="B890" s="276" t="str">
        <f>Спецмонтаж!B193</f>
        <v>Переваривание труб и установка радиатора (два и более)</v>
      </c>
      <c r="C890" s="243" t="str">
        <f>Спецмонтаж!C193</f>
        <v>шт.</v>
      </c>
      <c r="D890" s="275">
        <f>Спецмонтаж!E193</f>
        <v>6800</v>
      </c>
      <c r="F890" s="240"/>
      <c r="G890" s="240"/>
      <c r="H890" s="240"/>
      <c r="I890" s="240"/>
    </row>
    <row r="891" spans="1:9" s="248" customFormat="1" x14ac:dyDescent="0.2">
      <c r="A891" s="252">
        <v>877</v>
      </c>
      <c r="B891" s="276" t="str">
        <f>Спецмонтаж!B194</f>
        <v>Итого по разделу (сантехнические работы/переварка)</v>
      </c>
      <c r="C891" s="243">
        <f>Спецмонтаж!C194</f>
        <v>0</v>
      </c>
      <c r="D891" s="275">
        <f>Спецмонтаж!E194</f>
        <v>0</v>
      </c>
      <c r="F891" s="240"/>
      <c r="G891" s="240"/>
      <c r="H891" s="240"/>
      <c r="I891" s="240"/>
    </row>
    <row r="892" spans="1:9" s="248" customFormat="1" ht="25.5" x14ac:dyDescent="0.2">
      <c r="A892" s="252">
        <v>878</v>
      </c>
      <c r="B892" s="276" t="str">
        <f>Спецмонтаж!B195</f>
        <v>Работы по кондиционерам</v>
      </c>
      <c r="C892" s="243" t="str">
        <f>Спецмонтаж!C195</f>
        <v>Ед. изм.</v>
      </c>
      <c r="D892" s="275" t="str">
        <f>Спецмонтаж!E195</f>
        <v>Цена за 
ед. изм</v>
      </c>
      <c r="F892" s="240"/>
      <c r="G892" s="240"/>
      <c r="H892" s="240"/>
      <c r="I892" s="240"/>
    </row>
    <row r="893" spans="1:9" s="248" customFormat="1" x14ac:dyDescent="0.2">
      <c r="A893" s="252">
        <v>879</v>
      </c>
      <c r="B893" s="276" t="str">
        <f>Спецмонтаж!B196</f>
        <v>Демонтажные работы</v>
      </c>
      <c r="C893" s="243" t="str">
        <f>Спецмонтаж!C196</f>
        <v>ед. изм.</v>
      </c>
      <c r="D893" s="275" t="str">
        <f>Спецмонтаж!E196</f>
        <v>цена</v>
      </c>
      <c r="F893" s="240"/>
      <c r="G893" s="240"/>
      <c r="H893" s="240"/>
      <c r="I893" s="240"/>
    </row>
    <row r="894" spans="1:9" s="248" customFormat="1" x14ac:dyDescent="0.2">
      <c r="A894" s="252">
        <v>880</v>
      </c>
      <c r="B894" s="276" t="str">
        <f>Спецмонтаж!B197</f>
        <v>Дополнительное отверстие до 30 см  монолит</v>
      </c>
      <c r="C894" s="243" t="str">
        <f>Спецмонтаж!C197</f>
        <v>шт.</v>
      </c>
      <c r="D894" s="275">
        <f>Спецмонтаж!E197</f>
        <v>1320</v>
      </c>
      <c r="F894" s="240"/>
      <c r="G894" s="240"/>
      <c r="H894" s="240"/>
      <c r="I894" s="240"/>
    </row>
    <row r="895" spans="1:9" s="248" customFormat="1" x14ac:dyDescent="0.2">
      <c r="A895" s="252">
        <v>881</v>
      </c>
      <c r="B895" s="276" t="str">
        <f>Спецмонтаж!B198</f>
        <v>Дополнительное отверстие до 30 см  бетон</v>
      </c>
      <c r="C895" s="243" t="str">
        <f>Спецмонтаж!C198</f>
        <v>шт.</v>
      </c>
      <c r="D895" s="275">
        <f>Спецмонтаж!E198</f>
        <v>960</v>
      </c>
      <c r="F895" s="240"/>
      <c r="G895" s="240"/>
      <c r="H895" s="240"/>
      <c r="I895" s="240"/>
    </row>
    <row r="896" spans="1:9" s="248" customFormat="1" x14ac:dyDescent="0.2">
      <c r="A896" s="252">
        <v>882</v>
      </c>
      <c r="B896" s="276" t="str">
        <f>Спецмонтаж!B199</f>
        <v>Дополнительное отверстие до 30 см  кирпич</v>
      </c>
      <c r="C896" s="243" t="str">
        <f>Спецмонтаж!C199</f>
        <v>шт.</v>
      </c>
      <c r="D896" s="275">
        <f>Спецмонтаж!E199</f>
        <v>600</v>
      </c>
      <c r="F896" s="240"/>
      <c r="G896" s="240"/>
      <c r="H896" s="240"/>
      <c r="I896" s="240"/>
    </row>
    <row r="897" spans="1:9" s="248" customFormat="1" x14ac:dyDescent="0.2">
      <c r="A897" s="252">
        <v>883</v>
      </c>
      <c r="B897" s="276" t="str">
        <f>Спецмонтаж!B200</f>
        <v>Дополнительное отверстие до 95 см бетон</v>
      </c>
      <c r="C897" s="243" t="str">
        <f>Спецмонтаж!C200</f>
        <v>шт.</v>
      </c>
      <c r="D897" s="275">
        <f>Спецмонтаж!E200</f>
        <v>2400</v>
      </c>
      <c r="F897" s="240"/>
      <c r="G897" s="240"/>
      <c r="H897" s="240"/>
      <c r="I897" s="240"/>
    </row>
    <row r="898" spans="1:9" s="248" customFormat="1" x14ac:dyDescent="0.2">
      <c r="A898" s="252">
        <v>884</v>
      </c>
      <c r="B898" s="276" t="str">
        <f>Спецмонтаж!B201</f>
        <v>Дополнительное отверстие до 95 см кирпич</v>
      </c>
      <c r="C898" s="243" t="str">
        <f>Спецмонтаж!C201</f>
        <v>шт.</v>
      </c>
      <c r="D898" s="275">
        <f>Спецмонтаж!E201</f>
        <v>1200</v>
      </c>
      <c r="F898" s="240"/>
      <c r="G898" s="240"/>
      <c r="H898" s="240"/>
      <c r="I898" s="240"/>
    </row>
    <row r="899" spans="1:9" s="248" customFormat="1" x14ac:dyDescent="0.2">
      <c r="A899" s="252">
        <v>885</v>
      </c>
      <c r="B899" s="276" t="str">
        <f>Спецмонтаж!B202</f>
        <v>Пробивка дополнительного отверстия под Электрокабель монолит</v>
      </c>
      <c r="C899" s="243" t="str">
        <f>Спецмонтаж!C202</f>
        <v>шт.</v>
      </c>
      <c r="D899" s="275">
        <f>Спецмонтаж!E202</f>
        <v>300</v>
      </c>
      <c r="F899" s="240"/>
      <c r="G899" s="240"/>
      <c r="H899" s="240"/>
      <c r="I899" s="240"/>
    </row>
    <row r="900" spans="1:9" s="248" customFormat="1" x14ac:dyDescent="0.2">
      <c r="A900" s="252">
        <v>886</v>
      </c>
      <c r="B900" s="276" t="str">
        <f>Спецмонтаж!B203</f>
        <v>Пробивка дополнительного отверстия под Электрокабель бетон</v>
      </c>
      <c r="C900" s="243" t="str">
        <f>Спецмонтаж!C203</f>
        <v>шт.</v>
      </c>
      <c r="D900" s="275">
        <f>Спецмонтаж!E203</f>
        <v>240</v>
      </c>
      <c r="F900" s="240"/>
      <c r="G900" s="240"/>
      <c r="H900" s="240"/>
      <c r="I900" s="240"/>
    </row>
    <row r="901" spans="1:9" s="248" customFormat="1" x14ac:dyDescent="0.2">
      <c r="A901" s="252">
        <v>887</v>
      </c>
      <c r="B901" s="276" t="str">
        <f>Спецмонтаж!B204</f>
        <v>Пробивка дополнительного отверстия под Электрокабель кирпич</v>
      </c>
      <c r="C901" s="243" t="str">
        <f>Спецмонтаж!C204</f>
        <v>шт.</v>
      </c>
      <c r="D901" s="275">
        <f>Спецмонтаж!E204</f>
        <v>140</v>
      </c>
      <c r="F901" s="240"/>
      <c r="G901" s="240"/>
      <c r="H901" s="240"/>
      <c r="I901" s="240"/>
    </row>
    <row r="902" spans="1:9" s="248" customFormat="1" x14ac:dyDescent="0.2">
      <c r="A902" s="252">
        <v>888</v>
      </c>
      <c r="B902" s="276" t="str">
        <f>Спецмонтаж!B205</f>
        <v>Демонтаж кондиционера 5, 7, 9 модели (до 2.7 кВт)</v>
      </c>
      <c r="C902" s="243" t="str">
        <f>Спецмонтаж!C205</f>
        <v>шт.</v>
      </c>
      <c r="D902" s="275">
        <f>Спецмонтаж!E205</f>
        <v>3600</v>
      </c>
      <c r="F902" s="240"/>
      <c r="G902" s="240"/>
      <c r="H902" s="240"/>
      <c r="I902" s="240"/>
    </row>
    <row r="903" spans="1:9" s="248" customFormat="1" x14ac:dyDescent="0.2">
      <c r="A903" s="252">
        <v>889</v>
      </c>
      <c r="B903" s="276" t="str">
        <f>Спецмонтаж!B206</f>
        <v>Демонтаж кондиционера 12 модель (3.5 кВт)</v>
      </c>
      <c r="C903" s="243" t="str">
        <f>Спецмонтаж!C206</f>
        <v>шт.</v>
      </c>
      <c r="D903" s="275">
        <f>Спецмонтаж!E206</f>
        <v>3600</v>
      </c>
      <c r="F903" s="240"/>
      <c r="G903" s="240"/>
      <c r="H903" s="240"/>
      <c r="I903" s="240"/>
    </row>
    <row r="904" spans="1:9" s="248" customFormat="1" x14ac:dyDescent="0.2">
      <c r="A904" s="252">
        <v>890</v>
      </c>
      <c r="B904" s="276" t="str">
        <f>Спецмонтаж!B207</f>
        <v>Демонтаж кондиционера 15, 18 модель (5-7 кВт)</v>
      </c>
      <c r="C904" s="243" t="str">
        <f>Спецмонтаж!C207</f>
        <v>шт.</v>
      </c>
      <c r="D904" s="275">
        <f>Спецмонтаж!E207</f>
        <v>3600</v>
      </c>
      <c r="F904" s="240"/>
      <c r="G904" s="240"/>
      <c r="H904" s="240"/>
      <c r="I904" s="240"/>
    </row>
    <row r="905" spans="1:9" s="248" customFormat="1" x14ac:dyDescent="0.2">
      <c r="A905" s="252">
        <v>891</v>
      </c>
      <c r="B905" s="276" t="str">
        <f>Спецмонтаж!B208</f>
        <v>Демонтаж кондиционера 24 модель  (7-8кВт)</v>
      </c>
      <c r="C905" s="243" t="str">
        <f>Спецмонтаж!C208</f>
        <v>шт.</v>
      </c>
      <c r="D905" s="275">
        <f>Спецмонтаж!E208</f>
        <v>4800</v>
      </c>
      <c r="F905" s="240"/>
      <c r="G905" s="240"/>
      <c r="H905" s="240"/>
      <c r="I905" s="240"/>
    </row>
    <row r="906" spans="1:9" s="248" customFormat="1" x14ac:dyDescent="0.2">
      <c r="A906" s="252">
        <v>892</v>
      </c>
      <c r="B906" s="276" t="str">
        <f>Спецмонтаж!B209</f>
        <v>Демонтаж кондиционера 30 модель (8 кВт)</v>
      </c>
      <c r="C906" s="243" t="str">
        <f>Спецмонтаж!C209</f>
        <v>шт.</v>
      </c>
      <c r="D906" s="275">
        <f>Спецмонтаж!E209</f>
        <v>6000</v>
      </c>
      <c r="F906" s="240"/>
      <c r="G906" s="240"/>
      <c r="H906" s="240"/>
      <c r="I906" s="240"/>
    </row>
    <row r="907" spans="1:9" s="248" customFormat="1" x14ac:dyDescent="0.2">
      <c r="A907" s="252">
        <v>893</v>
      </c>
      <c r="B907" s="276" t="str">
        <f>Спецмонтаж!B210</f>
        <v>Демонтаж кондиционера 36 модель (свыше 8 кВт)</v>
      </c>
      <c r="C907" s="243" t="str">
        <f>Спецмонтаж!C210</f>
        <v>шт.</v>
      </c>
      <c r="D907" s="275">
        <f>Спецмонтаж!E210</f>
        <v>6000</v>
      </c>
      <c r="F907" s="240"/>
      <c r="G907" s="240"/>
      <c r="H907" s="240"/>
      <c r="I907" s="240"/>
    </row>
    <row r="908" spans="1:9" s="248" customFormat="1" x14ac:dyDescent="0.2">
      <c r="A908" s="252">
        <v>894</v>
      </c>
      <c r="B908" s="276" t="str">
        <f>Спецмонтаж!B211</f>
        <v>Демонтаж кондиционера 48 модель (свыше 8 кВт)</v>
      </c>
      <c r="C908" s="243" t="str">
        <f>Спецмонтаж!C211</f>
        <v>шт.</v>
      </c>
      <c r="D908" s="275">
        <f>Спецмонтаж!E211</f>
        <v>7200</v>
      </c>
      <c r="F908" s="240"/>
      <c r="G908" s="240"/>
      <c r="H908" s="240"/>
      <c r="I908" s="240"/>
    </row>
    <row r="909" spans="1:9" s="248" customFormat="1" x14ac:dyDescent="0.2">
      <c r="A909" s="252">
        <v>895</v>
      </c>
      <c r="B909" s="276" t="str">
        <f>Спецмонтаж!B212</f>
        <v>Демонтаж внутреннего блока со сбором фреона</v>
      </c>
      <c r="C909" s="243" t="str">
        <f>Спецмонтаж!C212</f>
        <v>шт.</v>
      </c>
      <c r="D909" s="275">
        <f>Спецмонтаж!E212</f>
        <v>1800</v>
      </c>
      <c r="F909" s="240"/>
      <c r="G909" s="240"/>
      <c r="H909" s="240"/>
      <c r="I909" s="240"/>
    </row>
    <row r="910" spans="1:9" s="248" customFormat="1" x14ac:dyDescent="0.2">
      <c r="A910" s="252">
        <v>896</v>
      </c>
      <c r="B910" s="276" t="str">
        <f>Спецмонтаж!B213</f>
        <v>Демонтаж внутреннего блока со сбором без сбора фреона</v>
      </c>
      <c r="C910" s="243" t="str">
        <f>Спецмонтаж!C213</f>
        <v>шт.</v>
      </c>
      <c r="D910" s="275">
        <f>Спецмонтаж!E213</f>
        <v>1200</v>
      </c>
      <c r="F910" s="240"/>
      <c r="G910" s="240"/>
      <c r="H910" s="240"/>
      <c r="I910" s="240"/>
    </row>
    <row r="911" spans="1:9" s="248" customFormat="1" x14ac:dyDescent="0.2">
      <c r="A911" s="252">
        <v>897</v>
      </c>
      <c r="B911" s="276" t="str">
        <f>Спецмонтаж!B214</f>
        <v>Монтажные работы</v>
      </c>
      <c r="C911" s="243" t="str">
        <f>Спецмонтаж!C214</f>
        <v>ед. изм.</v>
      </c>
      <c r="D911" s="275" t="str">
        <f>Спецмонтаж!E214</f>
        <v>цена</v>
      </c>
      <c r="F911" s="240"/>
      <c r="G911" s="240"/>
      <c r="H911" s="240"/>
      <c r="I911" s="240"/>
    </row>
    <row r="912" spans="1:9" s="248" customFormat="1" x14ac:dyDescent="0.2">
      <c r="A912" s="252">
        <v>898</v>
      </c>
      <c r="B912" s="276" t="str">
        <f>Спецмонтаж!B215</f>
        <v>стандартный монтаж кондиционера 5, 7, 9 модели (до 2.7 кВт)</v>
      </c>
      <c r="C912" s="243" t="str">
        <f>Спецмонтаж!C215</f>
        <v>шт.</v>
      </c>
      <c r="D912" s="275">
        <f>Спецмонтаж!E215</f>
        <v>9600</v>
      </c>
      <c r="F912" s="240"/>
      <c r="G912" s="240"/>
      <c r="H912" s="240"/>
      <c r="I912" s="240"/>
    </row>
    <row r="913" spans="1:9" s="248" customFormat="1" x14ac:dyDescent="0.2">
      <c r="A913" s="252">
        <v>899</v>
      </c>
      <c r="B913" s="276" t="str">
        <f>Спецмонтаж!B216</f>
        <v>стандартный монтаж кондиционера 12 модель (3.5 кВт)</v>
      </c>
      <c r="C913" s="243" t="str">
        <f>Спецмонтаж!C216</f>
        <v>шт.</v>
      </c>
      <c r="D913" s="275">
        <f>Спецмонтаж!E216</f>
        <v>10800</v>
      </c>
      <c r="F913" s="240"/>
      <c r="G913" s="240"/>
      <c r="H913" s="240"/>
      <c r="I913" s="240"/>
    </row>
    <row r="914" spans="1:9" s="248" customFormat="1" x14ac:dyDescent="0.2">
      <c r="A914" s="252">
        <v>900</v>
      </c>
      <c r="B914" s="276" t="str">
        <f>Спецмонтаж!B217</f>
        <v>стандартный монтаж кондиционера 15, 18 модель (5-7 кВт)</v>
      </c>
      <c r="C914" s="243" t="str">
        <f>Спецмонтаж!C217</f>
        <v>шт.</v>
      </c>
      <c r="D914" s="275">
        <f>Спецмонтаж!E217</f>
        <v>13200</v>
      </c>
      <c r="F914" s="240"/>
      <c r="G914" s="240"/>
      <c r="H914" s="240"/>
      <c r="I914" s="240"/>
    </row>
    <row r="915" spans="1:9" s="248" customFormat="1" x14ac:dyDescent="0.2">
      <c r="A915" s="252">
        <v>901</v>
      </c>
      <c r="B915" s="276" t="str">
        <f>Спецмонтаж!B218</f>
        <v>стандартный монтаж кондиционера 24 модель  (7-8кВт)</v>
      </c>
      <c r="C915" s="243" t="str">
        <f>Спецмонтаж!C218</f>
        <v>шт.</v>
      </c>
      <c r="D915" s="275">
        <f>Спецмонтаж!E218</f>
        <v>14400</v>
      </c>
      <c r="F915" s="240"/>
      <c r="G915" s="240"/>
      <c r="H915" s="240"/>
      <c r="I915" s="240"/>
    </row>
    <row r="916" spans="1:9" s="248" customFormat="1" x14ac:dyDescent="0.2">
      <c r="A916" s="252">
        <v>902</v>
      </c>
      <c r="B916" s="276" t="str">
        <f>Спецмонтаж!B219</f>
        <v>стандартный монтаж кондиционера 30 модель (8 кВт)</v>
      </c>
      <c r="C916" s="243" t="str">
        <f>Спецмонтаж!C219</f>
        <v>шт.</v>
      </c>
      <c r="D916" s="275">
        <f>Спецмонтаж!E219</f>
        <v>18000</v>
      </c>
      <c r="F916" s="240"/>
      <c r="G916" s="240"/>
      <c r="H916" s="240"/>
      <c r="I916" s="240"/>
    </row>
    <row r="917" spans="1:9" s="248" customFormat="1" x14ac:dyDescent="0.2">
      <c r="A917" s="252">
        <v>903</v>
      </c>
      <c r="B917" s="276" t="str">
        <f>Спецмонтаж!B220</f>
        <v>стандартный монтаж кондиционера 36 модель (свыше 8 кВт)</v>
      </c>
      <c r="C917" s="243" t="str">
        <f>Спецмонтаж!C220</f>
        <v>шт.</v>
      </c>
      <c r="D917" s="275">
        <f>Спецмонтаж!E220</f>
        <v>20400</v>
      </c>
      <c r="F917" s="240"/>
      <c r="G917" s="240"/>
      <c r="H917" s="240"/>
      <c r="I917" s="240"/>
    </row>
    <row r="918" spans="1:9" s="248" customFormat="1" x14ac:dyDescent="0.2">
      <c r="A918" s="252">
        <v>904</v>
      </c>
      <c r="B918" s="276" t="str">
        <f>Спецмонтаж!B221</f>
        <v>стандартный монтаж кондиционера 48 модель (свыше 8 кВт)</v>
      </c>
      <c r="C918" s="243" t="str">
        <f>Спецмонтаж!C221</f>
        <v>шт.</v>
      </c>
      <c r="D918" s="275">
        <f>Спецмонтаж!E221</f>
        <v>24000</v>
      </c>
      <c r="F918" s="240"/>
      <c r="G918" s="240"/>
      <c r="H918" s="240"/>
      <c r="I918" s="240"/>
    </row>
    <row r="919" spans="1:9" s="248" customFormat="1" x14ac:dyDescent="0.2">
      <c r="A919" s="252">
        <v>905</v>
      </c>
      <c r="B919" s="276" t="str">
        <f>Спецмонтаж!B222</f>
        <v>Установка кондиционера с помощью альпиниста***</v>
      </c>
      <c r="C919" s="243" t="str">
        <f>Спецмонтаж!C222</f>
        <v>шт.</v>
      </c>
      <c r="D919" s="275">
        <f>Спецмонтаж!E222</f>
        <v>6000</v>
      </c>
      <c r="F919" s="240"/>
      <c r="G919" s="240"/>
      <c r="H919" s="240"/>
      <c r="I919" s="240"/>
    </row>
    <row r="920" spans="1:9" s="248" customFormat="1" ht="25.5" x14ac:dyDescent="0.2">
      <c r="A920" s="252">
        <v>906</v>
      </c>
      <c r="B920" s="276" t="str">
        <f>Спецмонтаж!B223</f>
        <v>Установка наружного блока на высоту более 3-х м. (установка с лестницы)</v>
      </c>
      <c r="C920" s="243" t="str">
        <f>Спецмонтаж!C223</f>
        <v>шт.</v>
      </c>
      <c r="D920" s="275">
        <f>Спецмонтаж!E223</f>
        <v>840</v>
      </c>
      <c r="F920" s="240"/>
      <c r="G920" s="240"/>
      <c r="H920" s="240"/>
      <c r="I920" s="240"/>
    </row>
    <row r="921" spans="1:9" s="248" customFormat="1" ht="25.5" x14ac:dyDescent="0.2">
      <c r="A921" s="252">
        <v>907</v>
      </c>
      <c r="B921" s="276" t="str">
        <f>Спецмонтаж!B224</f>
        <v>Заправка кондиционера фреоном ( без учёта фреона ) работы выполняются при температуре воздуха +5 градусов</v>
      </c>
      <c r="C921" s="243" t="str">
        <f>Спецмонтаж!C224</f>
        <v>шт.</v>
      </c>
      <c r="D921" s="275">
        <f>Спецмонтаж!E224</f>
        <v>1440</v>
      </c>
      <c r="F921" s="240"/>
      <c r="G921" s="240"/>
      <c r="H921" s="240"/>
      <c r="I921" s="240"/>
    </row>
    <row r="922" spans="1:9" s="248" customFormat="1" x14ac:dyDescent="0.2">
      <c r="A922" s="252">
        <v>908</v>
      </c>
      <c r="B922" s="276" t="str">
        <f>Спецмонтаж!B225</f>
        <v>Фреон R-22 - 1 кг</v>
      </c>
      <c r="C922" s="243" t="str">
        <f>Спецмонтаж!C225</f>
        <v>шт.</v>
      </c>
      <c r="D922" s="275">
        <f>Спецмонтаж!E225</f>
        <v>1800</v>
      </c>
      <c r="F922" s="240"/>
      <c r="G922" s="240"/>
      <c r="H922" s="240"/>
      <c r="I922" s="240"/>
    </row>
    <row r="923" spans="1:9" s="248" customFormat="1" x14ac:dyDescent="0.2">
      <c r="A923" s="252">
        <v>909</v>
      </c>
      <c r="B923" s="276" t="str">
        <f>Спецмонтаж!B226</f>
        <v>Фреон R-410А - 1 кг</v>
      </c>
      <c r="C923" s="243" t="str">
        <f>Спецмонтаж!C226</f>
        <v>шт.</v>
      </c>
      <c r="D923" s="275">
        <f>Спецмонтаж!E226</f>
        <v>2000</v>
      </c>
      <c r="F923" s="240"/>
      <c r="G923" s="240"/>
      <c r="H923" s="240"/>
      <c r="I923" s="240"/>
    </row>
    <row r="924" spans="1:9" s="248" customFormat="1" ht="25.5" x14ac:dyDescent="0.2">
      <c r="A924" s="252">
        <v>910</v>
      </c>
      <c r="B924" s="276" t="str">
        <f>Спецмонтаж!B227</f>
        <v>Удлинение трассы свыше 5 м без короба (включая материалы) 5-9 модели (до 2.7 кВт)</v>
      </c>
      <c r="C924" s="243" t="str">
        <f>Спецмонтаж!C227</f>
        <v>м/п</v>
      </c>
      <c r="D924" s="275">
        <f>Спецмонтаж!E227</f>
        <v>1080</v>
      </c>
      <c r="F924" s="240"/>
      <c r="G924" s="240"/>
      <c r="H924" s="240"/>
      <c r="I924" s="240"/>
    </row>
    <row r="925" spans="1:9" s="248" customFormat="1" ht="25.5" x14ac:dyDescent="0.2">
      <c r="A925" s="252">
        <v>911</v>
      </c>
      <c r="B925" s="276" t="str">
        <f>Спецмонтаж!B228</f>
        <v>Удлинение трассы свыше 5 м без короба (включая материалы) 12-18 модели (3,2-5,5 кВт)</v>
      </c>
      <c r="C925" s="243" t="str">
        <f>Спецмонтаж!C228</f>
        <v>м/п</v>
      </c>
      <c r="D925" s="275">
        <f>Спецмонтаж!E228</f>
        <v>1440</v>
      </c>
      <c r="F925" s="240"/>
      <c r="G925" s="240"/>
      <c r="H925" s="240"/>
      <c r="I925" s="240"/>
    </row>
    <row r="926" spans="1:9" s="248" customFormat="1" ht="25.5" x14ac:dyDescent="0.2">
      <c r="A926" s="252">
        <v>912</v>
      </c>
      <c r="B926" s="276" t="str">
        <f>Спецмонтаж!B229</f>
        <v>Удлинение трассы свыше 5 м без короба (включая материалы) 21-28 модели (5,6-8,0 кВт)</v>
      </c>
      <c r="C926" s="243" t="str">
        <f>Спецмонтаж!C229</f>
        <v>м/п</v>
      </c>
      <c r="D926" s="275">
        <f>Спецмонтаж!E229</f>
        <v>1680</v>
      </c>
      <c r="F926" s="240"/>
      <c r="G926" s="240"/>
      <c r="H926" s="240"/>
      <c r="I926" s="240"/>
    </row>
    <row r="927" spans="1:9" s="248" customFormat="1" ht="25.5" x14ac:dyDescent="0.2">
      <c r="A927" s="252">
        <v>913</v>
      </c>
      <c r="B927" s="276" t="str">
        <f>Спецмонтаж!B230</f>
        <v>Удлинение трассы свыше 5 м без короба (включая материалы) 30-36 модели (свыше 8,0 кВт)</v>
      </c>
      <c r="C927" s="243" t="str">
        <f>Спецмонтаж!C230</f>
        <v>м/п</v>
      </c>
      <c r="D927" s="275">
        <f>Спецмонтаж!E230</f>
        <v>1920</v>
      </c>
      <c r="F927" s="240"/>
      <c r="G927" s="240"/>
      <c r="H927" s="240"/>
      <c r="I927" s="240"/>
    </row>
    <row r="928" spans="1:9" s="248" customFormat="1" ht="25.5" x14ac:dyDescent="0.2">
      <c r="A928" s="252">
        <v>914</v>
      </c>
      <c r="B928" s="276" t="str">
        <f>Спецмонтаж!B231</f>
        <v>Дополнительный короб с учетом работ (свыше 1 метра, включенного в стандартный монтаж)  60х60</v>
      </c>
      <c r="C928" s="243" t="str">
        <f>Спецмонтаж!C231</f>
        <v>шт.</v>
      </c>
      <c r="D928" s="275">
        <f>Спецмонтаж!E231</f>
        <v>360</v>
      </c>
      <c r="F928" s="240"/>
      <c r="G928" s="240"/>
      <c r="H928" s="240"/>
      <c r="I928" s="240"/>
    </row>
    <row r="929" spans="1:9" s="248" customFormat="1" ht="25.5" x14ac:dyDescent="0.2">
      <c r="A929" s="252">
        <v>915</v>
      </c>
      <c r="B929" s="276" t="str">
        <f>Спецмонтаж!B232</f>
        <v>Дополнительный короб с учетом работ (свыше 1 метра, включенного в стандартный монтаж)  100х60</v>
      </c>
      <c r="C929" s="243" t="str">
        <f>Спецмонтаж!C232</f>
        <v>шт.</v>
      </c>
      <c r="D929" s="275">
        <f>Спецмонтаж!E232</f>
        <v>480</v>
      </c>
      <c r="F929" s="240"/>
      <c r="G929" s="240"/>
      <c r="H929" s="240"/>
      <c r="I929" s="240"/>
    </row>
    <row r="930" spans="1:9" s="248" customFormat="1" ht="25.5" x14ac:dyDescent="0.2">
      <c r="A930" s="252">
        <v>916</v>
      </c>
      <c r="B930" s="276" t="str">
        <f>Спецмонтаж!B233</f>
        <v>Дополнительный короб с учетом работ (свыше 2 метров, включенных в стандартный монтаж) 16х16</v>
      </c>
      <c r="C930" s="243" t="str">
        <f>Спецмонтаж!C233</f>
        <v>шт.</v>
      </c>
      <c r="D930" s="275">
        <f>Спецмонтаж!E233</f>
        <v>200</v>
      </c>
      <c r="F930" s="240"/>
      <c r="G930" s="240"/>
      <c r="H930" s="240"/>
      <c r="I930" s="240"/>
    </row>
    <row r="931" spans="1:9" s="248" customFormat="1" ht="25.5" x14ac:dyDescent="0.2">
      <c r="A931" s="252">
        <v>917</v>
      </c>
      <c r="B931" s="276" t="str">
        <f>Спецмонтаж!B234</f>
        <v xml:space="preserve">Дополнительный кабель (свыше 3 метров, включенных в стандартный монтаж) </v>
      </c>
      <c r="C931" s="243" t="str">
        <f>Спецмонтаж!C234</f>
        <v>м/п</v>
      </c>
      <c r="D931" s="275">
        <f>Спецмонтаж!E234</f>
        <v>100</v>
      </c>
      <c r="F931" s="240"/>
      <c r="G931" s="240"/>
      <c r="H931" s="240"/>
      <c r="I931" s="240"/>
    </row>
    <row r="932" spans="1:9" s="248" customFormat="1" ht="38.25" x14ac:dyDescent="0.2">
      <c r="A932" s="252">
        <v>918</v>
      </c>
      <c r="B932" s="276" t="str">
        <f>Спецмонтаж!B235</f>
        <v>Специально крепление кронштейнов для установки наружное блока, при наличии обшивки дома (сайдинг, утепляющие панели, вентилируемые фасады)</v>
      </c>
      <c r="C932" s="243" t="str">
        <f>Спецмонтаж!C235</f>
        <v>шт.</v>
      </c>
      <c r="D932" s="275">
        <f>Спецмонтаж!E235</f>
        <v>1080</v>
      </c>
      <c r="F932" s="240"/>
      <c r="G932" s="240"/>
      <c r="H932" s="240"/>
      <c r="I932" s="240"/>
    </row>
    <row r="933" spans="1:9" s="248" customFormat="1" x14ac:dyDescent="0.2">
      <c r="A933" s="252">
        <v>919</v>
      </c>
      <c r="B933" s="276" t="str">
        <f>Спецмонтаж!B236</f>
        <v>Монтаж защитного козырька при монтаже (без стоимости козырька)</v>
      </c>
      <c r="C933" s="243" t="str">
        <f>Спецмонтаж!C236</f>
        <v>шт.</v>
      </c>
      <c r="D933" s="275">
        <f>Спецмонтаж!E236</f>
        <v>1200</v>
      </c>
      <c r="F933" s="240"/>
      <c r="G933" s="240"/>
      <c r="H933" s="240"/>
      <c r="I933" s="240"/>
    </row>
    <row r="934" spans="1:9" s="248" customFormat="1" x14ac:dyDescent="0.2">
      <c r="A934" s="252">
        <v>920</v>
      </c>
      <c r="B934" s="276" t="str">
        <f>Спецмонтаж!B237</f>
        <v>Монтаж защитного козырька после монтажа (без стоимости козырька)</v>
      </c>
      <c r="C934" s="243" t="str">
        <f>Спецмонтаж!C237</f>
        <v>шт.</v>
      </c>
      <c r="D934" s="275">
        <f>Спецмонтаж!E237</f>
        <v>1800</v>
      </c>
      <c r="F934" s="240"/>
      <c r="G934" s="240"/>
      <c r="H934" s="240"/>
      <c r="I934" s="240"/>
    </row>
    <row r="935" spans="1:9" s="248" customFormat="1" x14ac:dyDescent="0.2">
      <c r="A935" s="252">
        <v>921</v>
      </c>
      <c r="B935" s="276" t="str">
        <f>Спецмонтаж!B238</f>
        <v>Козырек для кондиционера до 4,0 кВт (800х500)</v>
      </c>
      <c r="C935" s="243" t="str">
        <f>Спецмонтаж!C238</f>
        <v>шт.</v>
      </c>
      <c r="D935" s="275">
        <f>Спецмонтаж!E238</f>
        <v>1560</v>
      </c>
      <c r="F935" s="240"/>
      <c r="G935" s="240"/>
      <c r="H935" s="240"/>
      <c r="I935" s="240"/>
    </row>
    <row r="936" spans="1:9" s="248" customFormat="1" x14ac:dyDescent="0.2">
      <c r="A936" s="252">
        <v>922</v>
      </c>
      <c r="B936" s="276" t="str">
        <f>Спецмонтаж!B239</f>
        <v>Козырек для кондиционера свыше 4,0 кВт (1000х500)</v>
      </c>
      <c r="C936" s="243" t="str">
        <f>Спецмонтаж!C239</f>
        <v>шт.</v>
      </c>
      <c r="D936" s="275">
        <f>Спецмонтаж!E239</f>
        <v>1920</v>
      </c>
      <c r="F936" s="240"/>
      <c r="G936" s="240"/>
      <c r="H936" s="240"/>
      <c r="I936" s="240"/>
    </row>
    <row r="937" spans="1:9" s="248" customFormat="1" x14ac:dyDescent="0.2">
      <c r="A937" s="252">
        <v>923</v>
      </c>
      <c r="B937" s="276" t="str">
        <f>Спецмонтаж!B240</f>
        <v>Монтаж защитной решетки при монтаже (без стоимости решетки)</v>
      </c>
      <c r="C937" s="243" t="str">
        <f>Спецмонтаж!C240</f>
        <v>шт.</v>
      </c>
      <c r="D937" s="275">
        <f>Спецмонтаж!E240</f>
        <v>1560</v>
      </c>
      <c r="F937" s="240"/>
      <c r="G937" s="240"/>
      <c r="H937" s="240"/>
      <c r="I937" s="240"/>
    </row>
    <row r="938" spans="1:9" s="248" customFormat="1" x14ac:dyDescent="0.2">
      <c r="A938" s="252">
        <v>924</v>
      </c>
      <c r="B938" s="276" t="str">
        <f>Спецмонтаж!B241</f>
        <v>Монтаж защитной решетки после монтажа (без стоимости решетки)</v>
      </c>
      <c r="C938" s="243" t="str">
        <f>Спецмонтаж!C241</f>
        <v>шт.</v>
      </c>
      <c r="D938" s="275">
        <f>Спецмонтаж!E241</f>
        <v>2160</v>
      </c>
      <c r="F938" s="240"/>
      <c r="G938" s="240"/>
      <c r="H938" s="240"/>
      <c r="I938" s="240"/>
    </row>
    <row r="939" spans="1:9" s="248" customFormat="1" x14ac:dyDescent="0.2">
      <c r="A939" s="252">
        <v>925</v>
      </c>
      <c r="B939" s="276" t="str">
        <f>Спецмонтаж!B242</f>
        <v>Защитная решетка 800х600х500</v>
      </c>
      <c r="C939" s="243" t="str">
        <f>Спецмонтаж!C242</f>
        <v>шт.</v>
      </c>
      <c r="D939" s="275">
        <f>Спецмонтаж!E242</f>
        <v>2640</v>
      </c>
      <c r="F939" s="240"/>
      <c r="G939" s="240"/>
      <c r="H939" s="240"/>
      <c r="I939" s="240"/>
    </row>
    <row r="940" spans="1:9" s="248" customFormat="1" x14ac:dyDescent="0.2">
      <c r="A940" s="252">
        <v>926</v>
      </c>
      <c r="B940" s="276" t="str">
        <f>Спецмонтаж!B243</f>
        <v>Защитная решетка 1000х600х500</v>
      </c>
      <c r="C940" s="243" t="str">
        <f>Спецмонтаж!C243</f>
        <v>шт.</v>
      </c>
      <c r="D940" s="275">
        <f>Спецмонтаж!E243</f>
        <v>3000</v>
      </c>
      <c r="F940" s="240"/>
      <c r="G940" s="240"/>
      <c r="H940" s="240"/>
      <c r="I940" s="240"/>
    </row>
    <row r="941" spans="1:9" s="248" customFormat="1" x14ac:dyDescent="0.2">
      <c r="A941" s="252">
        <v>927</v>
      </c>
      <c r="B941" s="276" t="str">
        <f>Спецмонтаж!B244</f>
        <v>Защитная решетка 1000х800х500</v>
      </c>
      <c r="C941" s="243" t="str">
        <f>Спецмонтаж!C244</f>
        <v>шт.</v>
      </c>
      <c r="D941" s="275">
        <f>Спецмонтаж!E244</f>
        <v>3240</v>
      </c>
      <c r="F941" s="240"/>
      <c r="G941" s="240"/>
      <c r="H941" s="240"/>
      <c r="I941" s="240"/>
    </row>
    <row r="942" spans="1:9" s="248" customFormat="1" x14ac:dyDescent="0.2">
      <c r="A942" s="252">
        <v>928</v>
      </c>
      <c r="B942" s="276" t="str">
        <f>Спецмонтаж!B245</f>
        <v>Защитная решетка 1200х1000х700</v>
      </c>
      <c r="C942" s="243" t="str">
        <f>Спецмонтаж!C245</f>
        <v>шт.</v>
      </c>
      <c r="D942" s="275">
        <f>Спецмонтаж!E245</f>
        <v>4200</v>
      </c>
      <c r="F942" s="240"/>
      <c r="G942" s="240"/>
      <c r="H942" s="240"/>
      <c r="I942" s="240"/>
    </row>
    <row r="943" spans="1:9" s="248" customFormat="1" x14ac:dyDescent="0.2">
      <c r="A943" s="252">
        <v>929</v>
      </c>
      <c r="B943" s="276" t="str">
        <f>Спецмонтаж!B246</f>
        <v>Монтаж кондиционера в 2 этапа</v>
      </c>
      <c r="C943" s="243" t="str">
        <f>Спецмонтаж!C246</f>
        <v>шт.</v>
      </c>
      <c r="D943" s="275">
        <f>Спецмонтаж!E246</f>
        <v>3000</v>
      </c>
      <c r="F943" s="240"/>
      <c r="G943" s="240"/>
      <c r="H943" s="240"/>
      <c r="I943" s="240"/>
    </row>
    <row r="944" spans="1:9" s="248" customFormat="1" x14ac:dyDescent="0.2">
      <c r="A944" s="252">
        <v>930</v>
      </c>
      <c r="B944" s="276" t="str">
        <f>Спецмонтаж!B247</f>
        <v>Рама (подставка) для наружного блока</v>
      </c>
      <c r="C944" s="243" t="str">
        <f>Спецмонтаж!C247</f>
        <v>шт.</v>
      </c>
      <c r="D944" s="275">
        <f>Спецмонтаж!E247</f>
        <v>2400</v>
      </c>
      <c r="F944" s="240"/>
      <c r="G944" s="240"/>
      <c r="H944" s="240"/>
      <c r="I944" s="240"/>
    </row>
    <row r="945" spans="1:9" s="248" customFormat="1" x14ac:dyDescent="0.2">
      <c r="A945" s="252">
        <v>931</v>
      </c>
      <c r="B945" s="276" t="str">
        <f>Спецмонтаж!B248</f>
        <v>Монтаж дренажного насоса</v>
      </c>
      <c r="C945" s="243" t="str">
        <f>Спецмонтаж!C248</f>
        <v>шт.</v>
      </c>
      <c r="D945" s="275">
        <f>Спецмонтаж!E248</f>
        <v>1080</v>
      </c>
      <c r="F945" s="240"/>
      <c r="G945" s="240"/>
      <c r="H945" s="240"/>
      <c r="I945" s="240"/>
    </row>
    <row r="946" spans="1:9" s="248" customFormat="1" x14ac:dyDescent="0.2">
      <c r="A946" s="252">
        <v>932</v>
      </c>
      <c r="B946" s="276" t="str">
        <f>Спецмонтаж!B249</f>
        <v>Дренажный насос для кондиционера  до 8,0 кВт</v>
      </c>
      <c r="C946" s="243" t="str">
        <f>Спецмонтаж!C249</f>
        <v>шт.</v>
      </c>
      <c r="D946" s="275">
        <f>Спецмонтаж!E249</f>
        <v>6000</v>
      </c>
      <c r="F946" s="240"/>
      <c r="G946" s="240"/>
      <c r="H946" s="240"/>
      <c r="I946" s="240"/>
    </row>
    <row r="947" spans="1:9" s="248" customFormat="1" x14ac:dyDescent="0.2">
      <c r="A947" s="252">
        <v>933</v>
      </c>
      <c r="B947" s="276" t="str">
        <f>Спецмонтаж!B250</f>
        <v>Дренажный насос для кондиционера  свыше 8,0 кВт</v>
      </c>
      <c r="C947" s="243" t="str">
        <f>Спецмонтаж!C250</f>
        <v>шт.</v>
      </c>
      <c r="D947" s="275">
        <f>Спецмонтаж!E250</f>
        <v>8400</v>
      </c>
      <c r="F947" s="240"/>
      <c r="G947" s="240"/>
      <c r="H947" s="240"/>
      <c r="I947" s="240"/>
    </row>
    <row r="948" spans="1:9" s="248" customFormat="1" x14ac:dyDescent="0.2">
      <c r="A948" s="252">
        <v>934</v>
      </c>
      <c r="B948" s="276" t="str">
        <f>Спецмонтаж!B251</f>
        <v>Монтаж зимнего комплекта при монтаже(без материалов)</v>
      </c>
      <c r="C948" s="243" t="str">
        <f>Спецмонтаж!C251</f>
        <v>шт.</v>
      </c>
      <c r="D948" s="275">
        <f>Спецмонтаж!E251</f>
        <v>3000</v>
      </c>
      <c r="F948" s="240"/>
      <c r="G948" s="240"/>
      <c r="H948" s="240"/>
      <c r="I948" s="240"/>
    </row>
    <row r="949" spans="1:9" s="248" customFormat="1" x14ac:dyDescent="0.2">
      <c r="A949" s="252">
        <v>935</v>
      </c>
      <c r="B949" s="276" t="str">
        <f>Спецмонтаж!B252</f>
        <v>Монтаж зимнего комплекта после монтажа (без материалов)</v>
      </c>
      <c r="C949" s="243" t="str">
        <f>Спецмонтаж!C252</f>
        <v>шт.</v>
      </c>
      <c r="D949" s="275">
        <f>Спецмонтаж!E252</f>
        <v>4000</v>
      </c>
      <c r="F949" s="240"/>
      <c r="G949" s="240"/>
      <c r="H949" s="240"/>
      <c r="I949" s="240"/>
    </row>
    <row r="950" spans="1:9" s="248" customFormat="1" x14ac:dyDescent="0.2">
      <c r="A950" s="252">
        <v>936</v>
      </c>
      <c r="B950" s="276" t="str">
        <f>Спецмонтаж!B253</f>
        <v>Контроллер - регулятор скорости вращения вентилятора наружного блока</v>
      </c>
      <c r="C950" s="243" t="str">
        <f>Спецмонтаж!C253</f>
        <v>шт.</v>
      </c>
      <c r="D950" s="275">
        <f>Спецмонтаж!E253</f>
        <v>4200</v>
      </c>
      <c r="F950" s="240"/>
      <c r="G950" s="240"/>
      <c r="H950" s="240"/>
      <c r="I950" s="240"/>
    </row>
    <row r="951" spans="1:9" s="248" customFormat="1" x14ac:dyDescent="0.2">
      <c r="A951" s="252">
        <v>937</v>
      </c>
      <c r="B951" s="276" t="str">
        <f>Спецмонтаж!B254</f>
        <v>Нагреватель картера</v>
      </c>
      <c r="C951" s="243" t="str">
        <f>Спецмонтаж!C254</f>
        <v>шт.</v>
      </c>
      <c r="D951" s="275">
        <f>Спецмонтаж!E254</f>
        <v>1920</v>
      </c>
      <c r="F951" s="240"/>
      <c r="G951" s="240"/>
      <c r="H951" s="240"/>
      <c r="I951" s="240"/>
    </row>
    <row r="952" spans="1:9" s="248" customFormat="1" x14ac:dyDescent="0.2">
      <c r="A952" s="252">
        <v>938</v>
      </c>
      <c r="B952" s="276" t="str">
        <f>Спецмонтаж!B255</f>
        <v>Нагреватель дренажа 600 мм</v>
      </c>
      <c r="C952" s="243" t="str">
        <f>Спецмонтаж!C255</f>
        <v>шт.</v>
      </c>
      <c r="D952" s="275">
        <f>Спецмонтаж!E255</f>
        <v>840</v>
      </c>
      <c r="F952" s="240"/>
      <c r="G952" s="240"/>
      <c r="H952" s="240"/>
      <c r="I952" s="240"/>
    </row>
    <row r="953" spans="1:9" s="248" customFormat="1" ht="26.25" thickBot="1" x14ac:dyDescent="0.25">
      <c r="A953" s="252">
        <v>939</v>
      </c>
      <c r="B953" s="274" t="str">
        <f>Спецмонтаж!B256</f>
        <v>Установка автомата защиты без подключения в щите электропитания (только работа)</v>
      </c>
      <c r="C953" s="273" t="str">
        <f>Спецмонтаж!C256</f>
        <v>шт.</v>
      </c>
      <c r="D953" s="272">
        <f>Спецмонтаж!E256</f>
        <v>400</v>
      </c>
      <c r="F953" s="240"/>
      <c r="G953" s="240"/>
      <c r="H953" s="240"/>
      <c r="I953" s="240"/>
    </row>
    <row r="955" spans="1:9" x14ac:dyDescent="0.2">
      <c r="A955" s="309" t="s">
        <v>1109</v>
      </c>
      <c r="C955" s="240" t="s">
        <v>1110</v>
      </c>
    </row>
    <row r="956" spans="1:9" x14ac:dyDescent="0.2">
      <c r="A956" s="309" t="s">
        <v>1108</v>
      </c>
      <c r="C956" s="240" t="s">
        <v>1108</v>
      </c>
    </row>
  </sheetData>
  <mergeCells count="4">
    <mergeCell ref="C5:D5"/>
    <mergeCell ref="B7:D7"/>
    <mergeCell ref="B8:D8"/>
    <mergeCell ref="B14:D14"/>
  </mergeCells>
  <pageMargins left="0.7" right="0.7" top="0.75" bottom="0.75" header="0.3" footer="0.3"/>
  <pageSetup paperSize="9" fitToHeight="0" orientation="portrait" r:id="rId1"/>
  <rowBreaks count="1" manualBreakCount="1">
    <brk id="68" max="4" man="1"/>
  </rowBreaks>
  <colBreaks count="1" manualBreakCount="1">
    <brk id="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1CFC1-4E10-4A20-A370-ACD3AB797E4B}">
  <dimension ref="A1:K710"/>
  <sheetViews>
    <sheetView view="pageBreakPreview" topLeftCell="C1" zoomScale="60" zoomScaleNormal="100" workbookViewId="0">
      <selection activeCell="C1" sqref="A1:XFD1048576"/>
    </sheetView>
  </sheetViews>
  <sheetFormatPr defaultColWidth="8.85546875" defaultRowHeight="12.75" x14ac:dyDescent="0.2"/>
  <cols>
    <col min="1" max="1" width="6.140625" style="240" hidden="1" customWidth="1"/>
    <col min="2" max="2" width="5.42578125" style="247" hidden="1" customWidth="1"/>
    <col min="3" max="3" width="54.28515625" style="240" customWidth="1"/>
    <col min="4" max="4" width="11.42578125" style="240" customWidth="1"/>
    <col min="5" max="5" width="8.85546875" style="248" customWidth="1"/>
    <col min="6" max="6" width="16.140625" style="248" customWidth="1"/>
    <col min="7" max="7" width="8" style="240" customWidth="1"/>
    <col min="8" max="16384" width="8.85546875" style="240"/>
  </cols>
  <sheetData>
    <row r="1" spans="1:11" s="220" customFormat="1" ht="15" customHeight="1" x14ac:dyDescent="0.25">
      <c r="B1" s="218"/>
      <c r="C1" s="219" t="str">
        <f ca="1">RIGHT(CELL("ИМЯФАЙЛА",C1),LEN(CELL("имяфайла",C1))-SEARCH("]",CELL("имяфайла",C1),1))</f>
        <v>Прайс для мастеров</v>
      </c>
    </row>
    <row r="2" spans="1:11" s="220" customFormat="1" ht="15" customHeight="1" x14ac:dyDescent="0.25">
      <c r="B2" s="218"/>
    </row>
    <row r="3" spans="1:11" s="220" customFormat="1" ht="15" customHeight="1" x14ac:dyDescent="0.3">
      <c r="B3" s="218"/>
      <c r="H3" s="221"/>
      <c r="I3" s="221"/>
      <c r="J3" s="221"/>
      <c r="K3" s="221"/>
    </row>
    <row r="4" spans="1:11" s="220" customFormat="1" ht="15" customHeight="1" thickBot="1" x14ac:dyDescent="0.35">
      <c r="B4" s="218"/>
      <c r="H4" s="221"/>
      <c r="I4" s="221"/>
      <c r="J4" s="221"/>
      <c r="K4" s="221"/>
    </row>
    <row r="5" spans="1:11" s="220" customFormat="1" ht="18.75" hidden="1" thickBot="1" x14ac:dyDescent="0.3">
      <c r="B5" s="218"/>
      <c r="C5" s="558" t="s">
        <v>972</v>
      </c>
      <c r="D5" s="559"/>
      <c r="E5" s="559"/>
      <c r="F5" s="222"/>
      <c r="H5" s="223"/>
      <c r="I5" s="223"/>
      <c r="J5" s="223"/>
      <c r="K5" s="223"/>
    </row>
    <row r="6" spans="1:11" s="220" customFormat="1" ht="18.75" hidden="1" thickBot="1" x14ac:dyDescent="0.3">
      <c r="B6" s="218"/>
      <c r="C6" s="560"/>
      <c r="D6" s="561"/>
      <c r="E6" s="561"/>
      <c r="F6" s="222"/>
      <c r="H6" s="223"/>
      <c r="I6" s="223"/>
      <c r="J6" s="223"/>
      <c r="K6" s="223"/>
    </row>
    <row r="7" spans="1:11" s="220" customFormat="1" ht="15.75" hidden="1" thickBot="1" x14ac:dyDescent="0.3">
      <c r="B7" s="218"/>
      <c r="C7" s="562" t="str">
        <f ca="1">IF(Сводная!B34="Акт",Сводная!C27,Сводная!C26)</f>
        <v>Приложение №1 к договору №  от 29 Июль 2026 года</v>
      </c>
      <c r="D7" s="563"/>
      <c r="E7" s="563"/>
      <c r="F7" s="226"/>
      <c r="I7" s="223"/>
      <c r="J7" s="223"/>
      <c r="K7" s="223"/>
    </row>
    <row r="8" spans="1:11" s="220" customFormat="1" ht="15.75" hidden="1" thickBot="1" x14ac:dyDescent="0.3">
      <c r="B8" s="218"/>
      <c r="C8" s="564">
        <f>Сводная!C28</f>
        <v>0</v>
      </c>
      <c r="D8" s="565"/>
      <c r="E8" s="565"/>
      <c r="F8" s="226"/>
      <c r="I8" s="223"/>
      <c r="J8" s="223"/>
      <c r="K8" s="223"/>
    </row>
    <row r="9" spans="1:11" s="220" customFormat="1" ht="15" hidden="1" customHeight="1" x14ac:dyDescent="0.25">
      <c r="B9" s="218"/>
      <c r="C9" s="566" t="s">
        <v>973</v>
      </c>
      <c r="D9" s="567"/>
      <c r="E9" s="568"/>
      <c r="F9" s="230"/>
      <c r="I9" s="223"/>
      <c r="J9" s="223"/>
      <c r="K9" s="223"/>
    </row>
    <row r="10" spans="1:11" s="220" customFormat="1" ht="15" hidden="1" customHeight="1" x14ac:dyDescent="0.25">
      <c r="B10" s="218"/>
      <c r="C10" s="569" t="s">
        <v>824</v>
      </c>
      <c r="D10" s="570"/>
      <c r="E10" s="571"/>
      <c r="F10" s="230"/>
      <c r="H10" s="223"/>
      <c r="I10" s="223"/>
      <c r="J10" s="223"/>
      <c r="K10" s="223"/>
    </row>
    <row r="11" spans="1:11" s="220" customFormat="1" ht="15" hidden="1" customHeight="1" x14ac:dyDescent="0.25">
      <c r="B11" s="218"/>
      <c r="C11" s="572" t="s">
        <v>828</v>
      </c>
      <c r="D11" s="573"/>
      <c r="E11" s="574"/>
      <c r="F11" s="230"/>
      <c r="H11" s="223"/>
      <c r="I11" s="223"/>
      <c r="J11" s="223"/>
      <c r="K11" s="223"/>
    </row>
    <row r="12" spans="1:11" s="220" customFormat="1" ht="15.75" hidden="1" customHeight="1" thickBot="1" x14ac:dyDescent="0.3">
      <c r="B12" s="218"/>
      <c r="C12" s="555" t="s">
        <v>974</v>
      </c>
      <c r="D12" s="556"/>
      <c r="E12" s="557"/>
      <c r="F12" s="230"/>
      <c r="H12" s="223"/>
      <c r="I12" s="223"/>
      <c r="J12" s="223"/>
      <c r="K12" s="223"/>
    </row>
    <row r="13" spans="1:11" s="220" customFormat="1" ht="15.75" hidden="1" customHeight="1" thickBot="1" x14ac:dyDescent="0.3">
      <c r="B13" s="218"/>
      <c r="C13" s="236" t="s">
        <v>817</v>
      </c>
      <c r="D13" s="237" t="e">
        <f>#REF!</f>
        <v>#REF!</v>
      </c>
      <c r="E13" s="249" t="e">
        <f>#REF!</f>
        <v>#REF!</v>
      </c>
      <c r="F13" s="230"/>
      <c r="H13" s="223"/>
      <c r="I13" s="223"/>
      <c r="J13" s="223"/>
      <c r="K13" s="223"/>
    </row>
    <row r="14" spans="1:11" ht="25.5" x14ac:dyDescent="0.2">
      <c r="B14" s="334" t="s">
        <v>802</v>
      </c>
      <c r="C14" s="333" t="str">
        <f ca="1">C1&amp;". Демонтажные работы"</f>
        <v>Прайс для мастеров. Демонтажные работы</v>
      </c>
      <c r="D14" s="332" t="s">
        <v>804</v>
      </c>
      <c r="E14" s="331" t="s">
        <v>805</v>
      </c>
      <c r="F14" s="239"/>
    </row>
    <row r="15" spans="1:11" x14ac:dyDescent="0.2">
      <c r="A15" s="240">
        <v>1</v>
      </c>
      <c r="B15" s="242">
        <v>1</v>
      </c>
      <c r="C15" s="328" t="str">
        <f>Цены!B5</f>
        <v>Полы</v>
      </c>
      <c r="D15" s="329"/>
      <c r="E15" s="330"/>
      <c r="F15" s="239"/>
    </row>
    <row r="16" spans="1:11" x14ac:dyDescent="0.2">
      <c r="A16" s="240">
        <v>2</v>
      </c>
      <c r="B16" s="242" t="e">
        <f>IF(#REF!&gt;0,1,0)</f>
        <v>#REF!</v>
      </c>
      <c r="C16" s="327" t="str">
        <f>Цены!B6</f>
        <v>Демонтаж плинтуса</v>
      </c>
      <c r="D16" s="244" t="str">
        <f>Цены!C6</f>
        <v>м/п</v>
      </c>
      <c r="E16" s="313">
        <f>Цены!G6</f>
        <v>33</v>
      </c>
      <c r="F16" s="239"/>
    </row>
    <row r="17" spans="1:6" x14ac:dyDescent="0.2">
      <c r="A17" s="240">
        <v>3</v>
      </c>
      <c r="B17" s="242" t="e">
        <f>IF(#REF!&gt;0,1,0)</f>
        <v>#REF!</v>
      </c>
      <c r="C17" s="327" t="str">
        <f>Цены!B7</f>
        <v>Удаление слоев из керамзита, песка</v>
      </c>
      <c r="D17" s="244" t="str">
        <f>Цены!C7</f>
        <v>м2</v>
      </c>
      <c r="E17" s="313">
        <f>Цены!G7</f>
        <v>52</v>
      </c>
      <c r="F17" s="239"/>
    </row>
    <row r="18" spans="1:6" x14ac:dyDescent="0.2">
      <c r="A18" s="240">
        <v>4</v>
      </c>
      <c r="B18" s="242" t="e">
        <f>IF(#REF!&gt;0,1,0)</f>
        <v>#REF!</v>
      </c>
      <c r="C18" s="327" t="str">
        <f>Цены!B8</f>
        <v xml:space="preserve">Устранение мелких дифектов пола </v>
      </c>
      <c r="D18" s="244" t="str">
        <f>Цены!C8</f>
        <v>м2</v>
      </c>
      <c r="E18" s="313">
        <f>Цены!G8</f>
        <v>55.5</v>
      </c>
      <c r="F18" s="239"/>
    </row>
    <row r="19" spans="1:6" x14ac:dyDescent="0.2">
      <c r="A19" s="240">
        <v>5</v>
      </c>
      <c r="B19" s="242" t="e">
        <f>IF(#REF!&gt;0,1,0)</f>
        <v>#REF!</v>
      </c>
      <c r="C19" s="327" t="str">
        <f>Цены!B9</f>
        <v>Демонтаж ламината, паркетной доски</v>
      </c>
      <c r="D19" s="244" t="str">
        <f>Цены!C9</f>
        <v>м2</v>
      </c>
      <c r="E19" s="313">
        <f>Цены!G9</f>
        <v>57.5</v>
      </c>
      <c r="F19" s="239"/>
    </row>
    <row r="20" spans="1:6" x14ac:dyDescent="0.2">
      <c r="A20" s="240">
        <v>6</v>
      </c>
      <c r="B20" s="242" t="e">
        <f>IF(#REF!&gt;0,1,0)</f>
        <v>#REF!</v>
      </c>
      <c r="C20" s="327" t="str">
        <f>Цены!B10</f>
        <v>Демонтаж паркета штучного</v>
      </c>
      <c r="D20" s="244" t="str">
        <f>Цены!C10</f>
        <v>м2</v>
      </c>
      <c r="E20" s="313">
        <f>Цены!G10</f>
        <v>110.5</v>
      </c>
      <c r="F20" s="239"/>
    </row>
    <row r="21" spans="1:6" x14ac:dyDescent="0.2">
      <c r="A21" s="240">
        <v>7</v>
      </c>
      <c r="B21" s="242" t="e">
        <f>IF(#REF!&gt;0,1,0)</f>
        <v>#REF!</v>
      </c>
      <c r="C21" s="327" t="str">
        <f>Цены!B11</f>
        <v>Демонтаж паркета щитового</v>
      </c>
      <c r="D21" s="244" t="str">
        <f>Цены!C11</f>
        <v>м2</v>
      </c>
      <c r="E21" s="313">
        <f>Цены!G11</f>
        <v>110.5</v>
      </c>
      <c r="F21" s="239"/>
    </row>
    <row r="22" spans="1:6" x14ac:dyDescent="0.2">
      <c r="A22" s="240">
        <v>8</v>
      </c>
      <c r="B22" s="242" t="e">
        <f>IF(#REF!&gt;0,1,0)</f>
        <v>#REF!</v>
      </c>
      <c r="C22" s="327" t="str">
        <f>Цены!B12</f>
        <v>Демонтаж деревянных полов</v>
      </c>
      <c r="D22" s="244" t="str">
        <f>Цены!C12</f>
        <v>м2</v>
      </c>
      <c r="E22" s="313">
        <f>Цены!G12</f>
        <v>132.5</v>
      </c>
      <c r="F22" s="239"/>
    </row>
    <row r="23" spans="1:6" x14ac:dyDescent="0.2">
      <c r="A23" s="240">
        <v>9</v>
      </c>
      <c r="B23" s="242" t="e">
        <f>IF(#REF!&gt;0,1,0)</f>
        <v>#REF!</v>
      </c>
      <c r="C23" s="327" t="str">
        <f>Цены!B13</f>
        <v>Демонтаж линолеума, ковролина на клею</v>
      </c>
      <c r="D23" s="244" t="str">
        <f>Цены!C13</f>
        <v>м2</v>
      </c>
      <c r="E23" s="313">
        <f>Цены!G13</f>
        <v>72</v>
      </c>
      <c r="F23" s="239"/>
    </row>
    <row r="24" spans="1:6" x14ac:dyDescent="0.2">
      <c r="A24" s="240">
        <v>10</v>
      </c>
      <c r="B24" s="242" t="e">
        <f>IF(#REF!&gt;0,1,0)</f>
        <v>#REF!</v>
      </c>
      <c r="C24" s="327" t="str">
        <f>Цены!B14</f>
        <v>Демонтаж линолеума, ковролина</v>
      </c>
      <c r="D24" s="244" t="str">
        <f>Цены!C14</f>
        <v>м2</v>
      </c>
      <c r="E24" s="313">
        <f>Цены!G14</f>
        <v>46</v>
      </c>
      <c r="F24" s="239"/>
    </row>
    <row r="25" spans="1:6" x14ac:dyDescent="0.2">
      <c r="A25" s="240">
        <v>11</v>
      </c>
      <c r="B25" s="242" t="e">
        <f>IF(#REF!&gt;0,1,0)</f>
        <v>#REF!</v>
      </c>
      <c r="C25" s="327" t="str">
        <f>Цены!B15</f>
        <v>Демонтаж фанеры, ДВП</v>
      </c>
      <c r="D25" s="244" t="str">
        <f>Цены!C15</f>
        <v>м2</v>
      </c>
      <c r="E25" s="313">
        <f>Цены!G15</f>
        <v>72.5</v>
      </c>
      <c r="F25" s="239"/>
    </row>
    <row r="26" spans="1:6" x14ac:dyDescent="0.2">
      <c r="A26" s="240">
        <v>12</v>
      </c>
      <c r="B26" s="242" t="e">
        <f>IF(#REF!&gt;0,1,0)</f>
        <v>#REF!</v>
      </c>
      <c r="C26" s="327" t="str">
        <f>Цены!B16</f>
        <v>Демонтаж лаг</v>
      </c>
      <c r="D26" s="244" t="str">
        <f>Цены!C16</f>
        <v>м/п</v>
      </c>
      <c r="E26" s="313">
        <f>Цены!G16</f>
        <v>77.5</v>
      </c>
      <c r="F26" s="239"/>
    </row>
    <row r="27" spans="1:6" ht="25.5" x14ac:dyDescent="0.2">
      <c r="A27" s="240">
        <v>13</v>
      </c>
      <c r="B27" s="242" t="e">
        <f>IF(#REF!&gt;0,1,0)</f>
        <v>#REF!</v>
      </c>
      <c r="C27" s="327" t="str">
        <f>Цены!B17</f>
        <v>Демонтаж подложки из ДВП обмазанной битумной мастикой</v>
      </c>
      <c r="D27" s="244" t="str">
        <f>Цены!C17</f>
        <v>м2</v>
      </c>
      <c r="E27" s="313">
        <f>Цены!G17</f>
        <v>98</v>
      </c>
      <c r="F27" s="239"/>
    </row>
    <row r="28" spans="1:6" x14ac:dyDescent="0.2">
      <c r="A28" s="240">
        <v>14</v>
      </c>
      <c r="B28" s="242" t="e">
        <f>IF(#REF!&gt;0,1,0)</f>
        <v>#REF!</v>
      </c>
      <c r="C28" s="327" t="str">
        <f>Цены!B18</f>
        <v>Демонтаж покрытия из битумной мастики</v>
      </c>
      <c r="D28" s="244" t="str">
        <f>Цены!C18</f>
        <v>м2</v>
      </c>
      <c r="E28" s="313">
        <f>Цены!G18</f>
        <v>125</v>
      </c>
      <c r="F28" s="239"/>
    </row>
    <row r="29" spans="1:6" x14ac:dyDescent="0.2">
      <c r="A29" s="240">
        <v>15</v>
      </c>
      <c r="B29" s="242" t="e">
        <f>IF(#REF!&gt;0,1,0)</f>
        <v>#REF!</v>
      </c>
      <c r="C29" s="327" t="str">
        <f>Цены!B19</f>
        <v>Расчистка пола от засыпки и шумоизоляции</v>
      </c>
      <c r="D29" s="244" t="str">
        <f>Цены!C19</f>
        <v>м2</v>
      </c>
      <c r="E29" s="313">
        <f>Цены!G19</f>
        <v>98</v>
      </c>
      <c r="F29" s="239"/>
    </row>
    <row r="30" spans="1:6" x14ac:dyDescent="0.2">
      <c r="A30" s="240">
        <v>16</v>
      </c>
      <c r="B30" s="242" t="e">
        <f>IF(#REF!&gt;0,1,0)</f>
        <v>#REF!</v>
      </c>
      <c r="C30" s="327" t="str">
        <f>Цены!B20</f>
        <v xml:space="preserve">Демонтаж плиточного клея </v>
      </c>
      <c r="D30" s="244" t="str">
        <f>Цены!C20</f>
        <v>м2</v>
      </c>
      <c r="E30" s="313">
        <f>Цены!G20</f>
        <v>146</v>
      </c>
      <c r="F30" s="239"/>
    </row>
    <row r="31" spans="1:6" x14ac:dyDescent="0.2">
      <c r="A31" s="240">
        <v>17</v>
      </c>
      <c r="B31" s="242" t="e">
        <f>IF(#REF!&gt;0,1,0)</f>
        <v>#REF!</v>
      </c>
      <c r="C31" s="327" t="str">
        <f>Цены!B21</f>
        <v>Расшивка плиточных швов (пол)</v>
      </c>
      <c r="D31" s="244" t="str">
        <f>Цены!C21</f>
        <v>м/п</v>
      </c>
      <c r="E31" s="313">
        <f>Цены!G21</f>
        <v>127</v>
      </c>
      <c r="F31" s="239"/>
    </row>
    <row r="32" spans="1:6" x14ac:dyDescent="0.2">
      <c r="A32" s="240">
        <v>18</v>
      </c>
      <c r="B32" s="242" t="e">
        <f>IF(#REF!&gt;0,1,0)</f>
        <v>#REF!</v>
      </c>
      <c r="C32" s="327" t="str">
        <f>Цены!B22</f>
        <v>Демонтаж плинтуса из плитки</v>
      </c>
      <c r="D32" s="244" t="str">
        <f>Цены!C22</f>
        <v>м/п</v>
      </c>
      <c r="E32" s="313">
        <f>Цены!G22</f>
        <v>149.5</v>
      </c>
      <c r="F32" s="239"/>
    </row>
    <row r="33" spans="1:6" x14ac:dyDescent="0.2">
      <c r="A33" s="240">
        <v>19</v>
      </c>
      <c r="B33" s="242"/>
      <c r="C33" s="327" t="str">
        <f>Цены!B23</f>
        <v>Демонтаж порога из плитки</v>
      </c>
      <c r="D33" s="244" t="str">
        <f>Цены!C23</f>
        <v>м/п</v>
      </c>
      <c r="E33" s="313">
        <f>Цены!G23</f>
        <v>198.5</v>
      </c>
      <c r="F33" s="239"/>
    </row>
    <row r="34" spans="1:6" x14ac:dyDescent="0.2">
      <c r="A34" s="240">
        <v>20</v>
      </c>
      <c r="B34" s="242" t="e">
        <f>IF(#REF!&gt;0,1,0)</f>
        <v>#REF!</v>
      </c>
      <c r="C34" s="327" t="str">
        <f>Цены!B24</f>
        <v>Демонтаж плитки</v>
      </c>
      <c r="D34" s="244" t="str">
        <f>Цены!C24</f>
        <v>м2</v>
      </c>
      <c r="E34" s="313">
        <f>Цены!G24</f>
        <v>149.5</v>
      </c>
      <c r="F34" s="239"/>
    </row>
    <row r="35" spans="1:6" x14ac:dyDescent="0.2">
      <c r="A35" s="240">
        <v>21</v>
      </c>
      <c r="B35" s="242" t="e">
        <f>IF(#REF!&gt;0,1,0)</f>
        <v>#REF!</v>
      </c>
      <c r="C35" s="327" t="str">
        <f>Цены!B25</f>
        <v>Демонтаж бетонного бортика</v>
      </c>
      <c r="D35" s="244" t="str">
        <f>Цены!C25</f>
        <v>м/п</v>
      </c>
      <c r="E35" s="313">
        <f>Цены!G25</f>
        <v>317.5</v>
      </c>
      <c r="F35" s="239"/>
    </row>
    <row r="36" spans="1:6" x14ac:dyDescent="0.2">
      <c r="A36" s="240">
        <v>22</v>
      </c>
      <c r="B36" s="242" t="e">
        <f>IF(#REF!&gt;0,1,0)</f>
        <v>#REF!</v>
      </c>
      <c r="C36" s="327" t="str">
        <f>Цены!B26</f>
        <v>Демонтаж стяжки до 4 см</v>
      </c>
      <c r="D36" s="244" t="str">
        <f>Цены!C26</f>
        <v>м2</v>
      </c>
      <c r="E36" s="313">
        <f>Цены!G26</f>
        <v>199</v>
      </c>
      <c r="F36" s="239"/>
    </row>
    <row r="37" spans="1:6" x14ac:dyDescent="0.2">
      <c r="A37" s="240">
        <v>23</v>
      </c>
      <c r="B37" s="242" t="e">
        <f>IF(#REF!&gt;0,1,0)</f>
        <v>#REF!</v>
      </c>
      <c r="C37" s="327" t="str">
        <f>Цены!B27</f>
        <v>Демонтаж стяжки до 6 см</v>
      </c>
      <c r="D37" s="244" t="str">
        <f>Цены!C27</f>
        <v>м2</v>
      </c>
      <c r="E37" s="313">
        <f>Цены!G27</f>
        <v>249</v>
      </c>
      <c r="F37" s="239"/>
    </row>
    <row r="38" spans="1:6" x14ac:dyDescent="0.2">
      <c r="A38" s="240">
        <v>24</v>
      </c>
      <c r="B38" s="242" t="e">
        <f>IF(#REF!&gt;0,1,0)</f>
        <v>#REF!</v>
      </c>
      <c r="C38" s="327" t="str">
        <f>Цены!B28</f>
        <v>Разборка гидроизоляции</v>
      </c>
      <c r="D38" s="244" t="str">
        <f>Цены!C28</f>
        <v>м2</v>
      </c>
      <c r="E38" s="313">
        <f>Цены!G28</f>
        <v>87</v>
      </c>
      <c r="F38" s="239"/>
    </row>
    <row r="39" spans="1:6" x14ac:dyDescent="0.2">
      <c r="A39" s="240">
        <v>25</v>
      </c>
      <c r="B39" s="242" t="e">
        <f>IF(#REF!&gt;0,1,0)</f>
        <v>#REF!</v>
      </c>
      <c r="C39" s="327" t="str">
        <f>Цены!B29</f>
        <v>Сухая уборка полов под  метлу, щетку</v>
      </c>
      <c r="D39" s="244" t="str">
        <f>Цены!C29</f>
        <v>м2</v>
      </c>
      <c r="E39" s="313">
        <f>Цены!G29</f>
        <v>30</v>
      </c>
      <c r="F39" s="239"/>
    </row>
    <row r="40" spans="1:6" x14ac:dyDescent="0.2">
      <c r="A40" s="240">
        <v>26</v>
      </c>
      <c r="B40" s="242" t="e">
        <f>IF(#REF!&gt;0,1,0)</f>
        <v>#REF!</v>
      </c>
      <c r="C40" s="327" t="str">
        <f>Цены!B30</f>
        <v>Ремонт дощатых полов (протяжка саморезами)</v>
      </c>
      <c r="D40" s="244" t="str">
        <f>Цены!C30</f>
        <v>м2</v>
      </c>
      <c r="E40" s="313">
        <f>Цены!G30</f>
        <v>127.5</v>
      </c>
      <c r="F40" s="239"/>
    </row>
    <row r="41" spans="1:6" x14ac:dyDescent="0.2">
      <c r="A41" s="240">
        <v>27</v>
      </c>
      <c r="B41" s="242">
        <v>1</v>
      </c>
      <c r="C41" s="328" t="str">
        <f>Цены!B31</f>
        <v>Стены</v>
      </c>
      <c r="D41" s="329"/>
      <c r="E41" s="313"/>
      <c r="F41" s="239"/>
    </row>
    <row r="42" spans="1:6" x14ac:dyDescent="0.2">
      <c r="A42" s="240">
        <v>28</v>
      </c>
      <c r="B42" s="242" t="e">
        <f>IF(#REF!&gt;0,1,0)</f>
        <v>#REF!</v>
      </c>
      <c r="C42" s="327" t="str">
        <f>Цены!B32</f>
        <v>Демонтаж пластикового уголка</v>
      </c>
      <c r="D42" s="244" t="str">
        <f>Цены!C32</f>
        <v>м/п</v>
      </c>
      <c r="E42" s="313">
        <f>Цены!G32</f>
        <v>26.5</v>
      </c>
      <c r="F42" s="239"/>
    </row>
    <row r="43" spans="1:6" x14ac:dyDescent="0.2">
      <c r="A43" s="240">
        <v>29</v>
      </c>
      <c r="B43" s="242" t="e">
        <f>IF(#REF!&gt;0,1,0)</f>
        <v>#REF!</v>
      </c>
      <c r="C43" s="327" t="str">
        <f>Цены!B33</f>
        <v>Снятие обоев (стены)</v>
      </c>
      <c r="D43" s="244" t="str">
        <f>Цены!C33</f>
        <v>м2</v>
      </c>
      <c r="E43" s="313">
        <f>Цены!G33</f>
        <v>62.5</v>
      </c>
      <c r="F43" s="239"/>
    </row>
    <row r="44" spans="1:6" x14ac:dyDescent="0.2">
      <c r="A44" s="240">
        <v>30</v>
      </c>
      <c r="B44" s="242" t="e">
        <f>IF(#REF!&gt;0,1,0)</f>
        <v>#REF!</v>
      </c>
      <c r="C44" s="327" t="str">
        <f>Цены!B34</f>
        <v>Снятие многослойных трудноотделяемых обоев</v>
      </c>
      <c r="D44" s="244" t="str">
        <f>Цены!C34</f>
        <v>м2</v>
      </c>
      <c r="E44" s="313">
        <f>Цены!G34</f>
        <v>139.5</v>
      </c>
      <c r="F44" s="239"/>
    </row>
    <row r="45" spans="1:6" x14ac:dyDescent="0.2">
      <c r="A45" s="240">
        <v>31</v>
      </c>
      <c r="B45" s="242" t="e">
        <f>IF(#REF!&gt;0,1,0)</f>
        <v>#REF!</v>
      </c>
      <c r="C45" s="327" t="str">
        <f>Цены!B35</f>
        <v>Снятие побелки</v>
      </c>
      <c r="D45" s="244" t="str">
        <f>Цены!C35</f>
        <v>м2</v>
      </c>
      <c r="E45" s="313">
        <f>Цены!G35</f>
        <v>112</v>
      </c>
      <c r="F45" s="239"/>
    </row>
    <row r="46" spans="1:6" x14ac:dyDescent="0.2">
      <c r="A46" s="240">
        <v>32</v>
      </c>
      <c r="B46" s="242" t="e">
        <f>IF(#REF!&gt;0,1,0)</f>
        <v>#REF!</v>
      </c>
      <c r="C46" s="327" t="str">
        <f>Цены!B36</f>
        <v>Очистка краски со стен ВЭ</v>
      </c>
      <c r="D46" s="244" t="str">
        <f>Цены!C36</f>
        <v>м2</v>
      </c>
      <c r="E46" s="313">
        <f>Цены!G36</f>
        <v>98</v>
      </c>
      <c r="F46" s="239"/>
    </row>
    <row r="47" spans="1:6" x14ac:dyDescent="0.2">
      <c r="A47" s="240">
        <v>33</v>
      </c>
      <c r="B47" s="242" t="e">
        <f>IF(#REF!&gt;0,1,0)</f>
        <v>#REF!</v>
      </c>
      <c r="C47" s="327" t="str">
        <f>Цены!B37</f>
        <v>Очистка масляной краски со стен</v>
      </c>
      <c r="D47" s="244" t="str">
        <f>Цены!C37</f>
        <v>м2</v>
      </c>
      <c r="E47" s="313">
        <f>Цены!G37</f>
        <v>192</v>
      </c>
      <c r="F47" s="239"/>
    </row>
    <row r="48" spans="1:6" x14ac:dyDescent="0.2">
      <c r="A48" s="240">
        <v>34</v>
      </c>
      <c r="B48" s="242" t="e">
        <f>IF(#REF!&gt;0,1,0)</f>
        <v>#REF!</v>
      </c>
      <c r="C48" s="327" t="str">
        <f>Цены!B38</f>
        <v>Очистка стен от "жидких" обоев</v>
      </c>
      <c r="D48" s="244" t="str">
        <f>Цены!C38</f>
        <v>м2</v>
      </c>
      <c r="E48" s="313">
        <f>Цены!G38</f>
        <v>78</v>
      </c>
      <c r="F48" s="239"/>
    </row>
    <row r="49" spans="1:6" x14ac:dyDescent="0.2">
      <c r="A49" s="240">
        <v>35</v>
      </c>
      <c r="B49" s="242" t="e">
        <f>IF(#REF!&gt;0,1,0)</f>
        <v>#REF!</v>
      </c>
      <c r="C49" s="327" t="str">
        <f>Цены!B39</f>
        <v>Очистка стен от шпаклевки</v>
      </c>
      <c r="D49" s="244" t="str">
        <f>Цены!C39</f>
        <v>м2</v>
      </c>
      <c r="E49" s="313">
        <f>Цены!G39</f>
        <v>97</v>
      </c>
      <c r="F49" s="239"/>
    </row>
    <row r="50" spans="1:6" x14ac:dyDescent="0.2">
      <c r="A50" s="240">
        <v>36</v>
      </c>
      <c r="B50" s="242" t="e">
        <f>IF(#REF!&gt;0,1,0)</f>
        <v>#REF!</v>
      </c>
      <c r="C50" s="327" t="str">
        <f>Цены!B40</f>
        <v>Расшивка  трещин/рустов</v>
      </c>
      <c r="D50" s="244" t="str">
        <f>Цены!C40</f>
        <v>м/п</v>
      </c>
      <c r="E50" s="313">
        <f>Цены!G40</f>
        <v>111</v>
      </c>
      <c r="F50" s="239"/>
    </row>
    <row r="51" spans="1:6" x14ac:dyDescent="0.2">
      <c r="A51" s="240">
        <v>37</v>
      </c>
      <c r="B51" s="242" t="e">
        <f>IF(#REF!&gt;0,1,0)</f>
        <v>#REF!</v>
      </c>
      <c r="C51" s="327" t="str">
        <f>Цены!B41</f>
        <v>Насечка стен</v>
      </c>
      <c r="D51" s="244" t="str">
        <f>Цены!C41</f>
        <v>м2</v>
      </c>
      <c r="E51" s="313">
        <f>Цены!G41</f>
        <v>62.5</v>
      </c>
      <c r="F51" s="239"/>
    </row>
    <row r="52" spans="1:6" x14ac:dyDescent="0.2">
      <c r="A52" s="240">
        <v>38</v>
      </c>
      <c r="B52" s="242" t="e">
        <f>IF(#REF!&gt;0,1,0)</f>
        <v>#REF!</v>
      </c>
      <c r="C52" s="327" t="str">
        <f>Цены!B42</f>
        <v>Расшивка плиточных швов (стены)</v>
      </c>
      <c r="D52" s="244" t="str">
        <f>Цены!C42</f>
        <v>м/п</v>
      </c>
      <c r="E52" s="313">
        <f>Цены!G42</f>
        <v>127.5</v>
      </c>
      <c r="F52" s="239"/>
    </row>
    <row r="53" spans="1:6" x14ac:dyDescent="0.2">
      <c r="A53" s="240">
        <v>39</v>
      </c>
      <c r="B53" s="242" t="e">
        <f>IF(#REF!&gt;0,1,0)</f>
        <v>#REF!</v>
      </c>
      <c r="C53" s="327" t="str">
        <f>Цены!B43</f>
        <v>Демонтаж керамической плитки</v>
      </c>
      <c r="D53" s="244" t="str">
        <f>Цены!C43</f>
        <v>м2</v>
      </c>
      <c r="E53" s="313">
        <f>Цены!G43</f>
        <v>149.5</v>
      </c>
      <c r="F53" s="239"/>
    </row>
    <row r="54" spans="1:6" x14ac:dyDescent="0.2">
      <c r="A54" s="240">
        <v>40</v>
      </c>
      <c r="B54" s="242" t="e">
        <f>IF(#REF!&gt;0,1,0)</f>
        <v>#REF!</v>
      </c>
      <c r="C54" s="327" t="str">
        <f>Цены!B44</f>
        <v>Отбивка плиточного клея</v>
      </c>
      <c r="D54" s="244" t="str">
        <f>Цены!C44</f>
        <v>м2</v>
      </c>
      <c r="E54" s="313">
        <f>Цены!G44</f>
        <v>146</v>
      </c>
      <c r="F54" s="239"/>
    </row>
    <row r="55" spans="1:6" x14ac:dyDescent="0.2">
      <c r="A55" s="240">
        <v>41</v>
      </c>
      <c r="B55" s="242" t="e">
        <f>IF(#REF!&gt;0,1,0)</f>
        <v>#REF!</v>
      </c>
      <c r="C55" s="327" t="str">
        <f>Цены!B45</f>
        <v xml:space="preserve">Ошкуривание поверхности стен </v>
      </c>
      <c r="D55" s="244" t="str">
        <f>Цены!C45</f>
        <v>м2</v>
      </c>
      <c r="E55" s="313">
        <f>Цены!G45</f>
        <v>87.5</v>
      </c>
      <c r="F55" s="239"/>
    </row>
    <row r="56" spans="1:6" x14ac:dyDescent="0.2">
      <c r="A56" s="240">
        <v>42</v>
      </c>
      <c r="B56" s="242" t="e">
        <f>IF(#REF!&gt;0,1,0)</f>
        <v>#REF!</v>
      </c>
      <c r="C56" s="327" t="str">
        <f>Цены!B46</f>
        <v>Демонтаж панелей ПВХ (без каркаса)</v>
      </c>
      <c r="D56" s="244" t="str">
        <f>Цены!C46</f>
        <v>м2</v>
      </c>
      <c r="E56" s="313">
        <f>Цены!G46</f>
        <v>39</v>
      </c>
      <c r="F56" s="239"/>
    </row>
    <row r="57" spans="1:6" x14ac:dyDescent="0.2">
      <c r="A57" s="240">
        <v>43</v>
      </c>
      <c r="B57" s="242" t="e">
        <f>IF(#REF!&gt;0,1,0)</f>
        <v>#REF!</v>
      </c>
      <c r="C57" s="327" t="str">
        <f>Цены!B47</f>
        <v>Демонтаж облицовки стен из ДСП, вагонки</v>
      </c>
      <c r="D57" s="244" t="str">
        <f>Цены!C47</f>
        <v>м2</v>
      </c>
      <c r="E57" s="313">
        <f>Цены!G47</f>
        <v>122</v>
      </c>
      <c r="F57" s="239"/>
    </row>
    <row r="58" spans="1:6" x14ac:dyDescent="0.2">
      <c r="A58" s="240">
        <v>44</v>
      </c>
      <c r="B58" s="242" t="e">
        <f>IF(#REF!&gt;0,1,0)</f>
        <v>#REF!</v>
      </c>
      <c r="C58" s="327" t="str">
        <f>Цены!B48</f>
        <v>Демонтаж панелей ПВХ (с каркасом)</v>
      </c>
      <c r="D58" s="244" t="str">
        <f>Цены!C48</f>
        <v>м2</v>
      </c>
      <c r="E58" s="313">
        <f>Цены!G48</f>
        <v>62</v>
      </c>
      <c r="F58" s="239"/>
    </row>
    <row r="59" spans="1:6" x14ac:dyDescent="0.2">
      <c r="A59" s="240">
        <v>45</v>
      </c>
      <c r="B59" s="242" t="e">
        <f>IF(#REF!&gt;0,1,0)</f>
        <v>#REF!</v>
      </c>
      <c r="C59" s="327" t="str">
        <f>Цены!B49</f>
        <v xml:space="preserve">Демонтаж обшивки стен из ГКЛ на металлокарскасе </v>
      </c>
      <c r="D59" s="244" t="str">
        <f>Цены!C49</f>
        <v>м2</v>
      </c>
      <c r="E59" s="313">
        <f>Цены!G49</f>
        <v>149</v>
      </c>
      <c r="F59" s="239"/>
    </row>
    <row r="60" spans="1:6" x14ac:dyDescent="0.2">
      <c r="A60" s="240">
        <v>46</v>
      </c>
      <c r="B60" s="242" t="e">
        <f>IF(#REF!&gt;0,1,0)</f>
        <v>#REF!</v>
      </c>
      <c r="C60" s="327" t="str">
        <f>Цены!B50</f>
        <v xml:space="preserve">Демонтаж "дранки" со стен </v>
      </c>
      <c r="D60" s="244" t="str">
        <f>Цены!C50</f>
        <v>м2</v>
      </c>
      <c r="E60" s="313">
        <f>Цены!G50</f>
        <v>175</v>
      </c>
      <c r="F60" s="239"/>
    </row>
    <row r="61" spans="1:6" x14ac:dyDescent="0.2">
      <c r="A61" s="240">
        <v>47</v>
      </c>
      <c r="B61" s="242" t="e">
        <f>IF(#REF!&gt;0,1,0)</f>
        <v>#REF!</v>
      </c>
      <c r="C61" s="327" t="str">
        <f>Цены!B51</f>
        <v xml:space="preserve">Демонтаж утеплителя </v>
      </c>
      <c r="D61" s="244" t="str">
        <f>Цены!C51</f>
        <v>м2</v>
      </c>
      <c r="E61" s="313">
        <f>Цены!G51</f>
        <v>95</v>
      </c>
      <c r="F61" s="239"/>
    </row>
    <row r="62" spans="1:6" x14ac:dyDescent="0.2">
      <c r="A62" s="240">
        <v>48</v>
      </c>
      <c r="B62" s="242" t="e">
        <f>IF(#REF!&gt;0,1,0)</f>
        <v>#REF!</v>
      </c>
      <c r="C62" s="327" t="str">
        <f>Цены!B52</f>
        <v>Отбивка штукатурки со стен</v>
      </c>
      <c r="D62" s="244" t="str">
        <f>Цены!C52</f>
        <v>м2</v>
      </c>
      <c r="E62" s="313">
        <f>Цены!G52</f>
        <v>174</v>
      </c>
      <c r="F62" s="239"/>
    </row>
    <row r="63" spans="1:6" x14ac:dyDescent="0.2">
      <c r="A63" s="240">
        <v>49</v>
      </c>
      <c r="B63" s="242" t="e">
        <f>IF(#REF!&gt;0,1,0)</f>
        <v>#REF!</v>
      </c>
      <c r="C63" s="327" t="str">
        <f>Цены!B53</f>
        <v>Демонтаж деревянных стен</v>
      </c>
      <c r="D63" s="244" t="str">
        <f>Цены!C53</f>
        <v>м2</v>
      </c>
      <c r="E63" s="313">
        <f>Цены!G53</f>
        <v>382.5</v>
      </c>
      <c r="F63" s="239"/>
    </row>
    <row r="64" spans="1:6" x14ac:dyDescent="0.2">
      <c r="A64" s="240">
        <v>50</v>
      </c>
      <c r="B64" s="242" t="e">
        <f>IF(#REF!&gt;0,1,0)</f>
        <v>#REF!</v>
      </c>
      <c r="C64" s="327" t="str">
        <f>Цены!B54</f>
        <v xml:space="preserve">Демонтаж подоконного блока </v>
      </c>
      <c r="D64" s="244" t="str">
        <f>Цены!C54</f>
        <v>шт.</v>
      </c>
      <c r="E64" s="313">
        <f>Цены!G54</f>
        <v>2272.5</v>
      </c>
      <c r="F64" s="239"/>
    </row>
    <row r="65" spans="1:6" x14ac:dyDescent="0.2">
      <c r="A65" s="240">
        <v>51</v>
      </c>
      <c r="B65" s="242" t="e">
        <f>IF(#REF!&gt;0,1,0)</f>
        <v>#REF!</v>
      </c>
      <c r="C65" s="327" t="str">
        <f>Цены!B55</f>
        <v>Демонтаж стен (перегородок) в 1/2 кирпич</v>
      </c>
      <c r="D65" s="244" t="str">
        <f>Цены!C55</f>
        <v>м2</v>
      </c>
      <c r="E65" s="313">
        <f>Цены!G55</f>
        <v>572.5</v>
      </c>
      <c r="F65" s="239"/>
    </row>
    <row r="66" spans="1:6" x14ac:dyDescent="0.2">
      <c r="A66" s="240">
        <v>52</v>
      </c>
      <c r="B66" s="242" t="e">
        <f>IF(#REF!&gt;0,1,0)</f>
        <v>#REF!</v>
      </c>
      <c r="C66" s="327" t="str">
        <f>Цены!B56</f>
        <v>Демонтаж стен (перегородок) в 1 кирпич</v>
      </c>
      <c r="D66" s="244" t="str">
        <f>Цены!C56</f>
        <v>м2</v>
      </c>
      <c r="E66" s="313">
        <f>Цены!G56</f>
        <v>717.5</v>
      </c>
      <c r="F66" s="239"/>
    </row>
    <row r="67" spans="1:6" x14ac:dyDescent="0.2">
      <c r="A67" s="240">
        <v>53</v>
      </c>
      <c r="B67" s="242" t="e">
        <f>IF(#REF!&gt;0,1,0)</f>
        <v>#REF!</v>
      </c>
      <c r="C67" s="327" t="str">
        <f>Цены!B57</f>
        <v>Демонтаж стен (перегородок) в 2 кирпича</v>
      </c>
      <c r="D67" s="244" t="str">
        <f>Цены!C57</f>
        <v>м2</v>
      </c>
      <c r="E67" s="313">
        <f>Цены!G57</f>
        <v>922.5</v>
      </c>
      <c r="F67" s="239"/>
    </row>
    <row r="68" spans="1:6" x14ac:dyDescent="0.2">
      <c r="A68" s="240">
        <v>54</v>
      </c>
      <c r="B68" s="242" t="e">
        <f>IF(#REF!&gt;0,1,0)</f>
        <v>#REF!</v>
      </c>
      <c r="C68" s="327" t="str">
        <f>Цены!B58</f>
        <v>Демонтаж стен из гипсолита, ПГП</v>
      </c>
      <c r="D68" s="244" t="str">
        <f>Цены!C58</f>
        <v>м2</v>
      </c>
      <c r="E68" s="313">
        <f>Цены!G58</f>
        <v>308</v>
      </c>
      <c r="F68" s="239"/>
    </row>
    <row r="69" spans="1:6" x14ac:dyDescent="0.2">
      <c r="A69" s="240">
        <v>55</v>
      </c>
      <c r="B69" s="242" t="e">
        <f>IF(#REF!&gt;0,1,0)</f>
        <v>#REF!</v>
      </c>
      <c r="C69" s="327" t="str">
        <f>Цены!B59</f>
        <v>Демонтаж стен из пеноблока</v>
      </c>
      <c r="D69" s="244" t="str">
        <f>Цены!C59</f>
        <v>м2</v>
      </c>
      <c r="E69" s="313">
        <f>Цены!G59</f>
        <v>322</v>
      </c>
      <c r="F69" s="239"/>
    </row>
    <row r="70" spans="1:6" x14ac:dyDescent="0.2">
      <c r="A70" s="240">
        <v>56</v>
      </c>
      <c r="B70" s="242" t="e">
        <f>IF(#REF!&gt;0,1,0)</f>
        <v>#REF!</v>
      </c>
      <c r="C70" s="327" t="str">
        <f>Цены!B60</f>
        <v>Демонтаж стен из ацеида, ГВЛ, ГКЛ</v>
      </c>
      <c r="D70" s="244" t="str">
        <f>Цены!C60</f>
        <v>м2</v>
      </c>
      <c r="E70" s="313">
        <f>Цены!G60</f>
        <v>249</v>
      </c>
      <c r="F70" s="239"/>
    </row>
    <row r="71" spans="1:6" x14ac:dyDescent="0.2">
      <c r="A71" s="240">
        <v>57</v>
      </c>
      <c r="B71" s="242" t="e">
        <f>IF(#REF!&gt;0,1,0)</f>
        <v>#REF!</v>
      </c>
      <c r="C71" s="327" t="str">
        <f>Цены!B61</f>
        <v>Демонтаж бетонных стен толщиной до 80 мм</v>
      </c>
      <c r="D71" s="244" t="str">
        <f>Цены!C61</f>
        <v>м2</v>
      </c>
      <c r="E71" s="313">
        <f>Цены!G61</f>
        <v>1932.5</v>
      </c>
      <c r="F71" s="239"/>
    </row>
    <row r="72" spans="1:6" x14ac:dyDescent="0.2">
      <c r="A72" s="240">
        <v>58</v>
      </c>
      <c r="B72" s="242">
        <v>1</v>
      </c>
      <c r="C72" s="328" t="str">
        <f>Цены!B62</f>
        <v>Откосы</v>
      </c>
      <c r="D72" s="244"/>
      <c r="E72" s="313"/>
      <c r="F72" s="239"/>
    </row>
    <row r="73" spans="1:6" x14ac:dyDescent="0.2">
      <c r="A73" s="240">
        <v>59</v>
      </c>
      <c r="B73" s="242" t="e">
        <f>IF(#REF!&gt;0,1,0)</f>
        <v>#REF!</v>
      </c>
      <c r="C73" s="327" t="str">
        <f>Цены!B63</f>
        <v>Демонтаж уголка с откосов, углов</v>
      </c>
      <c r="D73" s="244" t="str">
        <f>Цены!C63</f>
        <v>м/п</v>
      </c>
      <c r="E73" s="313">
        <f>Цены!G63</f>
        <v>16.5</v>
      </c>
      <c r="F73" s="239"/>
    </row>
    <row r="74" spans="1:6" x14ac:dyDescent="0.2">
      <c r="A74" s="240">
        <v>60</v>
      </c>
      <c r="B74" s="242" t="e">
        <f>IF(#REF!&gt;0,1,0)</f>
        <v>#REF!</v>
      </c>
      <c r="C74" s="327" t="str">
        <f>Цены!B64</f>
        <v>Демонтаж сэндвич панелей</v>
      </c>
      <c r="D74" s="244" t="str">
        <f>Цены!C64</f>
        <v>м/п</v>
      </c>
      <c r="E74" s="313">
        <f>Цены!G64</f>
        <v>32.5</v>
      </c>
      <c r="F74" s="239"/>
    </row>
    <row r="75" spans="1:6" x14ac:dyDescent="0.2">
      <c r="A75" s="240">
        <v>61</v>
      </c>
      <c r="B75" s="242" t="e">
        <f>IF(#REF!&gt;0,1,0)</f>
        <v>#REF!</v>
      </c>
      <c r="C75" s="327" t="str">
        <f>Цены!B65</f>
        <v>Обрезка пены с откосов, углов</v>
      </c>
      <c r="D75" s="244" t="str">
        <f>Цены!C65</f>
        <v>м/п</v>
      </c>
      <c r="E75" s="313">
        <f>Цены!G65</f>
        <v>17</v>
      </c>
      <c r="F75" s="239"/>
    </row>
    <row r="76" spans="1:6" x14ac:dyDescent="0.2">
      <c r="A76" s="240">
        <v>62</v>
      </c>
      <c r="B76" s="242" t="e">
        <f>IF(#REF!&gt;0,1,0)</f>
        <v>#REF!</v>
      </c>
      <c r="C76" s="327" t="str">
        <f>Цены!B66</f>
        <v>Очистка откосов, углов от шпаклевки</v>
      </c>
      <c r="D76" s="244" t="str">
        <f>Цены!C66</f>
        <v>м/п</v>
      </c>
      <c r="E76" s="313">
        <f>Цены!G66</f>
        <v>98</v>
      </c>
      <c r="F76" s="239"/>
    </row>
    <row r="77" spans="1:6" x14ac:dyDescent="0.2">
      <c r="A77" s="240">
        <v>63</v>
      </c>
      <c r="B77" s="242" t="e">
        <f>IF(#REF!&gt;0,1,0)</f>
        <v>#REF!</v>
      </c>
      <c r="C77" s="327" t="str">
        <f>Цены!B67</f>
        <v>Очистка от краски откосов, углов</v>
      </c>
      <c r="D77" s="244" t="str">
        <f>Цены!C67</f>
        <v>м/п</v>
      </c>
      <c r="E77" s="313">
        <f>Цены!G67</f>
        <v>93</v>
      </c>
      <c r="F77" s="239"/>
    </row>
    <row r="78" spans="1:6" x14ac:dyDescent="0.2">
      <c r="A78" s="240">
        <v>64</v>
      </c>
      <c r="B78" s="242" t="e">
        <f>IF(#REF!&gt;0,1,0)</f>
        <v>#REF!</v>
      </c>
      <c r="C78" s="327" t="str">
        <f>Цены!B68</f>
        <v>Демонтаж бетонного подоконника</v>
      </c>
      <c r="D78" s="244" t="str">
        <f>Цены!C68</f>
        <v>м/п</v>
      </c>
      <c r="E78" s="313">
        <f>Цены!G68</f>
        <v>363</v>
      </c>
      <c r="F78" s="239"/>
    </row>
    <row r="79" spans="1:6" x14ac:dyDescent="0.2">
      <c r="A79" s="240">
        <v>65</v>
      </c>
      <c r="B79" s="242" t="e">
        <f>IF(#REF!&gt;0,1,0)</f>
        <v>#REF!</v>
      </c>
      <c r="C79" s="327" t="str">
        <f>Цены!B69</f>
        <v>Отбивка штукатурки с откосов, углов</v>
      </c>
      <c r="D79" s="244" t="str">
        <f>Цены!C69</f>
        <v>м/п</v>
      </c>
      <c r="E79" s="313">
        <f>Цены!G69</f>
        <v>127</v>
      </c>
      <c r="F79" s="239"/>
    </row>
    <row r="80" spans="1:6" x14ac:dyDescent="0.2">
      <c r="A80" s="240">
        <v>66</v>
      </c>
      <c r="B80" s="242" t="e">
        <f>IF(#REF!&gt;0,1,0)</f>
        <v>#REF!</v>
      </c>
      <c r="C80" s="327" t="str">
        <f>Цены!B70</f>
        <v>Демонтаж откосов из ГКЛв</v>
      </c>
      <c r="D80" s="244" t="str">
        <f>Цены!C70</f>
        <v>м/п</v>
      </c>
      <c r="E80" s="313">
        <f>Цены!G70</f>
        <v>70</v>
      </c>
      <c r="F80" s="239"/>
    </row>
    <row r="81" spans="1:6" x14ac:dyDescent="0.2">
      <c r="A81" s="240">
        <v>67</v>
      </c>
      <c r="B81" s="242">
        <v>1</v>
      </c>
      <c r="C81" s="328" t="str">
        <f>Цены!B71</f>
        <v>Потолки</v>
      </c>
      <c r="D81" s="244"/>
      <c r="E81" s="313"/>
      <c r="F81" s="239"/>
    </row>
    <row r="82" spans="1:6" x14ac:dyDescent="0.2">
      <c r="A82" s="240">
        <v>68</v>
      </c>
      <c r="B82" s="242" t="e">
        <f>IF(#REF!&gt;0,1,0)</f>
        <v>#REF!</v>
      </c>
      <c r="C82" s="327" t="str">
        <f>Цены!B72</f>
        <v xml:space="preserve">Демонтаж лепнины без сохранения </v>
      </c>
      <c r="D82" s="244" t="str">
        <f>Цены!C72</f>
        <v>м/п</v>
      </c>
      <c r="E82" s="313">
        <f>Цены!G72</f>
        <v>57</v>
      </c>
      <c r="F82" s="239"/>
    </row>
    <row r="83" spans="1:6" x14ac:dyDescent="0.2">
      <c r="A83" s="240">
        <v>69</v>
      </c>
      <c r="B83" s="242" t="e">
        <f>IF(#REF!&gt;0,1,0)</f>
        <v>#REF!</v>
      </c>
      <c r="C83" s="327" t="str">
        <f>Цены!B73</f>
        <v>Демонтаж потолочного плинтуса</v>
      </c>
      <c r="D83" s="244" t="str">
        <f>Цены!C73</f>
        <v>м/п</v>
      </c>
      <c r="E83" s="313">
        <f>Цены!G73</f>
        <v>46</v>
      </c>
      <c r="F83" s="239"/>
    </row>
    <row r="84" spans="1:6" x14ac:dyDescent="0.2">
      <c r="A84" s="240">
        <v>70</v>
      </c>
      <c r="B84" s="242" t="e">
        <f>IF(#REF!&gt;0,1,0)</f>
        <v>#REF!</v>
      </c>
      <c r="C84" s="327" t="str">
        <f>Цены!B74</f>
        <v>Демонтаж подвесных потолков ГКЛ</v>
      </c>
      <c r="D84" s="244" t="str">
        <f>Цены!C74</f>
        <v>м2</v>
      </c>
      <c r="E84" s="313">
        <f>Цены!G74</f>
        <v>162.5</v>
      </c>
      <c r="F84" s="239"/>
    </row>
    <row r="85" spans="1:6" x14ac:dyDescent="0.2">
      <c r="A85" s="240">
        <v>71</v>
      </c>
      <c r="B85" s="242" t="e">
        <f>IF(#REF!&gt;0,1,0)</f>
        <v>#REF!</v>
      </c>
      <c r="C85" s="327" t="str">
        <f>Цены!B75</f>
        <v>Демонтаж реечного потолка</v>
      </c>
      <c r="D85" s="244" t="str">
        <f>Цены!C75</f>
        <v>м2</v>
      </c>
      <c r="E85" s="313">
        <f>Цены!G75</f>
        <v>78</v>
      </c>
      <c r="F85" s="239"/>
    </row>
    <row r="86" spans="1:6" x14ac:dyDescent="0.2">
      <c r="A86" s="240">
        <v>72</v>
      </c>
      <c r="B86" s="242" t="e">
        <f>IF(#REF!&gt;0,1,0)</f>
        <v>#REF!</v>
      </c>
      <c r="C86" s="327" t="str">
        <f>Цены!B76</f>
        <v>Демонтаж кассетного подвесного потолка (армстронг)</v>
      </c>
      <c r="D86" s="244" t="str">
        <f>Цены!C76</f>
        <v>м2</v>
      </c>
      <c r="E86" s="313">
        <f>Цены!G76</f>
        <v>59</v>
      </c>
      <c r="F86" s="239"/>
    </row>
    <row r="87" spans="1:6" ht="25.5" x14ac:dyDescent="0.2">
      <c r="A87" s="240">
        <v>73</v>
      </c>
      <c r="B87" s="242" t="e">
        <f>IF(#REF!&gt;0,1,0)</f>
        <v>#REF!</v>
      </c>
      <c r="C87" s="327" t="str">
        <f>Цены!B77</f>
        <v>Демонтаж панелей кассетного потолка без профиля (армстронг)</v>
      </c>
      <c r="D87" s="244" t="str">
        <f>Цены!C77</f>
        <v>м2</v>
      </c>
      <c r="E87" s="313">
        <f>Цены!G77</f>
        <v>32.5</v>
      </c>
      <c r="F87" s="239"/>
    </row>
    <row r="88" spans="1:6" x14ac:dyDescent="0.2">
      <c r="A88" s="240">
        <v>74</v>
      </c>
      <c r="B88" s="242" t="e">
        <f>IF(#REF!&gt;0,1,0)</f>
        <v>#REF!</v>
      </c>
      <c r="C88" s="327" t="str">
        <f>Цены!B78</f>
        <v>Демонтаж потолочных панелей (на клею)</v>
      </c>
      <c r="D88" s="244" t="str">
        <f>Цены!C78</f>
        <v>м2</v>
      </c>
      <c r="E88" s="313">
        <f>Цены!G78</f>
        <v>52</v>
      </c>
      <c r="F88" s="239"/>
    </row>
    <row r="89" spans="1:6" x14ac:dyDescent="0.2">
      <c r="A89" s="240">
        <v>75</v>
      </c>
      <c r="B89" s="242" t="e">
        <f>IF(#REF!&gt;0,1,0)</f>
        <v>#REF!</v>
      </c>
      <c r="C89" s="327" t="str">
        <f>Цены!B79</f>
        <v>Демонтаж натяжного потолка (включая профиль)</v>
      </c>
      <c r="D89" s="244" t="str">
        <f>Цены!C79</f>
        <v>м2</v>
      </c>
      <c r="E89" s="313">
        <f>Цены!G79</f>
        <v>60</v>
      </c>
      <c r="F89" s="239"/>
    </row>
    <row r="90" spans="1:6" x14ac:dyDescent="0.2">
      <c r="A90" s="240">
        <v>76</v>
      </c>
      <c r="B90" s="242" t="e">
        <f>IF(#REF!&gt;0,1,0)</f>
        <v>#REF!</v>
      </c>
      <c r="C90" s="327" t="str">
        <f>Цены!B80</f>
        <v xml:space="preserve">Снятие полистирольных плиток </v>
      </c>
      <c r="D90" s="244" t="str">
        <f>Цены!C80</f>
        <v>м2</v>
      </c>
      <c r="E90" s="313">
        <f>Цены!G80</f>
        <v>57</v>
      </c>
      <c r="F90" s="239"/>
    </row>
    <row r="91" spans="1:6" x14ac:dyDescent="0.2">
      <c r="A91" s="240">
        <v>77</v>
      </c>
      <c r="B91" s="242" t="e">
        <f>IF(#REF!&gt;0,1,0)</f>
        <v>#REF!</v>
      </c>
      <c r="C91" s="327" t="str">
        <f>Цены!B81</f>
        <v>Демонтаж потолков из ацеида, гипсолита</v>
      </c>
      <c r="D91" s="244" t="str">
        <f>Цены!C81</f>
        <v>м2</v>
      </c>
      <c r="E91" s="313">
        <f>Цены!G81</f>
        <v>307.5</v>
      </c>
      <c r="F91" s="239"/>
    </row>
    <row r="92" spans="1:6" x14ac:dyDescent="0.2">
      <c r="A92" s="240">
        <v>78</v>
      </c>
      <c r="B92" s="242" t="e">
        <f>IF(#REF!&gt;0,1,0)</f>
        <v>#REF!</v>
      </c>
      <c r="C92" s="327" t="str">
        <f>Цены!B82</f>
        <v>Очистка от побелки</v>
      </c>
      <c r="D92" s="244" t="str">
        <f>Цены!C82</f>
        <v>м2</v>
      </c>
      <c r="E92" s="313">
        <f>Цены!G82</f>
        <v>147</v>
      </c>
      <c r="F92" s="239"/>
    </row>
    <row r="93" spans="1:6" x14ac:dyDescent="0.2">
      <c r="A93" s="240">
        <v>79</v>
      </c>
      <c r="B93" s="242" t="e">
        <f>IF(#REF!&gt;0,1,0)</f>
        <v>#REF!</v>
      </c>
      <c r="C93" s="327" t="str">
        <f>Цены!B83</f>
        <v>Очистка от краски ВЭ</v>
      </c>
      <c r="D93" s="244" t="str">
        <f>Цены!C83</f>
        <v>м2</v>
      </c>
      <c r="E93" s="313">
        <f>Цены!G83</f>
        <v>117</v>
      </c>
      <c r="F93" s="239"/>
    </row>
    <row r="94" spans="1:6" x14ac:dyDescent="0.2">
      <c r="A94" s="240">
        <v>80</v>
      </c>
      <c r="B94" s="242" t="e">
        <f>IF(#REF!&gt;0,1,0)</f>
        <v>#REF!</v>
      </c>
      <c r="C94" s="327" t="str">
        <f>Цены!B84</f>
        <v>Очистка потолков от масляной краски</v>
      </c>
      <c r="D94" s="244" t="str">
        <f>Цены!C84</f>
        <v>м2</v>
      </c>
      <c r="E94" s="313">
        <f>Цены!G84</f>
        <v>312</v>
      </c>
      <c r="F94" s="239"/>
    </row>
    <row r="95" spans="1:6" x14ac:dyDescent="0.2">
      <c r="A95" s="240">
        <v>81</v>
      </c>
      <c r="B95" s="242" t="e">
        <f>IF(#REF!&gt;0,1,0)</f>
        <v>#REF!</v>
      </c>
      <c r="C95" s="327" t="str">
        <f>Цены!B85</f>
        <v>Снятие обоев (потолок)</v>
      </c>
      <c r="D95" s="244" t="str">
        <f>Цены!C85</f>
        <v>м2</v>
      </c>
      <c r="E95" s="313">
        <f>Цены!G85</f>
        <v>72.5</v>
      </c>
      <c r="F95" s="239"/>
    </row>
    <row r="96" spans="1:6" x14ac:dyDescent="0.2">
      <c r="A96" s="240">
        <v>82</v>
      </c>
      <c r="B96" s="242" t="e">
        <f>IF(#REF!&gt;0,1,0)</f>
        <v>#REF!</v>
      </c>
      <c r="C96" s="327" t="str">
        <f>Цены!B86</f>
        <v>Снятие многослойных трудноотделяемых обоев</v>
      </c>
      <c r="D96" s="244" t="str">
        <f>Цены!C86</f>
        <v>м2</v>
      </c>
      <c r="E96" s="313">
        <f>Цены!G86</f>
        <v>162</v>
      </c>
      <c r="F96" s="239"/>
    </row>
    <row r="97" spans="1:6" x14ac:dyDescent="0.2">
      <c r="A97" s="240">
        <v>83</v>
      </c>
      <c r="B97" s="242" t="e">
        <f>IF(#REF!&gt;0,1,0)</f>
        <v>#REF!</v>
      </c>
      <c r="C97" s="327" t="str">
        <f>Цены!B87</f>
        <v>Очистка потолка от шпаклевки</v>
      </c>
      <c r="D97" s="244" t="str">
        <f>Цены!C87</f>
        <v>м2</v>
      </c>
      <c r="E97" s="313">
        <f>Цены!G87</f>
        <v>142</v>
      </c>
      <c r="F97" s="239"/>
    </row>
    <row r="98" spans="1:6" x14ac:dyDescent="0.2">
      <c r="A98" s="240">
        <v>84</v>
      </c>
      <c r="B98" s="242" t="e">
        <f>IF(#REF!&gt;0,1,0)</f>
        <v>#REF!</v>
      </c>
      <c r="C98" s="327" t="str">
        <f>Цены!B88</f>
        <v>Отбивка  штукатурки</v>
      </c>
      <c r="D98" s="244" t="str">
        <f>Цены!C88</f>
        <v>м2</v>
      </c>
      <c r="E98" s="313">
        <f>Цены!G88</f>
        <v>162</v>
      </c>
      <c r="F98" s="239"/>
    </row>
    <row r="99" spans="1:6" x14ac:dyDescent="0.2">
      <c r="A99" s="240">
        <v>85</v>
      </c>
      <c r="B99" s="242" t="e">
        <f>IF(#REF!&gt;0,1,0)</f>
        <v>#REF!</v>
      </c>
      <c r="C99" s="327" t="str">
        <f>Цены!B89</f>
        <v>Расшивка трещин рустов</v>
      </c>
      <c r="D99" s="244" t="str">
        <f>Цены!C89</f>
        <v>м/п</v>
      </c>
      <c r="E99" s="313">
        <f>Цены!G89</f>
        <v>104</v>
      </c>
      <c r="F99" s="239"/>
    </row>
    <row r="100" spans="1:6" x14ac:dyDescent="0.2">
      <c r="A100" s="240">
        <v>86</v>
      </c>
      <c r="B100" s="242">
        <v>1</v>
      </c>
      <c r="C100" s="328" t="str">
        <f>Цены!B90</f>
        <v>Двери, окна</v>
      </c>
      <c r="D100" s="244"/>
      <c r="E100" s="313"/>
      <c r="F100" s="239"/>
    </row>
    <row r="101" spans="1:6" x14ac:dyDescent="0.2">
      <c r="A101" s="240">
        <v>87</v>
      </c>
      <c r="B101" s="242" t="e">
        <f>IF(#REF!&gt;0,1,0)</f>
        <v>#REF!</v>
      </c>
      <c r="C101" s="327" t="str">
        <f>Цены!B91</f>
        <v>Демонтаж  наличников</v>
      </c>
      <c r="D101" s="244" t="str">
        <f>Цены!C91</f>
        <v>м/п</v>
      </c>
      <c r="E101" s="313">
        <f>Цены!G91</f>
        <v>32.5</v>
      </c>
      <c r="F101" s="239"/>
    </row>
    <row r="102" spans="1:6" x14ac:dyDescent="0.2">
      <c r="A102" s="240">
        <v>88</v>
      </c>
      <c r="B102" s="242" t="e">
        <f>IF(#REF!&gt;0,1,0)</f>
        <v>#REF!</v>
      </c>
      <c r="C102" s="327" t="str">
        <f>Цены!B92</f>
        <v xml:space="preserve">Демонтаж дверной ручки / замка </v>
      </c>
      <c r="D102" s="244" t="str">
        <f>Цены!C92</f>
        <v>шт.</v>
      </c>
      <c r="E102" s="313">
        <f>Цены!G92</f>
        <v>106</v>
      </c>
      <c r="F102" s="239"/>
    </row>
    <row r="103" spans="1:6" x14ac:dyDescent="0.2">
      <c r="A103" s="240">
        <v>89</v>
      </c>
      <c r="B103" s="242" t="e">
        <f>IF(#REF!&gt;0,1,0)</f>
        <v>#REF!</v>
      </c>
      <c r="C103" s="327" t="str">
        <f>Цены!B93</f>
        <v>Демонтаж бетонного подоконника</v>
      </c>
      <c r="D103" s="244" t="str">
        <f>Цены!C93</f>
        <v>м/п</v>
      </c>
      <c r="E103" s="313">
        <f>Цены!G93</f>
        <v>363</v>
      </c>
      <c r="F103" s="239"/>
    </row>
    <row r="104" spans="1:6" x14ac:dyDescent="0.2">
      <c r="A104" s="240">
        <v>90</v>
      </c>
      <c r="B104" s="242" t="e">
        <f>IF(#REF!&gt;0,1,0)</f>
        <v>#REF!</v>
      </c>
      <c r="C104" s="327" t="str">
        <f>Цены!B94</f>
        <v xml:space="preserve">Демонтаж деревянной межкомнатной двери </v>
      </c>
      <c r="D104" s="244" t="str">
        <f>Цены!C94</f>
        <v>шт.</v>
      </c>
      <c r="E104" s="313">
        <f>Цены!G94</f>
        <v>160</v>
      </c>
      <c r="F104" s="239"/>
    </row>
    <row r="105" spans="1:6" ht="25.5" x14ac:dyDescent="0.2">
      <c r="A105" s="240">
        <v>91</v>
      </c>
      <c r="B105" s="242" t="e">
        <f>IF(#REF!&gt;0,1,0)</f>
        <v>#REF!</v>
      </c>
      <c r="C105" s="327" t="str">
        <f>Цены!B95</f>
        <v>Демонтаж деревянной межкомнатной двери с сохранением</v>
      </c>
      <c r="D105" s="244" t="str">
        <f>Цены!C95</f>
        <v>шт.</v>
      </c>
      <c r="E105" s="313">
        <f>Цены!G95</f>
        <v>444</v>
      </c>
      <c r="F105" s="239"/>
    </row>
    <row r="106" spans="1:6" x14ac:dyDescent="0.2">
      <c r="A106" s="240">
        <v>92</v>
      </c>
      <c r="B106" s="242" t="e">
        <f>IF(#REF!&gt;0,1,0)</f>
        <v>#REF!</v>
      </c>
      <c r="C106" s="327" t="str">
        <f>Цены!B96</f>
        <v>Демонтаж  наличников (с сохранением)</v>
      </c>
      <c r="D106" s="244" t="str">
        <f>Цены!C96</f>
        <v>м/п</v>
      </c>
      <c r="E106" s="313">
        <f>Цены!G96</f>
        <v>160.5</v>
      </c>
      <c r="F106" s="239"/>
    </row>
    <row r="107" spans="1:6" x14ac:dyDescent="0.2">
      <c r="A107" s="240">
        <v>93</v>
      </c>
      <c r="B107" s="242" t="e">
        <f>IF(#REF!&gt;0,1,0)</f>
        <v>#REF!</v>
      </c>
      <c r="C107" s="327" t="str">
        <f>Цены!B97</f>
        <v>Снятие деревянной двери с петель</v>
      </c>
      <c r="D107" s="244" t="str">
        <f>Цены!C97</f>
        <v>шт.</v>
      </c>
      <c r="E107" s="313">
        <f>Цены!G97</f>
        <v>127.5</v>
      </c>
      <c r="F107" s="239"/>
    </row>
    <row r="108" spans="1:6" x14ac:dyDescent="0.2">
      <c r="A108" s="240">
        <v>94</v>
      </c>
      <c r="B108" s="242" t="e">
        <f>IF(#REF!&gt;0,1,0)</f>
        <v>#REF!</v>
      </c>
      <c r="C108" s="327" t="str">
        <f>Цены!B98</f>
        <v>Демонтаж металлической двери</v>
      </c>
      <c r="D108" s="244" t="str">
        <f>Цены!C98</f>
        <v>шт.</v>
      </c>
      <c r="E108" s="313">
        <f>Цены!G98</f>
        <v>680.5</v>
      </c>
      <c r="F108" s="239"/>
    </row>
    <row r="109" spans="1:6" x14ac:dyDescent="0.2">
      <c r="A109" s="240">
        <v>95</v>
      </c>
      <c r="B109" s="242" t="e">
        <f>IF(#REF!&gt;0,1,0)</f>
        <v>#REF!</v>
      </c>
      <c r="C109" s="327" t="str">
        <f>Цены!B99</f>
        <v>Очистка наличников или дверной коробки от краски</v>
      </c>
      <c r="D109" s="244" t="str">
        <f>Цены!C99</f>
        <v>м/п</v>
      </c>
      <c r="E109" s="313">
        <f>Цены!G99</f>
        <v>282.5</v>
      </c>
      <c r="F109" s="239"/>
    </row>
    <row r="110" spans="1:6" x14ac:dyDescent="0.2">
      <c r="A110" s="240">
        <v>96</v>
      </c>
      <c r="B110" s="242" t="e">
        <f>IF(#REF!&gt;0,1,0)</f>
        <v>#REF!</v>
      </c>
      <c r="C110" s="327" t="str">
        <f>Цены!B100</f>
        <v xml:space="preserve">Демонтаж откосов из сэндвич /ПВХ панелей </v>
      </c>
      <c r="D110" s="244" t="str">
        <f>Цены!C100</f>
        <v>м/п</v>
      </c>
      <c r="E110" s="313">
        <f>Цены!G100</f>
        <v>55</v>
      </c>
      <c r="F110" s="239"/>
    </row>
    <row r="111" spans="1:6" x14ac:dyDescent="0.2">
      <c r="A111" s="240">
        <v>97</v>
      </c>
      <c r="B111" s="242" t="e">
        <f>IF(#REF!&gt;0,1,0)</f>
        <v>#REF!</v>
      </c>
      <c r="C111" s="327" t="str">
        <f>Цены!B101</f>
        <v xml:space="preserve">Демонтаж штукатурных откосов </v>
      </c>
      <c r="D111" s="244" t="str">
        <f>Цены!C101</f>
        <v>м/п</v>
      </c>
      <c r="E111" s="313">
        <f>Цены!G101</f>
        <v>127</v>
      </c>
      <c r="F111" s="239"/>
    </row>
    <row r="112" spans="1:6" x14ac:dyDescent="0.2">
      <c r="A112" s="240">
        <v>98</v>
      </c>
      <c r="B112" s="242" t="e">
        <f>IF(#REF!&gt;0,1,0)</f>
        <v>#REF!</v>
      </c>
      <c r="C112" s="327" t="str">
        <f>Цены!B102</f>
        <v>Демонтаж оконного блока (без сохранения)</v>
      </c>
      <c r="D112" s="244" t="str">
        <f>Цены!C102</f>
        <v>м2</v>
      </c>
      <c r="E112" s="313">
        <f>Цены!G102</f>
        <v>274</v>
      </c>
      <c r="F112" s="239"/>
    </row>
    <row r="113" spans="1:6" x14ac:dyDescent="0.2">
      <c r="A113" s="240">
        <v>99</v>
      </c>
      <c r="B113" s="242" t="e">
        <f>IF(#REF!&gt;0,1,0)</f>
        <v>#REF!</v>
      </c>
      <c r="C113" s="327" t="str">
        <f>Цены!B103</f>
        <v>Демонтаж оконного блока (с сохранением)</v>
      </c>
      <c r="D113" s="244" t="str">
        <f>Цены!C103</f>
        <v>м2</v>
      </c>
      <c r="E113" s="313">
        <f>Цены!G103</f>
        <v>425</v>
      </c>
      <c r="F113" s="239"/>
    </row>
    <row r="114" spans="1:6" x14ac:dyDescent="0.2">
      <c r="A114" s="240">
        <v>100</v>
      </c>
      <c r="B114" s="242" t="e">
        <f>IF(#REF!&gt;0,1,0)</f>
        <v>#REF!</v>
      </c>
      <c r="C114" s="327" t="str">
        <f>Цены!B104</f>
        <v>Демонтаж арки дверного проема (ГКЛ, дерево)</v>
      </c>
      <c r="D114" s="244" t="str">
        <f>Цены!C104</f>
        <v>шт.</v>
      </c>
      <c r="E114" s="313">
        <f>Цены!G104</f>
        <v>404</v>
      </c>
      <c r="F114" s="239"/>
    </row>
    <row r="115" spans="1:6" x14ac:dyDescent="0.2">
      <c r="A115" s="240">
        <v>101</v>
      </c>
      <c r="B115" s="242" t="e">
        <f>IF(#REF!&gt;0,1,0)</f>
        <v>#REF!</v>
      </c>
      <c r="C115" s="327" t="str">
        <f>Цены!B105</f>
        <v>Демонтаж  подоконника</v>
      </c>
      <c r="D115" s="244" t="str">
        <f>Цены!C105</f>
        <v>шт.</v>
      </c>
      <c r="E115" s="313">
        <f>Цены!G105</f>
        <v>151.5</v>
      </c>
      <c r="F115" s="239"/>
    </row>
    <row r="116" spans="1:6" x14ac:dyDescent="0.2">
      <c r="A116" s="240">
        <v>102</v>
      </c>
      <c r="B116" s="242" t="e">
        <f>IF(#REF!&gt;0,1,0)</f>
        <v>#REF!</v>
      </c>
      <c r="C116" s="327" t="str">
        <f>Цены!B106</f>
        <v>Очистка окна от краски</v>
      </c>
      <c r="D116" s="244" t="str">
        <f>Цены!C106</f>
        <v>м/п</v>
      </c>
      <c r="E116" s="313">
        <f>Цены!G106</f>
        <v>624</v>
      </c>
      <c r="F116" s="239"/>
    </row>
    <row r="117" spans="1:6" x14ac:dyDescent="0.2">
      <c r="A117" s="240">
        <v>103</v>
      </c>
      <c r="B117" s="242">
        <v>1</v>
      </c>
      <c r="C117" s="328" t="str">
        <f>Цены!B107</f>
        <v>Прочие</v>
      </c>
      <c r="D117" s="244"/>
      <c r="E117" s="313"/>
      <c r="F117" s="239"/>
    </row>
    <row r="118" spans="1:6" x14ac:dyDescent="0.2">
      <c r="A118" s="240">
        <v>104</v>
      </c>
      <c r="B118" s="242" t="e">
        <f>IF(#REF!&gt;0,1,0)</f>
        <v>#REF!</v>
      </c>
      <c r="C118" s="327" t="str">
        <f>Цены!B108</f>
        <v>Демонтаж встроенных шкафов и полок, антресолей</v>
      </c>
      <c r="D118" s="244" t="str">
        <f>Цены!C108</f>
        <v>м2</v>
      </c>
      <c r="E118" s="313">
        <f>Цены!G108</f>
        <v>374</v>
      </c>
      <c r="F118" s="239"/>
    </row>
    <row r="119" spans="1:6" x14ac:dyDescent="0.2">
      <c r="A119" s="240">
        <v>105</v>
      </c>
      <c r="B119" s="242" t="e">
        <f>IF(#REF!&gt;0,1,0)</f>
        <v>#REF!</v>
      </c>
      <c r="C119" s="327" t="str">
        <f>Цены!B109</f>
        <v>Демонтаж карнизов</v>
      </c>
      <c r="D119" s="244" t="str">
        <f>Цены!C109</f>
        <v>м/п</v>
      </c>
      <c r="E119" s="313">
        <f>Цены!G109</f>
        <v>94.5</v>
      </c>
      <c r="F119" s="239"/>
    </row>
    <row r="120" spans="1:6" x14ac:dyDescent="0.2">
      <c r="A120" s="240">
        <v>106</v>
      </c>
      <c r="B120" s="242" t="e">
        <f>IF(#REF!&gt;0,1,0)</f>
        <v>#REF!</v>
      </c>
      <c r="C120" s="327" t="str">
        <f>Цены!B110</f>
        <v>Демонтаж вентиляционной решетки</v>
      </c>
      <c r="D120" s="244" t="str">
        <f>Цены!C110</f>
        <v>шт.</v>
      </c>
      <c r="E120" s="313">
        <f>Цены!G110</f>
        <v>39</v>
      </c>
      <c r="F120" s="239"/>
    </row>
    <row r="121" spans="1:6" x14ac:dyDescent="0.2">
      <c r="A121" s="240">
        <v>107</v>
      </c>
      <c r="B121" s="242" t="e">
        <f>IF(#REF!&gt;0,1,0)</f>
        <v>#REF!</v>
      </c>
      <c r="C121" s="327" t="str">
        <f>Цены!B111</f>
        <v>Демонтаж  воздуховодов</v>
      </c>
      <c r="D121" s="244" t="str">
        <f>Цены!C111</f>
        <v>м/п</v>
      </c>
      <c r="E121" s="313">
        <f>Цены!G111</f>
        <v>91</v>
      </c>
      <c r="F121" s="239"/>
    </row>
    <row r="122" spans="1:6" x14ac:dyDescent="0.2">
      <c r="A122" s="240">
        <v>108</v>
      </c>
      <c r="B122" s="242" t="e">
        <f>IF(#REF!&gt;0,1,0)</f>
        <v>#REF!</v>
      </c>
      <c r="C122" s="327" t="str">
        <f>Цены!B112</f>
        <v>Срез  металлоконструкций</v>
      </c>
      <c r="D122" s="244" t="str">
        <f>Цены!C112</f>
        <v>шт.</v>
      </c>
      <c r="E122" s="313">
        <f>Цены!G112</f>
        <v>39</v>
      </c>
      <c r="F122" s="239"/>
    </row>
    <row r="123" spans="1:6" x14ac:dyDescent="0.2">
      <c r="A123" s="240">
        <v>109</v>
      </c>
      <c r="B123" s="242">
        <v>1</v>
      </c>
      <c r="C123" s="328" t="str">
        <f>Цены!B113</f>
        <v>Сантехника</v>
      </c>
      <c r="D123" s="244"/>
      <c r="E123" s="313"/>
      <c r="F123" s="239"/>
    </row>
    <row r="124" spans="1:6" x14ac:dyDescent="0.2">
      <c r="A124" s="240">
        <v>110</v>
      </c>
      <c r="B124" s="242" t="e">
        <f>IF(#REF!&gt;0,1,0)</f>
        <v>#REF!</v>
      </c>
      <c r="C124" s="327" t="str">
        <f>Цены!B114</f>
        <v>Демонтаж  смесителя</v>
      </c>
      <c r="D124" s="244" t="str">
        <f>Цены!C114</f>
        <v>шт.</v>
      </c>
      <c r="E124" s="313">
        <f>Цены!G114</f>
        <v>227.5</v>
      </c>
      <c r="F124" s="239"/>
    </row>
    <row r="125" spans="1:6" x14ac:dyDescent="0.2">
      <c r="A125" s="240">
        <v>111</v>
      </c>
      <c r="B125" s="242" t="e">
        <f>IF(#REF!&gt;0,1,0)</f>
        <v>#REF!</v>
      </c>
      <c r="C125" s="327" t="str">
        <f>Цены!B115</f>
        <v>Демонтаж душевой кабины (без сохранения)</v>
      </c>
      <c r="D125" s="244" t="str">
        <f>Цены!C115</f>
        <v>шт.</v>
      </c>
      <c r="E125" s="313">
        <f>Цены!G115</f>
        <v>388</v>
      </c>
      <c r="F125" s="239"/>
    </row>
    <row r="126" spans="1:6" x14ac:dyDescent="0.2">
      <c r="A126" s="240">
        <v>112</v>
      </c>
      <c r="B126" s="242" t="e">
        <f>IF(#REF!&gt;0,1,0)</f>
        <v>#REF!</v>
      </c>
      <c r="C126" s="327" t="str">
        <f>Цены!B116</f>
        <v>Демонтаж душевой кабины (с сохранением)</v>
      </c>
      <c r="D126" s="244" t="str">
        <f>Цены!C116</f>
        <v>шт.</v>
      </c>
      <c r="E126" s="313">
        <f>Цены!G116</f>
        <v>1577</v>
      </c>
      <c r="F126" s="239"/>
    </row>
    <row r="127" spans="1:6" x14ac:dyDescent="0.2">
      <c r="A127" s="240">
        <v>113</v>
      </c>
      <c r="B127" s="242" t="e">
        <f>IF(#REF!&gt;0,1,0)</f>
        <v>#REF!</v>
      </c>
      <c r="C127" s="327" t="str">
        <f>Цены!B117</f>
        <v>Демонтаж ванны (без сохранения)</v>
      </c>
      <c r="D127" s="244" t="str">
        <f>Цены!C117</f>
        <v>шт.</v>
      </c>
      <c r="E127" s="313">
        <f>Цены!G117</f>
        <v>449</v>
      </c>
      <c r="F127" s="239"/>
    </row>
    <row r="128" spans="1:6" x14ac:dyDescent="0.2">
      <c r="A128" s="240">
        <v>114</v>
      </c>
      <c r="B128" s="242" t="e">
        <f>IF(#REF!&gt;0,1,0)</f>
        <v>#REF!</v>
      </c>
      <c r="C128" s="327" t="str">
        <f>Цены!B118</f>
        <v>Демонтаж ванны (с сохранением)</v>
      </c>
      <c r="D128" s="244" t="str">
        <f>Цены!C118</f>
        <v>шт.</v>
      </c>
      <c r="E128" s="313">
        <f>Цены!G118</f>
        <v>703</v>
      </c>
      <c r="F128" s="239"/>
    </row>
    <row r="129" spans="1:6" x14ac:dyDescent="0.2">
      <c r="A129" s="240">
        <v>115</v>
      </c>
      <c r="B129" s="242" t="e">
        <f>IF(#REF!&gt;0,1,0)</f>
        <v>#REF!</v>
      </c>
      <c r="C129" s="327" t="str">
        <f>Цены!B119</f>
        <v>Демонтаж чугунной ванны (без сохранения)</v>
      </c>
      <c r="D129" s="244" t="str">
        <f>Цены!C119</f>
        <v>шт.</v>
      </c>
      <c r="E129" s="313">
        <f>Цены!G119</f>
        <v>637.5</v>
      </c>
      <c r="F129" s="239"/>
    </row>
    <row r="130" spans="1:6" x14ac:dyDescent="0.2">
      <c r="A130" s="240">
        <v>116</v>
      </c>
      <c r="B130" s="242" t="e">
        <f>IF(#REF!&gt;0,1,0)</f>
        <v>#REF!</v>
      </c>
      <c r="C130" s="327" t="str">
        <f>Цены!B120</f>
        <v>Демонтаж чугунной ванны (с сохранением)</v>
      </c>
      <c r="D130" s="244" t="str">
        <f>Цены!C120</f>
        <v>шт.</v>
      </c>
      <c r="E130" s="313">
        <f>Цены!G120</f>
        <v>1638.5</v>
      </c>
      <c r="F130" s="239"/>
    </row>
    <row r="131" spans="1:6" x14ac:dyDescent="0.2">
      <c r="A131" s="240">
        <v>117</v>
      </c>
      <c r="B131" s="242" t="e">
        <f>IF(#REF!&gt;0,1,0)</f>
        <v>#REF!</v>
      </c>
      <c r="C131" s="327" t="str">
        <f>Цены!B121</f>
        <v>Демонтаж сантехнического шкафа</v>
      </c>
      <c r="D131" s="244" t="str">
        <f>Цены!C121</f>
        <v>м2</v>
      </c>
      <c r="E131" s="313">
        <f>Цены!G121</f>
        <v>258</v>
      </c>
      <c r="F131" s="239"/>
    </row>
    <row r="132" spans="1:6" x14ac:dyDescent="0.2">
      <c r="A132" s="240">
        <v>118</v>
      </c>
      <c r="B132" s="242" t="e">
        <f>IF(#REF!&gt;0,1,0)</f>
        <v>#REF!</v>
      </c>
      <c r="C132" s="327" t="str">
        <f>Цены!B122</f>
        <v>Демонтаж  раковины</v>
      </c>
      <c r="D132" s="244" t="str">
        <f>Цены!C122</f>
        <v>шт.</v>
      </c>
      <c r="E132" s="313">
        <f>Цены!G122</f>
        <v>224.5</v>
      </c>
      <c r="F132" s="239"/>
    </row>
    <row r="133" spans="1:6" x14ac:dyDescent="0.2">
      <c r="A133" s="240">
        <v>119</v>
      </c>
      <c r="B133" s="242" t="e">
        <f>IF(#REF!&gt;0,1,0)</f>
        <v>#REF!</v>
      </c>
      <c r="C133" s="327" t="str">
        <f>Цены!B123</f>
        <v>Демонтаж кухонной мойки</v>
      </c>
      <c r="D133" s="244" t="str">
        <f>Цены!C123</f>
        <v>шт.</v>
      </c>
      <c r="E133" s="313">
        <f>Цены!G123</f>
        <v>257.5</v>
      </c>
      <c r="F133" s="239"/>
    </row>
    <row r="134" spans="1:6" x14ac:dyDescent="0.2">
      <c r="A134" s="240">
        <v>120</v>
      </c>
      <c r="B134" s="242" t="e">
        <f>IF(#REF!&gt;0,1,0)</f>
        <v>#REF!</v>
      </c>
      <c r="C134" s="327" t="str">
        <f>Цены!B124</f>
        <v>Демонтаж унитаза</v>
      </c>
      <c r="D134" s="244" t="str">
        <f>Цены!C124</f>
        <v>шт.</v>
      </c>
      <c r="E134" s="313">
        <f>Цены!G124</f>
        <v>322</v>
      </c>
      <c r="F134" s="239"/>
    </row>
    <row r="135" spans="1:6" x14ac:dyDescent="0.2">
      <c r="A135" s="240">
        <v>121</v>
      </c>
      <c r="B135" s="242" t="e">
        <f>IF(#REF!&gt;0,1,0)</f>
        <v>#REF!</v>
      </c>
      <c r="C135" s="327" t="str">
        <f>Цены!B125</f>
        <v>Демонтаж стиральной машины</v>
      </c>
      <c r="D135" s="244" t="str">
        <f>Цены!C125</f>
        <v>шт.</v>
      </c>
      <c r="E135" s="313">
        <f>Цены!G125</f>
        <v>322</v>
      </c>
      <c r="F135" s="239"/>
    </row>
    <row r="136" spans="1:6" x14ac:dyDescent="0.2">
      <c r="A136" s="240">
        <v>122</v>
      </c>
      <c r="B136" s="242" t="e">
        <f>IF(#REF!&gt;0,1,0)</f>
        <v>#REF!</v>
      </c>
      <c r="C136" s="327" t="str">
        <f>Цены!B126</f>
        <v>Демонтаж  полотенцесушителя (электро)</v>
      </c>
      <c r="D136" s="244" t="str">
        <f>Цены!C126</f>
        <v>шт.</v>
      </c>
      <c r="E136" s="313">
        <f>Цены!G126</f>
        <v>175</v>
      </c>
      <c r="F136" s="239"/>
    </row>
    <row r="137" spans="1:6" x14ac:dyDescent="0.2">
      <c r="A137" s="240">
        <v>123</v>
      </c>
      <c r="B137" s="242" t="e">
        <f>IF(#REF!&gt;0,1,0)</f>
        <v>#REF!</v>
      </c>
      <c r="C137" s="327" t="str">
        <f>Цены!B127</f>
        <v>Демонтаж  водонагревателя</v>
      </c>
      <c r="D137" s="244" t="str">
        <f>Цены!C127</f>
        <v>шт.</v>
      </c>
      <c r="E137" s="313">
        <f>Цены!G127</f>
        <v>420</v>
      </c>
      <c r="F137" s="239"/>
    </row>
    <row r="138" spans="1:6" x14ac:dyDescent="0.2">
      <c r="A138" s="240">
        <v>124</v>
      </c>
      <c r="B138" s="242" t="e">
        <f>IF(#REF!&gt;0,1,0)</f>
        <v>#REF!</v>
      </c>
      <c r="C138" s="327" t="str">
        <f>Цены!B128</f>
        <v>Демонтаж кранов вводных, счетчиков</v>
      </c>
      <c r="D138" s="244" t="str">
        <f>Цены!C128</f>
        <v>шт.</v>
      </c>
      <c r="E138" s="313">
        <f>Цены!G128</f>
        <v>62</v>
      </c>
      <c r="F138" s="239"/>
    </row>
    <row r="139" spans="1:6" x14ac:dyDescent="0.2">
      <c r="A139" s="240">
        <v>125</v>
      </c>
      <c r="B139" s="242" t="e">
        <f>IF(#REF!&gt;0,1,0)</f>
        <v>#REF!</v>
      </c>
      <c r="C139" s="327" t="str">
        <f>Цены!B129</f>
        <v>Демонтаж кранов шаровых</v>
      </c>
      <c r="D139" s="244" t="str">
        <f>Цены!C129</f>
        <v>шт.</v>
      </c>
      <c r="E139" s="313">
        <f>Цены!G129</f>
        <v>56</v>
      </c>
      <c r="F139" s="239"/>
    </row>
    <row r="140" spans="1:6" x14ac:dyDescent="0.2">
      <c r="A140" s="240">
        <v>126</v>
      </c>
      <c r="B140" s="242" t="e">
        <f>IF(#REF!&gt;0,1,0)</f>
        <v>#REF!</v>
      </c>
      <c r="C140" s="327" t="str">
        <f>Цены!B130</f>
        <v>Демонтаж труб в/с</v>
      </c>
      <c r="D140" s="244" t="str">
        <f>Цены!C130</f>
        <v>м/п</v>
      </c>
      <c r="E140" s="313">
        <f>Цены!G130</f>
        <v>94.5</v>
      </c>
      <c r="F140" s="239"/>
    </row>
    <row r="141" spans="1:6" x14ac:dyDescent="0.2">
      <c r="A141" s="240">
        <v>127</v>
      </c>
      <c r="B141" s="242" t="e">
        <f>IF(#REF!&gt;0,1,0)</f>
        <v>#REF!</v>
      </c>
      <c r="C141" s="327" t="str">
        <f>Цены!B131</f>
        <v>Демонтаж труб канализации</v>
      </c>
      <c r="D141" s="244" t="str">
        <f>Цены!C131</f>
        <v>м/п</v>
      </c>
      <c r="E141" s="313">
        <f>Цены!G131</f>
        <v>150</v>
      </c>
      <c r="F141" s="239"/>
    </row>
    <row r="142" spans="1:6" x14ac:dyDescent="0.2">
      <c r="A142" s="240">
        <v>128</v>
      </c>
      <c r="B142" s="242" t="e">
        <f>IF(#REF!&gt;0,1,0)</f>
        <v>#REF!</v>
      </c>
      <c r="C142" s="327" t="str">
        <f>Цены!B132</f>
        <v xml:space="preserve">Расчеканка чугунных труб </v>
      </c>
      <c r="D142" s="244" t="str">
        <f>Цены!C132</f>
        <v>шт.</v>
      </c>
      <c r="E142" s="313">
        <f>Цены!G132</f>
        <v>1722.5</v>
      </c>
      <c r="F142" s="239"/>
    </row>
    <row r="143" spans="1:6" x14ac:dyDescent="0.2">
      <c r="A143" s="240">
        <v>129</v>
      </c>
      <c r="B143" s="242" t="e">
        <f>IF(#REF!&gt;0,1,0)</f>
        <v>#REF!</v>
      </c>
      <c r="C143" s="327" t="str">
        <f>Цены!B133</f>
        <v>Демонтаж  радиатора</v>
      </c>
      <c r="D143" s="244" t="str">
        <f>Цены!C133</f>
        <v>шт.</v>
      </c>
      <c r="E143" s="313">
        <f>Цены!G133</f>
        <v>257.5</v>
      </c>
      <c r="F143" s="239"/>
    </row>
    <row r="144" spans="1:6" x14ac:dyDescent="0.2">
      <c r="A144" s="240">
        <v>130</v>
      </c>
      <c r="B144" s="242" t="e">
        <f>IF(#REF!&gt;0,1,0)</f>
        <v>#REF!</v>
      </c>
      <c r="C144" s="327" t="str">
        <f>Цены!B134</f>
        <v xml:space="preserve">Очистка стояка от старой краски до 3м </v>
      </c>
      <c r="D144" s="244" t="str">
        <f>Цены!C134</f>
        <v>м/п</v>
      </c>
      <c r="E144" s="313">
        <f>Цены!G134</f>
        <v>622.5</v>
      </c>
      <c r="F144" s="239"/>
    </row>
    <row r="145" spans="1:6" x14ac:dyDescent="0.2">
      <c r="A145" s="240">
        <v>131</v>
      </c>
      <c r="B145" s="242" t="e">
        <f>IF(#REF!&gt;0,1,0)</f>
        <v>#REF!</v>
      </c>
      <c r="C145" s="327" t="str">
        <f>Цены!B135</f>
        <v>Очистка радиатора от краски ( до 5 секций)</v>
      </c>
      <c r="D145" s="244" t="str">
        <f>Цены!C135</f>
        <v>шт.</v>
      </c>
      <c r="E145" s="313">
        <f>Цены!G135</f>
        <v>644.5</v>
      </c>
      <c r="F145" s="239"/>
    </row>
    <row r="146" spans="1:6" x14ac:dyDescent="0.2">
      <c r="A146" s="240">
        <v>132</v>
      </c>
      <c r="B146" s="242" t="e">
        <f>IF(#REF!&gt;0,1,0)</f>
        <v>#REF!</v>
      </c>
      <c r="C146" s="327" t="str">
        <f>Цены!B136</f>
        <v xml:space="preserve">Очистка радиатора каждая следующая секция </v>
      </c>
      <c r="D146" s="244" t="str">
        <f>Цены!C136</f>
        <v>шт.</v>
      </c>
      <c r="E146" s="313">
        <f>Цены!G136</f>
        <v>217.5</v>
      </c>
      <c r="F146" s="239"/>
    </row>
    <row r="147" spans="1:6" x14ac:dyDescent="0.2">
      <c r="A147" s="240">
        <v>133</v>
      </c>
      <c r="B147" s="242" t="e">
        <f>IF(#REF!&gt;0,1,0)</f>
        <v>#REF!</v>
      </c>
      <c r="C147" s="327" t="str">
        <f>Цены!B137</f>
        <v>Демонтаж кабины совмещенного санузла (из ацеида)</v>
      </c>
      <c r="D147" s="244" t="str">
        <f>Цены!C137</f>
        <v>шт.</v>
      </c>
      <c r="E147" s="313">
        <f>Цены!G137</f>
        <v>5260</v>
      </c>
      <c r="F147" s="239"/>
    </row>
    <row r="148" spans="1:6" x14ac:dyDescent="0.2">
      <c r="A148" s="240">
        <v>134</v>
      </c>
      <c r="B148" s="242" t="e">
        <f>IF(#REF!&gt;0,1,0)</f>
        <v>#REF!</v>
      </c>
      <c r="C148" s="327" t="str">
        <f>Цены!B138</f>
        <v>Демонтаж кабины раздельного санузла (из ацеида)</v>
      </c>
      <c r="D148" s="244" t="str">
        <f>Цены!C138</f>
        <v>шт.</v>
      </c>
      <c r="E148" s="313">
        <f>Цены!G138</f>
        <v>6260</v>
      </c>
      <c r="F148" s="239"/>
    </row>
    <row r="149" spans="1:6" x14ac:dyDescent="0.2">
      <c r="A149" s="240">
        <v>135</v>
      </c>
      <c r="B149" s="242" t="e">
        <f>IF(#REF!&gt;0,1,0)</f>
        <v>#REF!</v>
      </c>
      <c r="C149" s="327" t="str">
        <f>Цены!B139</f>
        <v>Демонтаж бетонного пола сан тех кабины</v>
      </c>
      <c r="D149" s="244" t="str">
        <f>Цены!C139</f>
        <v>шт.</v>
      </c>
      <c r="E149" s="313">
        <f>Цены!G139</f>
        <v>4931</v>
      </c>
      <c r="F149" s="239"/>
    </row>
    <row r="150" spans="1:6" x14ac:dyDescent="0.2">
      <c r="A150" s="240">
        <v>136</v>
      </c>
      <c r="B150" s="242">
        <v>1</v>
      </c>
      <c r="C150" s="328" t="str">
        <f>Цены!B140</f>
        <v>Электрика</v>
      </c>
      <c r="D150" s="244"/>
      <c r="E150" s="313"/>
      <c r="F150" s="239"/>
    </row>
    <row r="151" spans="1:6" x14ac:dyDescent="0.2">
      <c r="A151" s="240">
        <v>137</v>
      </c>
      <c r="B151" s="242" t="e">
        <f>IF(#REF!&gt;0,1,0)</f>
        <v>#REF!</v>
      </c>
      <c r="C151" s="327" t="str">
        <f>Цены!B141</f>
        <v xml:space="preserve">Демонтаж панели электроточки </v>
      </c>
      <c r="D151" s="244" t="str">
        <f>Цены!C141</f>
        <v>шт.</v>
      </c>
      <c r="E151" s="313">
        <f>Цены!G141</f>
        <v>24.5</v>
      </c>
      <c r="F151" s="239"/>
    </row>
    <row r="152" spans="1:6" x14ac:dyDescent="0.2">
      <c r="A152" s="240">
        <v>138</v>
      </c>
      <c r="B152" s="242" t="e">
        <f>IF(#REF!&gt;0,1,0)</f>
        <v>#REF!</v>
      </c>
      <c r="C152" s="327" t="str">
        <f>Цены!B142</f>
        <v>Демонтаж розеток и выключателей</v>
      </c>
      <c r="D152" s="244" t="str">
        <f>Цены!C142</f>
        <v>шт.</v>
      </c>
      <c r="E152" s="313">
        <f>Цены!G142</f>
        <v>87.5</v>
      </c>
      <c r="F152" s="239"/>
    </row>
    <row r="153" spans="1:6" x14ac:dyDescent="0.2">
      <c r="A153" s="240">
        <v>139</v>
      </c>
      <c r="B153" s="242" t="e">
        <f>IF(#REF!&gt;0,1,0)</f>
        <v>#REF!</v>
      </c>
      <c r="C153" s="327" t="str">
        <f>Цены!B143</f>
        <v>Демонтаж  светильников</v>
      </c>
      <c r="D153" s="244" t="str">
        <f>Цены!C143</f>
        <v>шт.</v>
      </c>
      <c r="E153" s="313">
        <f>Цены!G143</f>
        <v>62</v>
      </c>
      <c r="F153" s="239"/>
    </row>
    <row r="154" spans="1:6" x14ac:dyDescent="0.2">
      <c r="A154" s="240">
        <v>140</v>
      </c>
      <c r="B154" s="242" t="e">
        <f>IF(#REF!&gt;0,1,0)</f>
        <v>#REF!</v>
      </c>
      <c r="C154" s="327" t="str">
        <f>Цены!B144</f>
        <v>Демонтаж люстры</v>
      </c>
      <c r="D154" s="244" t="str">
        <f>Цены!C144</f>
        <v>шт.</v>
      </c>
      <c r="E154" s="313">
        <f>Цены!G144</f>
        <v>127.5</v>
      </c>
      <c r="F154" s="239"/>
    </row>
    <row r="155" spans="1:6" x14ac:dyDescent="0.2">
      <c r="A155" s="240">
        <v>141</v>
      </c>
      <c r="B155" s="242" t="e">
        <f>IF(#REF!&gt;0,1,0)</f>
        <v>#REF!</v>
      </c>
      <c r="C155" s="327" t="str">
        <f>Цены!B145</f>
        <v>Демонтаж  электрокабеля</v>
      </c>
      <c r="D155" s="244" t="str">
        <f>Цены!C145</f>
        <v>м/п</v>
      </c>
      <c r="E155" s="313">
        <f>Цены!G145</f>
        <v>13</v>
      </c>
      <c r="F155" s="239"/>
    </row>
    <row r="156" spans="1:6" x14ac:dyDescent="0.2">
      <c r="A156" s="240">
        <v>142</v>
      </c>
      <c r="B156" s="242" t="e">
        <f>IF(#REF!&gt;0,1,0)</f>
        <v>#REF!</v>
      </c>
      <c r="C156" s="327" t="str">
        <f>Цены!B146</f>
        <v>Демонтаж автоматического выключателя</v>
      </c>
      <c r="D156" s="244" t="str">
        <f>Цены!C146</f>
        <v>шт.</v>
      </c>
      <c r="E156" s="313">
        <f>Цены!G146</f>
        <v>62</v>
      </c>
      <c r="F156" s="239"/>
    </row>
    <row r="157" spans="1:6" x14ac:dyDescent="0.2">
      <c r="A157" s="240">
        <v>143</v>
      </c>
      <c r="B157" s="242" t="e">
        <f>IF(#REF!&gt;0,1,0)</f>
        <v>#REF!</v>
      </c>
      <c r="C157" s="327" t="str">
        <f>Цены!B147</f>
        <v>Демонтаж электрического щита</v>
      </c>
      <c r="D157" s="244" t="str">
        <f>Цены!C147</f>
        <v>шт.</v>
      </c>
      <c r="E157" s="313">
        <f>Цены!G147</f>
        <v>472.5</v>
      </c>
      <c r="F157" s="239"/>
    </row>
    <row r="158" spans="1:6" x14ac:dyDescent="0.2">
      <c r="A158" s="240">
        <v>144</v>
      </c>
      <c r="B158" s="242" t="e">
        <f>IF(#REF!&gt;0,1,0)</f>
        <v>#REF!</v>
      </c>
      <c r="C158" s="327" t="str">
        <f>Цены!B148</f>
        <v>Пробивка отверстия в стене (бетон) ф 16-20</v>
      </c>
      <c r="D158" s="244" t="str">
        <f>Цены!C148</f>
        <v>шт.</v>
      </c>
      <c r="E158" s="313">
        <f>Цены!G148</f>
        <v>427.5</v>
      </c>
      <c r="F158" s="239"/>
    </row>
    <row r="159" spans="1:6" x14ac:dyDescent="0.2">
      <c r="A159" s="240">
        <v>145</v>
      </c>
      <c r="B159" s="242" t="e">
        <f>IF(#REF!&gt;0,1,0)</f>
        <v>#REF!</v>
      </c>
      <c r="C159" s="327" t="str">
        <f>Цены!B149</f>
        <v>Пробивка отверстия в стене  (кирпич) ф 16-20</v>
      </c>
      <c r="D159" s="244" t="str">
        <f>Цены!C149</f>
        <v>шт.</v>
      </c>
      <c r="E159" s="313">
        <f>Цены!G149</f>
        <v>238</v>
      </c>
      <c r="F159" s="239"/>
    </row>
    <row r="160" spans="1:6" ht="25.5" x14ac:dyDescent="0.2">
      <c r="A160" s="240">
        <v>146</v>
      </c>
      <c r="B160" s="242" t="e">
        <f>IF(#REF!&gt;0,1,0)</f>
        <v>#REF!</v>
      </c>
      <c r="C160" s="327" t="str">
        <f>Цены!B150</f>
        <v>Пробивка отверстия в стене (пеноблок, пазогребневый блок) ф 16-20</v>
      </c>
      <c r="D160" s="244" t="str">
        <f>Цены!C150</f>
        <v>шт.</v>
      </c>
      <c r="E160" s="313">
        <f>Цены!G150</f>
        <v>192.5</v>
      </c>
      <c r="F160" s="239"/>
    </row>
    <row r="161" spans="1:6" x14ac:dyDescent="0.2">
      <c r="A161" s="240">
        <v>147</v>
      </c>
      <c r="B161" s="242" t="e">
        <f>IF(#REF!&gt;0,1,0)</f>
        <v>#REF!</v>
      </c>
      <c r="C161" s="327" t="str">
        <f>Цены!B151</f>
        <v>Штробление ниши под элщит до 12 модулей (бетон)</v>
      </c>
      <c r="D161" s="244" t="str">
        <f>Цены!C151</f>
        <v>шт.</v>
      </c>
      <c r="E161" s="313">
        <f>Цены!G151</f>
        <v>2127</v>
      </c>
      <c r="F161" s="239"/>
    </row>
    <row r="162" spans="1:6" x14ac:dyDescent="0.2">
      <c r="A162" s="240">
        <v>148</v>
      </c>
      <c r="B162" s="242"/>
      <c r="C162" s="327" t="str">
        <f>Цены!B152</f>
        <v>Штробление ниши под элщит 12-36 модулей (бетон)</v>
      </c>
      <c r="D162" s="244" t="str">
        <f>Цены!C152</f>
        <v>шт.</v>
      </c>
      <c r="E162" s="313">
        <f>Цены!G152</f>
        <v>3222.5</v>
      </c>
      <c r="F162" s="239"/>
    </row>
    <row r="163" spans="1:6" ht="25.5" x14ac:dyDescent="0.2">
      <c r="A163" s="240">
        <v>149</v>
      </c>
      <c r="B163" s="242"/>
      <c r="C163" s="327" t="str">
        <f>Цены!B153</f>
        <v>Штробление ниши под элщит до 12 модулей (кирпич/Пено блок/пгп)</v>
      </c>
      <c r="D163" s="244" t="str">
        <f>Цены!C153</f>
        <v>шт.</v>
      </c>
      <c r="E163" s="313">
        <f>Цены!G153</f>
        <v>897</v>
      </c>
      <c r="F163" s="239"/>
    </row>
    <row r="164" spans="1:6" ht="25.5" x14ac:dyDescent="0.2">
      <c r="A164" s="240">
        <v>150</v>
      </c>
      <c r="B164" s="242" t="e">
        <f>IF(#REF!&gt;0,1,0)</f>
        <v>#REF!</v>
      </c>
      <c r="C164" s="327" t="str">
        <f>Цены!B154</f>
        <v>Штробление ниши под элщит 12-36 модулей (кирпич/Пено блок/пгп)</v>
      </c>
      <c r="D164" s="244" t="str">
        <f>Цены!C154</f>
        <v>шт.</v>
      </c>
      <c r="E164" s="313">
        <f>Цены!G154</f>
        <v>1781</v>
      </c>
      <c r="F164" s="239"/>
    </row>
    <row r="165" spans="1:6" x14ac:dyDescent="0.2">
      <c r="A165" s="240">
        <v>151</v>
      </c>
      <c r="B165" s="242" t="e">
        <f>IF(#REF!&gt;0,1,0)</f>
        <v>#REF!</v>
      </c>
      <c r="C165" s="327" t="str">
        <f>Цены!B155</f>
        <v>&lt;Запасные строчки&gt;</v>
      </c>
      <c r="D165" s="244">
        <f>Цены!C155</f>
        <v>0</v>
      </c>
      <c r="E165" s="313">
        <f>Цены!G155</f>
        <v>0</v>
      </c>
      <c r="F165" s="239"/>
    </row>
    <row r="166" spans="1:6" x14ac:dyDescent="0.2">
      <c r="A166" s="240">
        <v>152</v>
      </c>
      <c r="B166" s="242" t="e">
        <f>IF(#REF!&gt;0,1,0)</f>
        <v>#REF!</v>
      </c>
      <c r="C166" s="327" t="str">
        <f>Цены!B156</f>
        <v>&lt;Запасные строчки&gt;</v>
      </c>
      <c r="D166" s="244">
        <f>Цены!C156</f>
        <v>0</v>
      </c>
      <c r="E166" s="313">
        <f>Цены!G156</f>
        <v>0</v>
      </c>
      <c r="F166" s="239"/>
    </row>
    <row r="167" spans="1:6" x14ac:dyDescent="0.2">
      <c r="A167" s="240">
        <v>153</v>
      </c>
      <c r="B167" s="242" t="e">
        <f>IF(#REF!&gt;0,1,0)</f>
        <v>#REF!</v>
      </c>
      <c r="C167" s="327" t="str">
        <f>Цены!B157</f>
        <v>&lt;Запасные строчки&gt;</v>
      </c>
      <c r="D167" s="244">
        <f>Цены!C157</f>
        <v>0</v>
      </c>
      <c r="E167" s="313">
        <f>Цены!G157</f>
        <v>0</v>
      </c>
      <c r="F167" s="239"/>
    </row>
    <row r="168" spans="1:6" x14ac:dyDescent="0.2">
      <c r="A168" s="240">
        <v>154</v>
      </c>
      <c r="B168" s="242" t="e">
        <f>IF(#REF!&gt;0,1,0)</f>
        <v>#REF!</v>
      </c>
      <c r="C168" s="327" t="str">
        <f>Цены!B158</f>
        <v>&lt;Запасные строчки&gt;</v>
      </c>
      <c r="D168" s="244">
        <f>Цены!C158</f>
        <v>0</v>
      </c>
      <c r="E168" s="313">
        <f>Цены!G158</f>
        <v>0</v>
      </c>
      <c r="F168" s="239"/>
    </row>
    <row r="169" spans="1:6" x14ac:dyDescent="0.2">
      <c r="A169" s="240">
        <v>155</v>
      </c>
      <c r="B169" s="242" t="e">
        <f>IF(#REF!&gt;0,1,0)</f>
        <v>#REF!</v>
      </c>
      <c r="C169" s="327" t="str">
        <f>Цены!B159</f>
        <v>&lt;Запасные строчки&gt;</v>
      </c>
      <c r="D169" s="244">
        <f>Цены!C159</f>
        <v>0</v>
      </c>
      <c r="E169" s="313">
        <f>Цены!G159</f>
        <v>0</v>
      </c>
      <c r="F169" s="239"/>
    </row>
    <row r="170" spans="1:6" x14ac:dyDescent="0.2">
      <c r="A170" s="240">
        <v>156</v>
      </c>
      <c r="B170" s="242">
        <v>1</v>
      </c>
      <c r="C170" s="327" t="str">
        <f>Цены!B160</f>
        <v>Итого по разделу (демонтажные работы)</v>
      </c>
      <c r="D170" s="244">
        <f>Цены!C160</f>
        <v>0</v>
      </c>
      <c r="E170" s="313">
        <f>Цены!G160</f>
        <v>0</v>
      </c>
      <c r="F170" s="239"/>
    </row>
    <row r="171" spans="1:6" ht="26.25" thickBot="1" x14ac:dyDescent="0.25">
      <c r="A171" s="240">
        <v>157</v>
      </c>
      <c r="B171" s="252">
        <v>1</v>
      </c>
      <c r="C171" s="326" t="str">
        <f ca="1">C1&amp;". Черновые отделочные работы"</f>
        <v>Прайс для мастеров. Черновые отделочные работы</v>
      </c>
      <c r="D171" s="325" t="s">
        <v>804</v>
      </c>
      <c r="E171" s="324" t="s">
        <v>805</v>
      </c>
      <c r="F171" s="239"/>
    </row>
    <row r="172" spans="1:6" x14ac:dyDescent="0.2">
      <c r="A172" s="240">
        <v>158</v>
      </c>
      <c r="B172" s="242" t="e">
        <f>IF(#REF!&gt;0,1,0)</f>
        <v>#REF!</v>
      </c>
      <c r="C172" s="321" t="str">
        <f>Цены!$B$162</f>
        <v>Полы</v>
      </c>
      <c r="D172" s="323"/>
      <c r="E172" s="322"/>
      <c r="F172" s="239"/>
    </row>
    <row r="173" spans="1:6" x14ac:dyDescent="0.2">
      <c r="A173" s="240">
        <v>159</v>
      </c>
      <c r="B173" s="242" t="e">
        <f>IF(#REF!&gt;0,1,0)</f>
        <v>#REF!</v>
      </c>
      <c r="C173" s="276" t="str">
        <f>Цены!B163</f>
        <v>Грунтовка пола</v>
      </c>
      <c r="D173" s="244" t="str">
        <f>Цены!C163</f>
        <v>м2</v>
      </c>
      <c r="E173" s="313">
        <f>Цены!G163</f>
        <v>32.5</v>
      </c>
      <c r="F173" s="239"/>
    </row>
    <row r="174" spans="1:6" x14ac:dyDescent="0.2">
      <c r="A174" s="240">
        <v>160</v>
      </c>
      <c r="B174" s="242" t="e">
        <f>IF(#REF!&gt;0,1,0)</f>
        <v>#REF!</v>
      </c>
      <c r="C174" s="276" t="str">
        <f>Цены!B164</f>
        <v>Грунтовка пола (второй и последующие слои)</v>
      </c>
      <c r="D174" s="244" t="str">
        <f>Цены!C164</f>
        <v>м2</v>
      </c>
      <c r="E174" s="313">
        <f>Цены!G164</f>
        <v>32.5</v>
      </c>
      <c r="F174" s="239"/>
    </row>
    <row r="175" spans="1:6" x14ac:dyDescent="0.2">
      <c r="A175" s="240">
        <v>161</v>
      </c>
      <c r="B175" s="242" t="e">
        <f>IF(#REF!&gt;0,1,0)</f>
        <v>#REF!</v>
      </c>
      <c r="C175" s="276" t="str">
        <f>Цены!B165</f>
        <v>Грунтовка пола (бетон контактом)</v>
      </c>
      <c r="D175" s="244" t="str">
        <f>Цены!C165</f>
        <v>м2</v>
      </c>
      <c r="E175" s="313">
        <f>Цены!G165</f>
        <v>42.5</v>
      </c>
      <c r="F175" s="239"/>
    </row>
    <row r="176" spans="1:6" x14ac:dyDescent="0.2">
      <c r="A176" s="240">
        <v>162</v>
      </c>
      <c r="B176" s="242" t="e">
        <f>IF(#REF!&gt;0,1,0)</f>
        <v>#REF!</v>
      </c>
      <c r="C176" s="276" t="str">
        <f>Цены!B166</f>
        <v>Обработка анти плесенью(пол)</v>
      </c>
      <c r="D176" s="244" t="str">
        <f>Цены!C166</f>
        <v>м2</v>
      </c>
      <c r="E176" s="313">
        <f>Цены!G166</f>
        <v>68.5</v>
      </c>
      <c r="F176" s="239"/>
    </row>
    <row r="177" spans="1:6" x14ac:dyDescent="0.2">
      <c r="A177" s="240">
        <v>163</v>
      </c>
      <c r="B177" s="242" t="e">
        <f>IF(#REF!&gt;0,1,0)</f>
        <v>#REF!</v>
      </c>
      <c r="C177" s="276" t="str">
        <f>Цены!B167</f>
        <v>Гидроизоляция пола пленкой ПВХ</v>
      </c>
      <c r="D177" s="244" t="str">
        <f>Цены!C167</f>
        <v>м2</v>
      </c>
      <c r="E177" s="313">
        <f>Цены!G167</f>
        <v>49</v>
      </c>
      <c r="F177" s="239"/>
    </row>
    <row r="178" spans="1:6" ht="25.5" x14ac:dyDescent="0.2">
      <c r="A178" s="240">
        <v>164</v>
      </c>
      <c r="B178" s="242" t="e">
        <f>IF(#REF!&gt;0,1,0)</f>
        <v>#REF!</v>
      </c>
      <c r="C178" s="276" t="str">
        <f>Цены!B168</f>
        <v>Гидроизоляция пола (смесью водостоп или жидким стеклом)</v>
      </c>
      <c r="D178" s="244" t="str">
        <f>Цены!C168</f>
        <v>м2</v>
      </c>
      <c r="E178" s="313">
        <f>Цены!G168</f>
        <v>153.5</v>
      </c>
      <c r="F178" s="239"/>
    </row>
    <row r="179" spans="1:6" x14ac:dyDescent="0.2">
      <c r="A179" s="240">
        <v>165</v>
      </c>
      <c r="B179" s="242" t="e">
        <f>IF(#REF!&gt;0,1,0)</f>
        <v>#REF!</v>
      </c>
      <c r="C179" s="276" t="str">
        <f>Цены!B169</f>
        <v>Гидроизоляция рулонными материалами</v>
      </c>
      <c r="D179" s="244" t="str">
        <f>Цены!C169</f>
        <v>м2</v>
      </c>
      <c r="E179" s="313">
        <f>Цены!G169</f>
        <v>214</v>
      </c>
      <c r="F179" s="239"/>
    </row>
    <row r="180" spans="1:6" x14ac:dyDescent="0.2">
      <c r="A180" s="240">
        <v>166</v>
      </c>
      <c r="B180" s="242" t="e">
        <f>IF(#REF!&gt;0,1,0)</f>
        <v>#REF!</v>
      </c>
      <c r="C180" s="276" t="str">
        <f>Цены!B170</f>
        <v xml:space="preserve">Укладка пароизолирующих материалов </v>
      </c>
      <c r="D180" s="244" t="str">
        <f>Цены!C170</f>
        <v>м2</v>
      </c>
      <c r="E180" s="313">
        <f>Цены!G170</f>
        <v>62</v>
      </c>
      <c r="F180" s="239"/>
    </row>
    <row r="181" spans="1:6" x14ac:dyDescent="0.2">
      <c r="A181" s="240">
        <v>167</v>
      </c>
      <c r="B181" s="242" t="e">
        <f>IF(#REF!&gt;0,1,0)</f>
        <v>#REF!</v>
      </c>
      <c r="C181" s="276" t="str">
        <f>Цены!B171</f>
        <v>Гидроизоляционная лента (по периметру стен)</v>
      </c>
      <c r="D181" s="244" t="str">
        <f>Цены!C171</f>
        <v>м/п</v>
      </c>
      <c r="E181" s="313">
        <f>Цены!G171</f>
        <v>58.5</v>
      </c>
      <c r="F181" s="239"/>
    </row>
    <row r="182" spans="1:6" x14ac:dyDescent="0.2">
      <c r="A182" s="240">
        <v>168</v>
      </c>
      <c r="B182" s="242" t="e">
        <f>IF(#REF!&gt;0,1,0)</f>
        <v>#REF!</v>
      </c>
      <c r="C182" s="276" t="str">
        <f>Цены!B172</f>
        <v>Монтаж демпферной ленты (кромочной ленты)</v>
      </c>
      <c r="D182" s="244" t="str">
        <f>Цены!C172</f>
        <v>м/п</v>
      </c>
      <c r="E182" s="313">
        <f>Цены!G172</f>
        <v>49</v>
      </c>
      <c r="F182" s="239"/>
    </row>
    <row r="183" spans="1:6" x14ac:dyDescent="0.2">
      <c r="A183" s="240">
        <v>169</v>
      </c>
      <c r="B183" s="242" t="e">
        <f>IF(#REF!&gt;0,1,0)</f>
        <v>#REF!</v>
      </c>
      <c r="C183" s="276" t="str">
        <f>Цены!B173</f>
        <v>Укрытие пленкой пола</v>
      </c>
      <c r="D183" s="244" t="str">
        <f>Цены!C173</f>
        <v>м2</v>
      </c>
      <c r="E183" s="313">
        <f>Цены!G173</f>
        <v>27</v>
      </c>
      <c r="F183" s="239"/>
    </row>
    <row r="184" spans="1:6" x14ac:dyDescent="0.2">
      <c r="A184" s="240">
        <v>170</v>
      </c>
      <c r="B184" s="242" t="e">
        <f>IF(#REF!&gt;0,1,0)</f>
        <v>#REF!</v>
      </c>
      <c r="C184" s="276" t="str">
        <f>Цены!B174</f>
        <v>Подсыпка керамзита</v>
      </c>
      <c r="D184" s="244" t="str">
        <f>Цены!C174</f>
        <v>м2</v>
      </c>
      <c r="E184" s="313">
        <f>Цены!G174</f>
        <v>107</v>
      </c>
      <c r="F184" s="239"/>
    </row>
    <row r="185" spans="1:6" x14ac:dyDescent="0.2">
      <c r="A185" s="240">
        <v>171</v>
      </c>
      <c r="B185" s="242" t="e">
        <f>IF(#REF!&gt;0,1,0)</f>
        <v>#REF!</v>
      </c>
      <c r="C185" s="276" t="str">
        <f>Цены!B175</f>
        <v>Укладка сетки (для стяжки)</v>
      </c>
      <c r="D185" s="244" t="str">
        <f>Цены!C175</f>
        <v>м2</v>
      </c>
      <c r="E185" s="313">
        <f>Цены!G175</f>
        <v>59</v>
      </c>
      <c r="F185" s="239"/>
    </row>
    <row r="186" spans="1:6" x14ac:dyDescent="0.2">
      <c r="A186" s="240">
        <v>172</v>
      </c>
      <c r="B186" s="242" t="e">
        <f>IF(#REF!&gt;0,1,0)</f>
        <v>#REF!</v>
      </c>
      <c r="C186" s="276" t="str">
        <f>Цены!B176</f>
        <v>Железнение стяжки</v>
      </c>
      <c r="D186" s="244" t="str">
        <f>Цены!C176</f>
        <v>м2</v>
      </c>
      <c r="E186" s="313">
        <f>Цены!G176</f>
        <v>62</v>
      </c>
      <c r="F186" s="239"/>
    </row>
    <row r="187" spans="1:6" x14ac:dyDescent="0.2">
      <c r="A187" s="240">
        <v>173</v>
      </c>
      <c r="B187" s="242" t="e">
        <f>IF(#REF!&gt;0,1,0)</f>
        <v>#REF!</v>
      </c>
      <c r="C187" s="276" t="str">
        <f>Цены!B177</f>
        <v>Устройство стяжки по маякам до 4 см</v>
      </c>
      <c r="D187" s="244" t="str">
        <f>Цены!C177</f>
        <v>м2</v>
      </c>
      <c r="E187" s="313">
        <f>Цены!G177</f>
        <v>232.5</v>
      </c>
      <c r="F187" s="239"/>
    </row>
    <row r="188" spans="1:6" x14ac:dyDescent="0.2">
      <c r="A188" s="240">
        <v>174</v>
      </c>
      <c r="B188" s="242" t="e">
        <f>IF(#REF!&gt;0,1,0)</f>
        <v>#REF!</v>
      </c>
      <c r="C188" s="276" t="str">
        <f>Цены!B178</f>
        <v>Устройство стяжки по маякам до 6 см</v>
      </c>
      <c r="D188" s="244" t="str">
        <f>Цены!C178</f>
        <v>м2</v>
      </c>
      <c r="E188" s="313">
        <f>Цены!G178</f>
        <v>349.5</v>
      </c>
      <c r="F188" s="239"/>
    </row>
    <row r="189" spans="1:6" x14ac:dyDescent="0.2">
      <c r="A189" s="240">
        <v>175</v>
      </c>
      <c r="B189" s="242" t="e">
        <f>IF(#REF!&gt;0,1,0)</f>
        <v>#REF!</v>
      </c>
      <c r="C189" s="276" t="str">
        <f>Цены!B179</f>
        <v>Устройство стяжки по маякам свыше 6 см</v>
      </c>
      <c r="D189" s="244" t="str">
        <f>Цены!C179</f>
        <v>м2</v>
      </c>
      <c r="E189" s="313">
        <f>Цены!G179</f>
        <v>397.5</v>
      </c>
      <c r="F189" s="239"/>
    </row>
    <row r="190" spans="1:6" x14ac:dyDescent="0.2">
      <c r="A190" s="240">
        <v>176</v>
      </c>
      <c r="B190" s="242" t="e">
        <f>IF(#REF!&gt;0,1,0)</f>
        <v>#REF!</v>
      </c>
      <c r="C190" s="276" t="str">
        <f>Цены!B180</f>
        <v>Устройство наливных полов до 3 см</v>
      </c>
      <c r="D190" s="244" t="str">
        <f>Цены!C180</f>
        <v>м2</v>
      </c>
      <c r="E190" s="313">
        <f>Цены!G180</f>
        <v>227.5</v>
      </c>
      <c r="F190" s="239"/>
    </row>
    <row r="191" spans="1:6" x14ac:dyDescent="0.2">
      <c r="A191" s="240">
        <v>177</v>
      </c>
      <c r="B191" s="242" t="e">
        <f>IF(#REF!&gt;0,1,0)</f>
        <v>#REF!</v>
      </c>
      <c r="C191" s="276" t="str">
        <f>Цены!B181</f>
        <v xml:space="preserve">Финишное выравнивание стяжки наливным полом </v>
      </c>
      <c r="D191" s="244" t="str">
        <f>Цены!C181</f>
        <v>м2</v>
      </c>
      <c r="E191" s="313">
        <f>Цены!G181</f>
        <v>177.5</v>
      </c>
      <c r="F191" s="239"/>
    </row>
    <row r="192" spans="1:6" x14ac:dyDescent="0.2">
      <c r="A192" s="240">
        <v>178</v>
      </c>
      <c r="B192" s="242" t="e">
        <f>IF(#REF!&gt;0,1,0)</f>
        <v>#REF!</v>
      </c>
      <c r="C192" s="276" t="str">
        <f>Цены!B182</f>
        <v>Заливка рустов после проведения демонтажа перегородок</v>
      </c>
      <c r="D192" s="244" t="str">
        <f>Цены!C182</f>
        <v>м/п</v>
      </c>
      <c r="E192" s="313">
        <f>Цены!G182</f>
        <v>210</v>
      </c>
      <c r="F192" s="239"/>
    </row>
    <row r="193" spans="1:6" x14ac:dyDescent="0.2">
      <c r="A193" s="240">
        <v>179</v>
      </c>
      <c r="B193" s="242" t="e">
        <f>IF(#REF!&gt;0,1,0)</f>
        <v>#REF!</v>
      </c>
      <c r="C193" s="276" t="str">
        <f>Цены!B183</f>
        <v>Устройство "сухой стяжки"</v>
      </c>
      <c r="D193" s="244" t="str">
        <f>Цены!C183</f>
        <v>м2</v>
      </c>
      <c r="E193" s="313">
        <f>Цены!G183</f>
        <v>770</v>
      </c>
      <c r="F193" s="239"/>
    </row>
    <row r="194" spans="1:6" x14ac:dyDescent="0.2">
      <c r="A194" s="240">
        <v>180</v>
      </c>
      <c r="B194" s="242" t="e">
        <f>IF(#REF!&gt;0,1,0)</f>
        <v>#REF!</v>
      </c>
      <c r="C194" s="276" t="str">
        <f>Цены!B184</f>
        <v>Устройство "полусухой" (механизированной стяжки)</v>
      </c>
      <c r="D194" s="244" t="str">
        <f>Цены!C184</f>
        <v>м2</v>
      </c>
      <c r="E194" s="313">
        <f>Цены!G184</f>
        <v>925</v>
      </c>
      <c r="F194" s="239"/>
    </row>
    <row r="195" spans="1:6" x14ac:dyDescent="0.2">
      <c r="A195" s="240">
        <v>181</v>
      </c>
      <c r="B195" s="242" t="e">
        <f>IF(#REF!&gt;0,1,0)</f>
        <v>#REF!</v>
      </c>
      <c r="C195" s="276" t="str">
        <f>Цены!B185</f>
        <v>Устройство деревянной обрешетки пола</v>
      </c>
      <c r="D195" s="244" t="str">
        <f>Цены!C185</f>
        <v>м2</v>
      </c>
      <c r="E195" s="313">
        <f>Цены!G185</f>
        <v>212.5</v>
      </c>
      <c r="F195" s="239"/>
    </row>
    <row r="196" spans="1:6" x14ac:dyDescent="0.2">
      <c r="A196" s="240">
        <v>182</v>
      </c>
      <c r="B196" s="242" t="e">
        <f>IF(#REF!&gt;0,1,0)</f>
        <v>#REF!</v>
      </c>
      <c r="C196" s="276" t="str">
        <f>Цены!B186</f>
        <v>Укладка деревянных лаг</v>
      </c>
      <c r="D196" s="244" t="str">
        <f>Цены!C186</f>
        <v>м/п</v>
      </c>
      <c r="E196" s="313">
        <f>Цены!G186</f>
        <v>177.5</v>
      </c>
      <c r="F196" s="239"/>
    </row>
    <row r="197" spans="1:6" x14ac:dyDescent="0.2">
      <c r="A197" s="240">
        <v>183</v>
      </c>
      <c r="B197" s="242" t="e">
        <f>IF(#REF!&gt;0,1,0)</f>
        <v>#REF!</v>
      </c>
      <c r="C197" s="276" t="str">
        <f>Цены!B187</f>
        <v>Устройство  тепло/звукоизоляции(полы)</v>
      </c>
      <c r="D197" s="244" t="str">
        <f>Цены!C187</f>
        <v>м2</v>
      </c>
      <c r="E197" s="313">
        <f>Цены!G187</f>
        <v>117.5</v>
      </c>
      <c r="F197" s="239"/>
    </row>
    <row r="198" spans="1:6" x14ac:dyDescent="0.2">
      <c r="A198" s="240">
        <v>184</v>
      </c>
      <c r="B198" s="242" t="e">
        <f>IF(#REF!&gt;0,1,0)</f>
        <v>#REF!</v>
      </c>
      <c r="C198" s="276" t="str">
        <f>Цены!B188</f>
        <v xml:space="preserve">Устройство дощатых полов по лагам </v>
      </c>
      <c r="D198" s="244" t="str">
        <f>Цены!C188</f>
        <v>м2</v>
      </c>
      <c r="E198" s="313">
        <f>Цены!G188</f>
        <v>253</v>
      </c>
      <c r="F198" s="239"/>
    </row>
    <row r="199" spans="1:6" x14ac:dyDescent="0.2">
      <c r="A199" s="240">
        <v>185</v>
      </c>
      <c r="B199" s="242" t="e">
        <f>IF(#REF!&gt;0,1,0)</f>
        <v>#REF!</v>
      </c>
      <c r="C199" s="276" t="str">
        <f>Цены!B189</f>
        <v xml:space="preserve">Укладка фанеры на дощатый пол </v>
      </c>
      <c r="D199" s="244" t="str">
        <f>Цены!C189</f>
        <v>м2</v>
      </c>
      <c r="E199" s="313">
        <f>Цены!G189</f>
        <v>172.5</v>
      </c>
      <c r="F199" s="239"/>
    </row>
    <row r="200" spans="1:6" x14ac:dyDescent="0.2">
      <c r="A200" s="240">
        <v>186</v>
      </c>
      <c r="B200" s="242" t="e">
        <f>IF(#REF!&gt;0,1,0)</f>
        <v>#REF!</v>
      </c>
      <c r="C200" s="276" t="str">
        <f>Цены!B190</f>
        <v>Укладка фанеры на бетон</v>
      </c>
      <c r="D200" s="244" t="str">
        <f>Цены!C190</f>
        <v>м2</v>
      </c>
      <c r="E200" s="313">
        <f>Цены!G190</f>
        <v>287.5</v>
      </c>
      <c r="F200" s="239"/>
    </row>
    <row r="201" spans="1:6" x14ac:dyDescent="0.2">
      <c r="A201" s="240">
        <v>187</v>
      </c>
      <c r="B201" s="242" t="e">
        <f>IF(#REF!&gt;0,1,0)</f>
        <v>#REF!</v>
      </c>
      <c r="C201" s="276" t="str">
        <f>Цены!B191</f>
        <v xml:space="preserve">Распил фанеры </v>
      </c>
      <c r="D201" s="244" t="str">
        <f>Цены!C191</f>
        <v>м/п</v>
      </c>
      <c r="E201" s="313">
        <f>Цены!G191</f>
        <v>30</v>
      </c>
      <c r="F201" s="239"/>
    </row>
    <row r="202" spans="1:6" x14ac:dyDescent="0.2">
      <c r="A202" s="240">
        <v>188</v>
      </c>
      <c r="B202" s="242" t="e">
        <f>IF(#REF!&gt;0,1,0)</f>
        <v>#REF!</v>
      </c>
      <c r="C202" s="276" t="str">
        <f>Цены!B192</f>
        <v>Шлифовка фанеры</v>
      </c>
      <c r="D202" s="244" t="str">
        <f>Цены!C192</f>
        <v>м2</v>
      </c>
      <c r="E202" s="313">
        <f>Цены!G192</f>
        <v>110.5</v>
      </c>
      <c r="F202" s="239"/>
    </row>
    <row r="203" spans="1:6" x14ac:dyDescent="0.2">
      <c r="A203" s="240">
        <v>189</v>
      </c>
      <c r="B203" s="242" t="e">
        <f>IF(#REF!&gt;0,1,0)</f>
        <v>#REF!</v>
      </c>
      <c r="C203" s="276" t="str">
        <f>Цены!B193</f>
        <v>Укладка ДВП</v>
      </c>
      <c r="D203" s="244" t="str">
        <f>Цены!C193</f>
        <v>м2</v>
      </c>
      <c r="E203" s="313">
        <f>Цены!G193</f>
        <v>133</v>
      </c>
      <c r="F203" s="239"/>
    </row>
    <row r="204" spans="1:6" x14ac:dyDescent="0.2">
      <c r="A204" s="240">
        <v>190</v>
      </c>
      <c r="B204" s="242">
        <v>1</v>
      </c>
      <c r="C204" s="276" t="str">
        <f>Цены!B194</f>
        <v xml:space="preserve">Временная застилка полов оргалитом </v>
      </c>
      <c r="D204" s="244" t="str">
        <f>Цены!C194</f>
        <v>м2</v>
      </c>
      <c r="E204" s="313">
        <f>Цены!G194</f>
        <v>30</v>
      </c>
      <c r="F204" s="239"/>
    </row>
    <row r="205" spans="1:6" ht="25.5" x14ac:dyDescent="0.2">
      <c r="A205" s="240">
        <v>191</v>
      </c>
      <c r="B205" s="242"/>
      <c r="C205" s="276" t="str">
        <f>Цены!B195</f>
        <v xml:space="preserve">Устройство подиума с обшивкой фанерой до 10 см сложной формы </v>
      </c>
      <c r="D205" s="244" t="str">
        <f>Цены!C195</f>
        <v>м2</v>
      </c>
      <c r="E205" s="313">
        <f>Цены!G195</f>
        <v>1172.5</v>
      </c>
      <c r="F205" s="239"/>
    </row>
    <row r="206" spans="1:6" x14ac:dyDescent="0.2">
      <c r="A206" s="240">
        <v>192</v>
      </c>
      <c r="B206" s="242"/>
      <c r="C206" s="276" t="str">
        <f>Цены!B196</f>
        <v xml:space="preserve">Добавление фиброволокна в стяжку пола </v>
      </c>
      <c r="D206" s="244" t="str">
        <f>Цены!C196</f>
        <v>м2</v>
      </c>
      <c r="E206" s="313">
        <f>Цены!G196</f>
        <v>24</v>
      </c>
      <c r="F206" s="239"/>
    </row>
    <row r="207" spans="1:6" x14ac:dyDescent="0.2">
      <c r="A207" s="240">
        <v>193</v>
      </c>
      <c r="B207" s="242" t="e">
        <f>IF(#REF!&gt;0,1,0)</f>
        <v>#REF!</v>
      </c>
      <c r="C207" s="316" t="str">
        <f>Цены!$B$197</f>
        <v>Стены</v>
      </c>
      <c r="D207" s="253"/>
      <c r="E207" s="315"/>
      <c r="F207" s="239"/>
    </row>
    <row r="208" spans="1:6" x14ac:dyDescent="0.2">
      <c r="A208" s="240">
        <v>194</v>
      </c>
      <c r="B208" s="242" t="e">
        <f>IF(#REF!&gt;0,1,0)</f>
        <v>#REF!</v>
      </c>
      <c r="C208" s="276" t="str">
        <f>Цены!B198</f>
        <v>Кирпичная кладка в 1/2 кирпича (черновой кирпич)</v>
      </c>
      <c r="D208" s="244" t="str">
        <f>Цены!C198</f>
        <v>м2</v>
      </c>
      <c r="E208" s="313">
        <f>Цены!G198</f>
        <v>562.5</v>
      </c>
      <c r="F208" s="239"/>
    </row>
    <row r="209" spans="1:6" x14ac:dyDescent="0.2">
      <c r="A209" s="240">
        <v>195</v>
      </c>
      <c r="B209" s="242" t="e">
        <f>IF(#REF!&gt;0,1,0)</f>
        <v>#REF!</v>
      </c>
      <c r="C209" s="276" t="str">
        <f>Цены!B199</f>
        <v>Кирпичная кладка в 1 кирпич (черновой кирпич)</v>
      </c>
      <c r="D209" s="244" t="str">
        <f>Цены!C199</f>
        <v>м2</v>
      </c>
      <c r="E209" s="313">
        <f>Цены!G199</f>
        <v>741</v>
      </c>
      <c r="F209" s="239"/>
    </row>
    <row r="210" spans="1:6" x14ac:dyDescent="0.2">
      <c r="A210" s="240">
        <v>196</v>
      </c>
      <c r="B210" s="242" t="e">
        <f>IF(#REF!&gt;0,1,0)</f>
        <v>#REF!</v>
      </c>
      <c r="C210" s="276" t="str">
        <f>Цены!B200</f>
        <v>Кирпичная кладка в 1 кирпич (облицовочный кирпич)</v>
      </c>
      <c r="D210" s="244" t="str">
        <f>Цены!C200</f>
        <v>м2</v>
      </c>
      <c r="E210" s="313">
        <f>Цены!G200</f>
        <v>1480</v>
      </c>
      <c r="F210" s="239"/>
    </row>
    <row r="211" spans="1:6" x14ac:dyDescent="0.2">
      <c r="A211" s="240">
        <v>197</v>
      </c>
      <c r="B211" s="242" t="e">
        <f>IF(#REF!&gt;0,1,0)</f>
        <v>#REF!</v>
      </c>
      <c r="C211" s="276" t="str">
        <f>Цены!B201</f>
        <v>Кирпичная кладка в 1/2 кирпича (облицовочный кирпич)</v>
      </c>
      <c r="D211" s="244" t="str">
        <f>Цены!C201</f>
        <v>м2</v>
      </c>
      <c r="E211" s="313">
        <f>Цены!G201</f>
        <v>1125</v>
      </c>
      <c r="F211" s="239"/>
    </row>
    <row r="212" spans="1:6" x14ac:dyDescent="0.2">
      <c r="A212" s="240">
        <v>198</v>
      </c>
      <c r="B212" s="242" t="e">
        <f>IF(#REF!&gt;0,1,0)</f>
        <v>#REF!</v>
      </c>
      <c r="C212" s="276" t="str">
        <f>Цены!B202</f>
        <v>Кладка стен из Пеноблоков</v>
      </c>
      <c r="D212" s="244" t="str">
        <f>Цены!C202</f>
        <v>м2</v>
      </c>
      <c r="E212" s="313">
        <f>Цены!G202</f>
        <v>572.5</v>
      </c>
      <c r="F212" s="239"/>
    </row>
    <row r="213" spans="1:6" x14ac:dyDescent="0.2">
      <c r="A213" s="240">
        <v>199</v>
      </c>
      <c r="B213" s="242" t="e">
        <f>IF(#REF!&gt;0,1,0)</f>
        <v>#REF!</v>
      </c>
      <c r="C213" s="276" t="str">
        <f>Цены!B203</f>
        <v>Кладка перегородок из шлакоблоков</v>
      </c>
      <c r="D213" s="244" t="str">
        <f>Цены!C203</f>
        <v>м2</v>
      </c>
      <c r="E213" s="313">
        <f>Цены!G203</f>
        <v>627</v>
      </c>
      <c r="F213" s="239"/>
    </row>
    <row r="214" spans="1:6" x14ac:dyDescent="0.2">
      <c r="A214" s="240">
        <v>200</v>
      </c>
      <c r="B214" s="242" t="e">
        <f>IF(#REF!&gt;0,1,0)</f>
        <v>#REF!</v>
      </c>
      <c r="C214" s="276" t="str">
        <f>Цены!B204</f>
        <v>Кладка перегородок из пазогребневых блоков</v>
      </c>
      <c r="D214" s="244" t="str">
        <f>Цены!C204</f>
        <v>м2</v>
      </c>
      <c r="E214" s="313">
        <f>Цены!G204</f>
        <v>587.5</v>
      </c>
      <c r="F214" s="239"/>
    </row>
    <row r="215" spans="1:6" ht="25.5" x14ac:dyDescent="0.2">
      <c r="A215" s="240">
        <v>201</v>
      </c>
      <c r="B215" s="242" t="e">
        <f>IF(#REF!&gt;0,1,0)</f>
        <v>#REF!</v>
      </c>
      <c r="C215" s="276" t="str">
        <f>Цены!B205</f>
        <v xml:space="preserve">Заужение дверного проема путем наращивания торца стен из ГКЛ до 50 см </v>
      </c>
      <c r="D215" s="244" t="str">
        <f>Цены!C205</f>
        <v>шт.</v>
      </c>
      <c r="E215" s="313">
        <f>Цены!G205</f>
        <v>932.5</v>
      </c>
      <c r="F215" s="239"/>
    </row>
    <row r="216" spans="1:6" ht="25.5" x14ac:dyDescent="0.2">
      <c r="A216" s="240">
        <v>202</v>
      </c>
      <c r="B216" s="242" t="e">
        <f>IF(#REF!&gt;0,1,0)</f>
        <v>#REF!</v>
      </c>
      <c r="C216" s="276" t="str">
        <f>Цены!B206</f>
        <v>Расширение дверного проема из кирпича,пазогреб./Пеноблоков до 10 см ( с одной стороны)</v>
      </c>
      <c r="D216" s="244" t="str">
        <f>Цены!C206</f>
        <v>шт.</v>
      </c>
      <c r="E216" s="313">
        <f>Цены!G206</f>
        <v>506</v>
      </c>
      <c r="F216" s="239"/>
    </row>
    <row r="217" spans="1:6" x14ac:dyDescent="0.2">
      <c r="A217" s="240">
        <v>203</v>
      </c>
      <c r="B217" s="242" t="e">
        <f>IF(#REF!&gt;0,1,0)</f>
        <v>#REF!</v>
      </c>
      <c r="C217" s="276" t="str">
        <f>Цены!B207</f>
        <v xml:space="preserve">Расширение дверного проема бетонного до 80 мм </v>
      </c>
      <c r="D217" s="244" t="str">
        <f>Цены!C207</f>
        <v>шт.</v>
      </c>
      <c r="E217" s="313">
        <f>Цены!G207</f>
        <v>2607.5</v>
      </c>
      <c r="F217" s="239"/>
    </row>
    <row r="218" spans="1:6" x14ac:dyDescent="0.2">
      <c r="A218" s="240">
        <v>204</v>
      </c>
      <c r="B218" s="242" t="e">
        <f>IF(#REF!&gt;0,1,0)</f>
        <v>#REF!</v>
      </c>
      <c r="C218" s="276" t="str">
        <f>Цены!B208</f>
        <v>Подготовка дверного проема под скрытую дверь</v>
      </c>
      <c r="D218" s="244" t="str">
        <f>Цены!C208</f>
        <v>шт.</v>
      </c>
      <c r="E218" s="313">
        <f>Цены!G208</f>
        <v>2250</v>
      </c>
      <c r="F218" s="239"/>
    </row>
    <row r="219" spans="1:6" x14ac:dyDescent="0.2">
      <c r="A219" s="240">
        <v>205</v>
      </c>
      <c r="B219" s="242" t="e">
        <f>IF(#REF!&gt;0,1,0)</f>
        <v>#REF!</v>
      </c>
      <c r="C219" s="276" t="str">
        <f>Цены!B209</f>
        <v>Армирование проемов арматурой (с грунтовкой арматуры)</v>
      </c>
      <c r="D219" s="244" t="str">
        <f>Цены!C209</f>
        <v>шт.</v>
      </c>
      <c r="E219" s="313">
        <f>Цены!G209</f>
        <v>297</v>
      </c>
      <c r="F219" s="239"/>
    </row>
    <row r="220" spans="1:6" x14ac:dyDescent="0.2">
      <c r="A220" s="240">
        <v>206</v>
      </c>
      <c r="B220" s="242" t="e">
        <f>IF(#REF!&gt;0,1,0)</f>
        <v>#REF!</v>
      </c>
      <c r="C220" s="276" t="str">
        <f>Цены!B210</f>
        <v>Армирование проемов уголком (с грунтовкой уголка)</v>
      </c>
      <c r="D220" s="244" t="str">
        <f>Цены!C210</f>
        <v>шт.</v>
      </c>
      <c r="E220" s="313">
        <f>Цены!G210</f>
        <v>359.5</v>
      </c>
      <c r="F220" s="239"/>
    </row>
    <row r="221" spans="1:6" x14ac:dyDescent="0.2">
      <c r="A221" s="240">
        <v>207</v>
      </c>
      <c r="B221" s="242" t="e">
        <f>IF(#REF!&gt;0,1,0)</f>
        <v>#REF!</v>
      </c>
      <c r="C221" s="276" t="str">
        <f>Цены!B211</f>
        <v>Монтаж металлической штукатурной сетки (на дюбели)</v>
      </c>
      <c r="D221" s="244" t="str">
        <f>Цены!C211</f>
        <v>м2</v>
      </c>
      <c r="E221" s="313">
        <f>Цены!G211</f>
        <v>162.5</v>
      </c>
      <c r="F221" s="239"/>
    </row>
    <row r="222" spans="1:6" x14ac:dyDescent="0.2">
      <c r="A222" s="240">
        <v>208</v>
      </c>
      <c r="B222" s="242" t="e">
        <f>IF(#REF!&gt;0,1,0)</f>
        <v>#REF!</v>
      </c>
      <c r="C222" s="276" t="str">
        <f>Цены!B212</f>
        <v xml:space="preserve">Монтаж штукатурной сетки на стенах </v>
      </c>
      <c r="D222" s="244" t="str">
        <f>Цены!C212</f>
        <v>м2</v>
      </c>
      <c r="E222" s="313">
        <f>Цены!G212</f>
        <v>87</v>
      </c>
      <c r="F222" s="239"/>
    </row>
    <row r="223" spans="1:6" x14ac:dyDescent="0.2">
      <c r="A223" s="240">
        <v>209</v>
      </c>
      <c r="B223" s="242" t="e">
        <f>IF(#REF!&gt;0,1,0)</f>
        <v>#REF!</v>
      </c>
      <c r="C223" s="276" t="str">
        <f>Цены!B213</f>
        <v>Герметизация стыков, швов монтажной пеной</v>
      </c>
      <c r="D223" s="244" t="str">
        <f>Цены!C213</f>
        <v>м/п</v>
      </c>
      <c r="E223" s="313">
        <f>Цены!G213</f>
        <v>62</v>
      </c>
      <c r="F223" s="239"/>
    </row>
    <row r="224" spans="1:6" x14ac:dyDescent="0.2">
      <c r="A224" s="240">
        <v>210</v>
      </c>
      <c r="B224" s="242" t="e">
        <f>IF(#REF!&gt;0,1,0)</f>
        <v>#REF!</v>
      </c>
      <c r="C224" s="276" t="str">
        <f>Цены!B214</f>
        <v>Герметизация стыков, швов силиконом</v>
      </c>
      <c r="D224" s="244" t="str">
        <f>Цены!C214</f>
        <v>м/п</v>
      </c>
      <c r="E224" s="313">
        <f>Цены!G214</f>
        <v>225</v>
      </c>
      <c r="F224" s="239"/>
    </row>
    <row r="225" spans="1:6" x14ac:dyDescent="0.2">
      <c r="A225" s="240">
        <v>211</v>
      </c>
      <c r="B225" s="242" t="e">
        <f>IF(#REF!&gt;0,1,0)</f>
        <v>#REF!</v>
      </c>
      <c r="C225" s="276" t="str">
        <f>Цены!B215</f>
        <v>Монтаж отражающей теплоизоляции (Пенофол)</v>
      </c>
      <c r="D225" s="244" t="str">
        <f>Цены!C215</f>
        <v>м2</v>
      </c>
      <c r="E225" s="313">
        <f>Цены!G215</f>
        <v>67</v>
      </c>
      <c r="F225" s="239"/>
    </row>
    <row r="226" spans="1:6" x14ac:dyDescent="0.2">
      <c r="A226" s="240">
        <v>212</v>
      </c>
      <c r="B226" s="242" t="e">
        <f>IF(#REF!&gt;0,1,0)</f>
        <v>#REF!</v>
      </c>
      <c r="C226" s="276" t="str">
        <f>Цены!B216</f>
        <v>Устройство теплоизоляции стен пеноплексом</v>
      </c>
      <c r="D226" s="244" t="str">
        <f>Цены!C216</f>
        <v>м2</v>
      </c>
      <c r="E226" s="313">
        <f>Цены!G216</f>
        <v>297</v>
      </c>
      <c r="F226" s="239"/>
    </row>
    <row r="227" spans="1:6" x14ac:dyDescent="0.2">
      <c r="A227" s="240">
        <v>213</v>
      </c>
      <c r="B227" s="242" t="e">
        <f>IF(#REF!&gt;0,1,0)</f>
        <v>#REF!</v>
      </c>
      <c r="C227" s="276" t="str">
        <f>Цены!B217</f>
        <v>Устройство звукоизоляции стен системой ЗИПС вектор</v>
      </c>
      <c r="D227" s="244" t="str">
        <f>Цены!C217</f>
        <v>м2</v>
      </c>
      <c r="E227" s="313">
        <f>Цены!G217</f>
        <v>566.5</v>
      </c>
      <c r="F227" s="239"/>
    </row>
    <row r="228" spans="1:6" x14ac:dyDescent="0.2">
      <c r="A228" s="240">
        <v>214</v>
      </c>
      <c r="B228" s="242" t="e">
        <f>IF(#REF!&gt;0,1,0)</f>
        <v>#REF!</v>
      </c>
      <c r="C228" s="276" t="str">
        <f>Цены!B218</f>
        <v>Устройство пароизоляции(стен)</v>
      </c>
      <c r="D228" s="244" t="str">
        <f>Цены!C218</f>
        <v>м2</v>
      </c>
      <c r="E228" s="313">
        <f>Цены!G218</f>
        <v>50.5</v>
      </c>
      <c r="F228" s="239"/>
    </row>
    <row r="229" spans="1:6" x14ac:dyDescent="0.2">
      <c r="A229" s="240">
        <v>215</v>
      </c>
      <c r="B229" s="242" t="e">
        <f>IF(#REF!&gt;0,1,0)</f>
        <v>#REF!</v>
      </c>
      <c r="C229" s="276" t="str">
        <f>Цены!B219</f>
        <v>Окраска металических деталей до 100мм</v>
      </c>
      <c r="D229" s="244" t="str">
        <f>Цены!C219</f>
        <v>м/п</v>
      </c>
      <c r="E229" s="313">
        <f>Цены!G219</f>
        <v>60</v>
      </c>
      <c r="F229" s="239"/>
    </row>
    <row r="230" spans="1:6" x14ac:dyDescent="0.2">
      <c r="A230" s="240">
        <v>216</v>
      </c>
      <c r="B230" s="242" t="e">
        <f>IF(#REF!&gt;0,1,0)</f>
        <v>#REF!</v>
      </c>
      <c r="C230" s="276" t="str">
        <f>Цены!B220</f>
        <v>Устройство тепло/звукоизоляции стен минеральной ватой</v>
      </c>
      <c r="D230" s="244" t="str">
        <f>Цены!C220</f>
        <v>м2</v>
      </c>
      <c r="E230" s="313">
        <f>Цены!G220</f>
        <v>160</v>
      </c>
      <c r="F230" s="239"/>
    </row>
    <row r="231" spans="1:6" x14ac:dyDescent="0.2">
      <c r="A231" s="240">
        <v>217</v>
      </c>
      <c r="B231" s="242" t="e">
        <f>IF(#REF!&gt;0,1,0)</f>
        <v>#REF!</v>
      </c>
      <c r="C231" s="276" t="str">
        <f>Цены!B221</f>
        <v>Устройство перегородок из ГКЛ в 1 слой</v>
      </c>
      <c r="D231" s="244" t="str">
        <f>Цены!C221</f>
        <v>м2</v>
      </c>
      <c r="E231" s="313">
        <f>Цены!G221</f>
        <v>700</v>
      </c>
      <c r="F231" s="239"/>
    </row>
    <row r="232" spans="1:6" x14ac:dyDescent="0.2">
      <c r="A232" s="240">
        <v>218</v>
      </c>
      <c r="B232" s="242" t="e">
        <f>IF(#REF!&gt;0,1,0)</f>
        <v>#REF!</v>
      </c>
      <c r="C232" s="276" t="str">
        <f>Цены!B222</f>
        <v>Устройство перегородок из ГКЛ в 2 слоя</v>
      </c>
      <c r="D232" s="244" t="str">
        <f>Цены!C222</f>
        <v>м2</v>
      </c>
      <c r="E232" s="313">
        <f>Цены!G222</f>
        <v>822.5</v>
      </c>
      <c r="F232" s="239"/>
    </row>
    <row r="233" spans="1:6" x14ac:dyDescent="0.2">
      <c r="A233" s="240">
        <v>219</v>
      </c>
      <c r="B233" s="242" t="e">
        <f>IF(#REF!&gt;0,1,0)</f>
        <v>#REF!</v>
      </c>
      <c r="C233" s="276" t="str">
        <f>Цены!B223</f>
        <v>Усиление ГКЛ перегородки ОСБ/фанерой</v>
      </c>
      <c r="D233" s="244" t="str">
        <f>Цены!C223</f>
        <v>м2</v>
      </c>
      <c r="E233" s="313">
        <f>Цены!G223</f>
        <v>325</v>
      </c>
      <c r="F233" s="239"/>
    </row>
    <row r="234" spans="1:6" x14ac:dyDescent="0.2">
      <c r="A234" s="240">
        <v>220</v>
      </c>
      <c r="B234" s="242" t="e">
        <f>IF(#REF!&gt;0,1,0)</f>
        <v>#REF!</v>
      </c>
      <c r="C234" s="276" t="str">
        <f>Цены!B224</f>
        <v>Устройство ниш, ступеней из ГКЛ</v>
      </c>
      <c r="D234" s="244" t="str">
        <f>Цены!C224</f>
        <v>м/п</v>
      </c>
      <c r="E234" s="313">
        <f>Цены!G224</f>
        <v>1097</v>
      </c>
      <c r="F234" s="239"/>
    </row>
    <row r="235" spans="1:6" x14ac:dyDescent="0.2">
      <c r="A235" s="240">
        <v>221</v>
      </c>
      <c r="B235" s="242" t="e">
        <f>IF(#REF!&gt;0,1,0)</f>
        <v>#REF!</v>
      </c>
      <c r="C235" s="276" t="str">
        <f>Цены!B225</f>
        <v>Устройство коробов из ГКЛ</v>
      </c>
      <c r="D235" s="244" t="str">
        <f>Цены!C225</f>
        <v>м/п</v>
      </c>
      <c r="E235" s="313">
        <f>Цены!G225</f>
        <v>922.5</v>
      </c>
      <c r="F235" s="239"/>
    </row>
    <row r="236" spans="1:6" x14ac:dyDescent="0.2">
      <c r="A236" s="240">
        <v>222</v>
      </c>
      <c r="B236" s="242" t="e">
        <f>IF(#REF!&gt;0,1,0)</f>
        <v>#REF!</v>
      </c>
      <c r="C236" s="276" t="str">
        <f>Цены!B226</f>
        <v xml:space="preserve">Устройство криволинейных коробов из ГКЛ на стенах </v>
      </c>
      <c r="D236" s="244" t="str">
        <f>Цены!C226</f>
        <v>м/п</v>
      </c>
      <c r="E236" s="313">
        <f>Цены!G226</f>
        <v>1320</v>
      </c>
      <c r="F236" s="239"/>
    </row>
    <row r="237" spans="1:6" x14ac:dyDescent="0.2">
      <c r="A237" s="240">
        <v>223</v>
      </c>
      <c r="B237" s="242" t="e">
        <f>IF(#REF!&gt;0,1,0)</f>
        <v>#REF!</v>
      </c>
      <c r="C237" s="276" t="str">
        <f>Цены!B227</f>
        <v xml:space="preserve">Устройство ниш, ступеней из ГКЛ сложной формы </v>
      </c>
      <c r="D237" s="244" t="str">
        <f>Цены!C227</f>
        <v>м/п</v>
      </c>
      <c r="E237" s="313">
        <f>Цены!G227</f>
        <v>1375</v>
      </c>
      <c r="F237" s="239"/>
    </row>
    <row r="238" spans="1:6" x14ac:dyDescent="0.2">
      <c r="A238" s="240">
        <v>224</v>
      </c>
      <c r="B238" s="242" t="e">
        <f>IF(#REF!&gt;0,1,0)</f>
        <v>#REF!</v>
      </c>
      <c r="C238" s="276" t="str">
        <f>Цены!B228</f>
        <v xml:space="preserve">Устройство арки из ГКЛ </v>
      </c>
      <c r="D238" s="244" t="str">
        <f>Цены!C228</f>
        <v>шт.</v>
      </c>
      <c r="E238" s="313">
        <f>Цены!G228</f>
        <v>1800</v>
      </c>
      <c r="F238" s="239"/>
    </row>
    <row r="239" spans="1:6" x14ac:dyDescent="0.2">
      <c r="A239" s="240">
        <v>225</v>
      </c>
      <c r="B239" s="242" t="e">
        <f>IF(#REF!&gt;0,1,0)</f>
        <v>#REF!</v>
      </c>
      <c r="C239" s="276" t="str">
        <f>Цены!B229</f>
        <v>Выравнивание стен листами ГКЛ</v>
      </c>
      <c r="D239" s="244" t="str">
        <f>Цены!C229</f>
        <v>м2</v>
      </c>
      <c r="E239" s="313">
        <f>Цены!G229</f>
        <v>313.5</v>
      </c>
      <c r="F239" s="239"/>
    </row>
    <row r="240" spans="1:6" ht="25.5" x14ac:dyDescent="0.2">
      <c r="A240" s="240">
        <v>226</v>
      </c>
      <c r="B240" s="242" t="e">
        <f>IF(#REF!&gt;0,1,0)</f>
        <v>#REF!</v>
      </c>
      <c r="C240" s="276" t="str">
        <f>Цены!B230</f>
        <v>Выравнивание стен листами ГКЛ (1 слой) с устройством каркаса</v>
      </c>
      <c r="D240" s="244" t="str">
        <f>Цены!C230</f>
        <v>м2</v>
      </c>
      <c r="E240" s="313">
        <f>Цены!G230</f>
        <v>550</v>
      </c>
      <c r="F240" s="239"/>
    </row>
    <row r="241" spans="1:6" ht="25.5" x14ac:dyDescent="0.2">
      <c r="A241" s="240">
        <v>227</v>
      </c>
      <c r="B241" s="242" t="e">
        <f>IF(#REF!&gt;0,1,0)</f>
        <v>#REF!</v>
      </c>
      <c r="C241" s="276" t="str">
        <f>Цены!B231</f>
        <v>Выравнивание стен листами ГКЛ (2 слоя) с устройством каркаса</v>
      </c>
      <c r="D241" s="244" t="str">
        <f>Цены!C231</f>
        <v>м2</v>
      </c>
      <c r="E241" s="313">
        <f>Цены!G231</f>
        <v>625</v>
      </c>
      <c r="F241" s="239"/>
    </row>
    <row r="242" spans="1:6" ht="25.5" x14ac:dyDescent="0.2">
      <c r="A242" s="240">
        <v>228</v>
      </c>
      <c r="B242" s="242" t="e">
        <f>IF(#REF!&gt;0,1,0)</f>
        <v>#REF!</v>
      </c>
      <c r="C242" s="276" t="str">
        <f>Цены!B232</f>
        <v>Устройство конструкции ниши ГКЛ с полками на металлокаркасе</v>
      </c>
      <c r="D242" s="244" t="str">
        <f>Цены!C232</f>
        <v>шт.</v>
      </c>
      <c r="E242" s="313">
        <f>Цены!G232</f>
        <v>1945</v>
      </c>
      <c r="F242" s="239"/>
    </row>
    <row r="243" spans="1:6" x14ac:dyDescent="0.2">
      <c r="A243" s="240">
        <v>229</v>
      </c>
      <c r="B243" s="242" t="e">
        <f>IF(#REF!&gt;0,1,0)</f>
        <v>#REF!</v>
      </c>
      <c r="C243" s="276" t="str">
        <f>Цены!B233</f>
        <v>Грунтовка стен</v>
      </c>
      <c r="D243" s="244" t="str">
        <f>Цены!C233</f>
        <v>м2</v>
      </c>
      <c r="E243" s="313">
        <f>Цены!G233</f>
        <v>32.5</v>
      </c>
      <c r="F243" s="239"/>
    </row>
    <row r="244" spans="1:6" x14ac:dyDescent="0.2">
      <c r="A244" s="240">
        <v>230</v>
      </c>
      <c r="B244" s="242" t="e">
        <f>IF(#REF!&gt;0,1,0)</f>
        <v>#REF!</v>
      </c>
      <c r="C244" s="276" t="str">
        <f>Цены!B234</f>
        <v>Грунтовка стен (второй и последующие слои )</v>
      </c>
      <c r="D244" s="244" t="str">
        <f>Цены!C234</f>
        <v>м2</v>
      </c>
      <c r="E244" s="313">
        <f>Цены!G234</f>
        <v>32.5</v>
      </c>
      <c r="F244" s="239"/>
    </row>
    <row r="245" spans="1:6" x14ac:dyDescent="0.2">
      <c r="A245" s="240">
        <v>231</v>
      </c>
      <c r="B245" s="242" t="e">
        <f>IF(#REF!&gt;0,1,0)</f>
        <v>#REF!</v>
      </c>
      <c r="C245" s="276" t="str">
        <f>Цены!B235</f>
        <v>Грунтовка стен (бетонконтактом)</v>
      </c>
      <c r="D245" s="244" t="str">
        <f>Цены!C235</f>
        <v>м2</v>
      </c>
      <c r="E245" s="313">
        <f>Цены!G235</f>
        <v>56</v>
      </c>
      <c r="F245" s="239"/>
    </row>
    <row r="246" spans="1:6" x14ac:dyDescent="0.2">
      <c r="A246" s="240">
        <v>232</v>
      </c>
      <c r="B246" s="242" t="e">
        <f>IF(#REF!&gt;0,1,0)</f>
        <v>#REF!</v>
      </c>
      <c r="C246" s="276" t="str">
        <f>Цены!B236</f>
        <v xml:space="preserve">Противогрибковая обработка стен спец. составом </v>
      </c>
      <c r="D246" s="244" t="str">
        <f>Цены!C236</f>
        <v>м2</v>
      </c>
      <c r="E246" s="313">
        <f>Цены!G236</f>
        <v>85</v>
      </c>
      <c r="F246" s="239"/>
    </row>
    <row r="247" spans="1:6" x14ac:dyDescent="0.2">
      <c r="A247" s="240">
        <v>233</v>
      </c>
      <c r="B247" s="242" t="e">
        <f>IF(#REF!&gt;0,1,0)</f>
        <v>#REF!</v>
      </c>
      <c r="C247" s="276" t="str">
        <f>Цены!B237</f>
        <v>Гидроизоляция (смесью водостоп или жидким стеклом)</v>
      </c>
      <c r="D247" s="244" t="str">
        <f>Цены!C237</f>
        <v>м2</v>
      </c>
      <c r="E247" s="313">
        <f>Цены!G237</f>
        <v>153.5</v>
      </c>
      <c r="F247" s="239"/>
    </row>
    <row r="248" spans="1:6" x14ac:dyDescent="0.2">
      <c r="A248" s="240">
        <v>234</v>
      </c>
      <c r="B248" s="242" t="e">
        <f>IF(#REF!&gt;0,1,0)</f>
        <v>#REF!</v>
      </c>
      <c r="C248" s="276" t="str">
        <f>Цены!B238</f>
        <v>Штукатурка стен простая (под правило)</v>
      </c>
      <c r="D248" s="244" t="str">
        <f>Цены!C238</f>
        <v>м2</v>
      </c>
      <c r="E248" s="313">
        <f>Цены!G238</f>
        <v>218.5</v>
      </c>
      <c r="F248" s="239"/>
    </row>
    <row r="249" spans="1:6" x14ac:dyDescent="0.2">
      <c r="A249" s="240">
        <v>235</v>
      </c>
      <c r="B249" s="242" t="e">
        <f>IF(#REF!&gt;0,1,0)</f>
        <v>#REF!</v>
      </c>
      <c r="C249" s="276" t="str">
        <f>Цены!B239</f>
        <v>Штукатурка стен по маякам до 3 см гипсовой смесью</v>
      </c>
      <c r="D249" s="244" t="str">
        <f>Цены!C239</f>
        <v>м2</v>
      </c>
      <c r="E249" s="313">
        <f>Цены!G239</f>
        <v>328</v>
      </c>
      <c r="F249" s="239"/>
    </row>
    <row r="250" spans="1:6" x14ac:dyDescent="0.2">
      <c r="A250" s="240">
        <v>236</v>
      </c>
      <c r="B250" s="242" t="e">
        <f>IF(#REF!&gt;0,1,0)</f>
        <v>#REF!</v>
      </c>
      <c r="C250" s="276" t="str">
        <f>Цены!B240</f>
        <v>Штукатурка стен по маякам до 5 см гипсовой смесью</v>
      </c>
      <c r="D250" s="244" t="str">
        <f>Цены!C240</f>
        <v>м2</v>
      </c>
      <c r="E250" s="313">
        <f>Цены!G240</f>
        <v>378</v>
      </c>
      <c r="F250" s="239"/>
    </row>
    <row r="251" spans="1:6" x14ac:dyDescent="0.2">
      <c r="A251" s="240">
        <v>237</v>
      </c>
      <c r="B251" s="242" t="e">
        <f>IF(#REF!&gt;0,1,0)</f>
        <v>#REF!</v>
      </c>
      <c r="C251" s="276" t="str">
        <f>Цены!B241</f>
        <v>Штукатурка стен по маякам свыше 5 см гипсовой смесью</v>
      </c>
      <c r="D251" s="244" t="str">
        <f>Цены!C241</f>
        <v>м2</v>
      </c>
      <c r="E251" s="313">
        <f>Цены!G241</f>
        <v>478</v>
      </c>
      <c r="F251" s="239"/>
    </row>
    <row r="252" spans="1:6" x14ac:dyDescent="0.2">
      <c r="A252" s="240">
        <v>238</v>
      </c>
      <c r="B252" s="242" t="e">
        <f>IF(#REF!&gt;0,1,0)</f>
        <v>#REF!</v>
      </c>
      <c r="C252" s="276" t="str">
        <f>Цены!B242</f>
        <v>Штукатурка стен по маякам до 3 см цементной смесью</v>
      </c>
      <c r="D252" s="244" t="str">
        <f>Цены!C242</f>
        <v>м2</v>
      </c>
      <c r="E252" s="313">
        <f>Цены!G242</f>
        <v>428</v>
      </c>
      <c r="F252" s="239"/>
    </row>
    <row r="253" spans="1:6" x14ac:dyDescent="0.2">
      <c r="A253" s="240">
        <v>239</v>
      </c>
      <c r="B253" s="242" t="e">
        <f>IF(#REF!&gt;0,1,0)</f>
        <v>#REF!</v>
      </c>
      <c r="C253" s="276" t="str">
        <f>Цены!B243</f>
        <v>Штукатурка стен по маякам до 5 см цементной смесью</v>
      </c>
      <c r="D253" s="244" t="str">
        <f>Цены!C243</f>
        <v>м2</v>
      </c>
      <c r="E253" s="313">
        <f>Цены!G243</f>
        <v>478</v>
      </c>
      <c r="F253" s="239"/>
    </row>
    <row r="254" spans="1:6" x14ac:dyDescent="0.2">
      <c r="A254" s="240">
        <v>240</v>
      </c>
      <c r="B254" s="242" t="e">
        <f>IF(#REF!&gt;0,1,0)</f>
        <v>#REF!</v>
      </c>
      <c r="C254" s="276" t="str">
        <f>Цены!B244</f>
        <v>Протяжка углов штукатуркой</v>
      </c>
      <c r="D254" s="244" t="str">
        <f>Цены!C244</f>
        <v>м/п</v>
      </c>
      <c r="E254" s="313">
        <f>Цены!G244</f>
        <v>124</v>
      </c>
      <c r="F254" s="239"/>
    </row>
    <row r="255" spans="1:6" ht="25.5" x14ac:dyDescent="0.2">
      <c r="A255" s="240">
        <v>241</v>
      </c>
      <c r="B255" s="242" t="e">
        <f>IF(#REF!&gt;0,1,0)</f>
        <v>#REF!</v>
      </c>
      <c r="C255" s="276" t="str">
        <f>Цены!B245</f>
        <v>Протягивание штукатуркой углов, зон плинтусов, потолков (до 30 см)</v>
      </c>
      <c r="D255" s="244" t="str">
        <f>Цены!C245</f>
        <v>м/п</v>
      </c>
      <c r="E255" s="313">
        <f>Цены!G245</f>
        <v>142.5</v>
      </c>
      <c r="F255" s="239"/>
    </row>
    <row r="256" spans="1:6" x14ac:dyDescent="0.2">
      <c r="A256" s="240">
        <v>242</v>
      </c>
      <c r="B256" s="242" t="e">
        <f>IF(#REF!&gt;0,1,0)</f>
        <v>#REF!</v>
      </c>
      <c r="C256" s="276" t="str">
        <f>Цены!B246</f>
        <v>Установка малярного уголка, перфорированного</v>
      </c>
      <c r="D256" s="244" t="str">
        <f>Цены!C246</f>
        <v>м/п</v>
      </c>
      <c r="E256" s="313">
        <f>Цены!G246</f>
        <v>62</v>
      </c>
      <c r="F256" s="239"/>
    </row>
    <row r="257" spans="1:6" x14ac:dyDescent="0.2">
      <c r="A257" s="240">
        <v>243</v>
      </c>
      <c r="B257" s="242" t="e">
        <f>IF(#REF!&gt;0,1,0)</f>
        <v>#REF!</v>
      </c>
      <c r="C257" s="276" t="str">
        <f>Цены!B247</f>
        <v>Нанесение малярной сетки</v>
      </c>
      <c r="D257" s="244" t="str">
        <f>Цены!C247</f>
        <v>м2</v>
      </c>
      <c r="E257" s="313">
        <f>Цены!G247</f>
        <v>60</v>
      </c>
      <c r="F257" s="239"/>
    </row>
    <row r="258" spans="1:6" x14ac:dyDescent="0.2">
      <c r="A258" s="240">
        <v>244</v>
      </c>
      <c r="B258" s="242" t="e">
        <f>IF(#REF!&gt;0,1,0)</f>
        <v>#REF!</v>
      </c>
      <c r="C258" s="276" t="str">
        <f>Цены!B248</f>
        <v>Базовая шпаклевка стен (с ошкуриванием)</v>
      </c>
      <c r="D258" s="244" t="str">
        <f>Цены!C248</f>
        <v>м2</v>
      </c>
      <c r="E258" s="313">
        <f>Цены!G248</f>
        <v>162.5</v>
      </c>
      <c r="F258" s="239"/>
    </row>
    <row r="259" spans="1:6" x14ac:dyDescent="0.2">
      <c r="A259" s="240">
        <v>245</v>
      </c>
      <c r="B259" s="242" t="e">
        <f>IF(#REF!&gt;0,1,0)</f>
        <v>#REF!</v>
      </c>
      <c r="C259" s="276" t="str">
        <f>Цены!B249</f>
        <v>Сплошная шпаклевка в 1 слой (с ошкуриванием)</v>
      </c>
      <c r="D259" s="244" t="str">
        <f>Цены!C249</f>
        <v>м2</v>
      </c>
      <c r="E259" s="313">
        <f>Цены!G249</f>
        <v>182.5</v>
      </c>
      <c r="F259" s="239"/>
    </row>
    <row r="260" spans="1:6" x14ac:dyDescent="0.2">
      <c r="A260" s="240">
        <v>246</v>
      </c>
      <c r="B260" s="242" t="e">
        <f>IF(#REF!&gt;0,1,0)</f>
        <v>#REF!</v>
      </c>
      <c r="C260" s="276" t="str">
        <f>Цены!B250</f>
        <v>Шпаклевка стен под оклейку обоями (с ошкуриванием)</v>
      </c>
      <c r="D260" s="244" t="str">
        <f>Цены!C250</f>
        <v>м2</v>
      </c>
      <c r="E260" s="313">
        <f>Цены!G250</f>
        <v>275</v>
      </c>
      <c r="F260" s="239"/>
    </row>
    <row r="261" spans="1:6" ht="25.5" x14ac:dyDescent="0.2">
      <c r="A261" s="240">
        <v>247</v>
      </c>
      <c r="B261" s="242" t="e">
        <f>IF(#REF!&gt;0,1,0)</f>
        <v>#REF!</v>
      </c>
      <c r="C261" s="276" t="str">
        <f>Цены!B251</f>
        <v>Финишная шпаклевка стен под окраску (2 слоя с ошкуриванием)</v>
      </c>
      <c r="D261" s="244" t="str">
        <f>Цены!C251</f>
        <v>м2</v>
      </c>
      <c r="E261" s="313">
        <f>Цены!G251</f>
        <v>400</v>
      </c>
      <c r="F261" s="239"/>
    </row>
    <row r="262" spans="1:6" ht="25.5" x14ac:dyDescent="0.2">
      <c r="A262" s="240">
        <v>248</v>
      </c>
      <c r="B262" s="242" t="e">
        <f>IF(#REF!&gt;0,1,0)</f>
        <v>#REF!</v>
      </c>
      <c r="C262" s="276" t="str">
        <f>Цены!B252</f>
        <v>Шпаклевка стен ГКЛ под оклейку обоями (с ошкуриванием)</v>
      </c>
      <c r="D262" s="244" t="str">
        <f>Цены!C252</f>
        <v>м2</v>
      </c>
      <c r="E262" s="313">
        <f>Цены!G252</f>
        <v>290</v>
      </c>
      <c r="F262" s="239"/>
    </row>
    <row r="263" spans="1:6" ht="25.5" x14ac:dyDescent="0.2">
      <c r="A263" s="240">
        <v>249</v>
      </c>
      <c r="B263" s="242" t="e">
        <f>IF(#REF!&gt;0,1,0)</f>
        <v>#REF!</v>
      </c>
      <c r="C263" s="276" t="str">
        <f>Цены!B253</f>
        <v>Финишная Шпаклевка стен ГКЛ под окраску (2 слоя с ошкуриванием)</v>
      </c>
      <c r="D263" s="244" t="str">
        <f>Цены!C253</f>
        <v>м2</v>
      </c>
      <c r="E263" s="313">
        <f>Цены!G253</f>
        <v>300</v>
      </c>
      <c r="F263" s="239"/>
    </row>
    <row r="264" spans="1:6" x14ac:dyDescent="0.2">
      <c r="A264" s="240">
        <v>250</v>
      </c>
      <c r="B264" s="242" t="e">
        <f>IF(#REF!&gt;0,1,0)</f>
        <v>#REF!</v>
      </c>
      <c r="C264" s="276" t="str">
        <f>Цены!B254</f>
        <v xml:space="preserve">Шпаклевка коробов, ниш </v>
      </c>
      <c r="D264" s="244" t="str">
        <f>Цены!C254</f>
        <v>м/п</v>
      </c>
      <c r="E264" s="313">
        <f>Цены!G254</f>
        <v>260</v>
      </c>
      <c r="F264" s="239"/>
    </row>
    <row r="265" spans="1:6" x14ac:dyDescent="0.2">
      <c r="A265" s="240">
        <v>251</v>
      </c>
      <c r="B265" s="242" t="e">
        <f>IF(#REF!&gt;0,1,0)</f>
        <v>#REF!</v>
      </c>
      <c r="C265" s="276" t="str">
        <f>Цены!B255</f>
        <v xml:space="preserve">Ошкуривание поверхности стен </v>
      </c>
      <c r="D265" s="244" t="str">
        <f>Цены!C255</f>
        <v>м2</v>
      </c>
      <c r="E265" s="313">
        <f>Цены!G255</f>
        <v>160</v>
      </c>
      <c r="F265" s="239"/>
    </row>
    <row r="266" spans="1:6" x14ac:dyDescent="0.2">
      <c r="A266" s="240">
        <v>252</v>
      </c>
      <c r="B266" s="242"/>
      <c r="C266" s="276" t="str">
        <f>Цены!B256</f>
        <v>Поклейка стеклохолста</v>
      </c>
      <c r="D266" s="244" t="str">
        <f>Цены!C256</f>
        <v>м2</v>
      </c>
      <c r="E266" s="313">
        <f>Цены!G256</f>
        <v>145</v>
      </c>
      <c r="F266" s="239"/>
    </row>
    <row r="267" spans="1:6" x14ac:dyDescent="0.2">
      <c r="A267" s="240">
        <v>253</v>
      </c>
      <c r="B267" s="242" t="e">
        <f>IF(#REF!&gt;0,1,0)</f>
        <v>#REF!</v>
      </c>
      <c r="C267" s="276" t="str">
        <f>Цены!B257</f>
        <v xml:space="preserve">Устройство ниш глубиной до 7 см в кирпичных стенах </v>
      </c>
      <c r="D267" s="244" t="str">
        <f>Цены!C257</f>
        <v>м/п</v>
      </c>
      <c r="E267" s="313">
        <f>Цены!G257</f>
        <v>750</v>
      </c>
      <c r="F267" s="239"/>
    </row>
    <row r="268" spans="1:6" x14ac:dyDescent="0.2">
      <c r="A268" s="240">
        <v>254</v>
      </c>
      <c r="B268" s="242">
        <v>1</v>
      </c>
      <c r="C268" s="276" t="str">
        <f>Цены!B258</f>
        <v>Устройство деревянной обрешетки стены</v>
      </c>
      <c r="D268" s="244" t="str">
        <f>Цены!C258</f>
        <v>м2</v>
      </c>
      <c r="E268" s="313">
        <f>Цены!G258</f>
        <v>172.5</v>
      </c>
      <c r="F268" s="239"/>
    </row>
    <row r="269" spans="1:6" x14ac:dyDescent="0.2">
      <c r="A269" s="240">
        <v>255</v>
      </c>
      <c r="B269" s="242" t="e">
        <f>IF(#REF!&gt;0,1,0)</f>
        <v>#REF!</v>
      </c>
      <c r="C269" s="316" t="str">
        <f>Цены!$B$259</f>
        <v>Откосы</v>
      </c>
      <c r="D269" s="253"/>
      <c r="E269" s="315"/>
      <c r="F269" s="239"/>
    </row>
    <row r="270" spans="1:6" x14ac:dyDescent="0.2">
      <c r="A270" s="240">
        <v>256</v>
      </c>
      <c r="B270" s="242" t="e">
        <f>IF(#REF!&gt;0,1,0)</f>
        <v>#REF!</v>
      </c>
      <c r="C270" s="276" t="str">
        <f>Цены!B260</f>
        <v>Грунтовка откосов, углов</v>
      </c>
      <c r="D270" s="244" t="str">
        <f>Цены!C260</f>
        <v>м/п</v>
      </c>
      <c r="E270" s="313">
        <f>Цены!G260</f>
        <v>32.5</v>
      </c>
      <c r="F270" s="239"/>
    </row>
    <row r="271" spans="1:6" x14ac:dyDescent="0.2">
      <c r="A271" s="240">
        <v>257</v>
      </c>
      <c r="B271" s="242" t="e">
        <f>IF(#REF!&gt;0,1,0)</f>
        <v>#REF!</v>
      </c>
      <c r="C271" s="276" t="str">
        <f>Цены!B261</f>
        <v xml:space="preserve">Установка штукатурных уголков ( перфорированных) </v>
      </c>
      <c r="D271" s="244" t="str">
        <f>Цены!C261</f>
        <v>м/п</v>
      </c>
      <c r="E271" s="313">
        <f>Цены!G261</f>
        <v>62.5</v>
      </c>
      <c r="F271" s="239"/>
    </row>
    <row r="272" spans="1:6" x14ac:dyDescent="0.2">
      <c r="A272" s="240">
        <v>258</v>
      </c>
      <c r="B272" s="242" t="e">
        <f>IF(#REF!&gt;0,1,0)</f>
        <v>#REF!</v>
      </c>
      <c r="C272" s="276" t="str">
        <f>Цены!B262</f>
        <v>Штукатурка откосов до 40 см, углов</v>
      </c>
      <c r="D272" s="244" t="str">
        <f>Цены!C262</f>
        <v>м/п</v>
      </c>
      <c r="E272" s="313">
        <f>Цены!G262</f>
        <v>227.5</v>
      </c>
      <c r="F272" s="239"/>
    </row>
    <row r="273" spans="1:6" x14ac:dyDescent="0.2">
      <c r="A273" s="240">
        <v>259</v>
      </c>
      <c r="B273" s="242" t="e">
        <f>IF(#REF!&gt;0,1,0)</f>
        <v>#REF!</v>
      </c>
      <c r="C273" s="276" t="str">
        <f>Цены!B263</f>
        <v>Штукатурка откосов от 40 до 60 см, углов</v>
      </c>
      <c r="D273" s="244" t="str">
        <f>Цены!C263</f>
        <v>м/п</v>
      </c>
      <c r="E273" s="313">
        <f>Цены!G263</f>
        <v>237.5</v>
      </c>
      <c r="F273" s="239"/>
    </row>
    <row r="274" spans="1:6" x14ac:dyDescent="0.2">
      <c r="A274" s="240">
        <v>260</v>
      </c>
      <c r="B274" s="242" t="e">
        <f>IF(#REF!&gt;0,1,0)</f>
        <v>#REF!</v>
      </c>
      <c r="C274" s="276" t="str">
        <f>Цены!B264</f>
        <v>Штукатурка откосов арочных</v>
      </c>
      <c r="D274" s="244" t="str">
        <f>Цены!C264</f>
        <v>м/п</v>
      </c>
      <c r="E274" s="313">
        <f>Цены!G264</f>
        <v>397.5</v>
      </c>
      <c r="F274" s="239"/>
    </row>
    <row r="275" spans="1:6" x14ac:dyDescent="0.2">
      <c r="A275" s="240">
        <v>261</v>
      </c>
      <c r="B275" s="242" t="e">
        <f>IF(#REF!&gt;0,1,0)</f>
        <v>#REF!</v>
      </c>
      <c r="C275" s="276" t="str">
        <f>Цены!B265</f>
        <v>Утепление откосов</v>
      </c>
      <c r="D275" s="244" t="str">
        <f>Цены!C265</f>
        <v>м/п</v>
      </c>
      <c r="E275" s="313">
        <f>Цены!G265</f>
        <v>57</v>
      </c>
      <c r="F275" s="239"/>
    </row>
    <row r="276" spans="1:6" x14ac:dyDescent="0.2">
      <c r="A276" s="240">
        <v>262</v>
      </c>
      <c r="B276" s="242" t="e">
        <f>IF(#REF!&gt;0,1,0)</f>
        <v>#REF!</v>
      </c>
      <c r="C276" s="276" t="str">
        <f>Цены!B266</f>
        <v>Запенивание стыков</v>
      </c>
      <c r="D276" s="244" t="str">
        <f>Цены!C266</f>
        <v>м/п</v>
      </c>
      <c r="E276" s="313">
        <f>Цены!G266</f>
        <v>63</v>
      </c>
      <c r="F276" s="239"/>
    </row>
    <row r="277" spans="1:6" x14ac:dyDescent="0.2">
      <c r="A277" s="240">
        <v>263</v>
      </c>
      <c r="B277" s="242" t="e">
        <f>IF(#REF!&gt;0,1,0)</f>
        <v>#REF!</v>
      </c>
      <c r="C277" s="276" t="str">
        <f>Цены!B267</f>
        <v>Устройство откосов из ГКЛ</v>
      </c>
      <c r="D277" s="244" t="str">
        <f>Цены!C267</f>
        <v>м/п</v>
      </c>
      <c r="E277" s="313">
        <f>Цены!G267</f>
        <v>412.5</v>
      </c>
      <c r="F277" s="239"/>
    </row>
    <row r="278" spans="1:6" x14ac:dyDescent="0.2">
      <c r="A278" s="240">
        <v>264</v>
      </c>
      <c r="B278" s="242" t="e">
        <f>IF(#REF!&gt;0,1,0)</f>
        <v>#REF!</v>
      </c>
      <c r="C278" s="276" t="str">
        <f>Цены!B268</f>
        <v xml:space="preserve">Оклейка стеклохолстом / малярной сеткой откосов </v>
      </c>
      <c r="D278" s="244" t="str">
        <f>Цены!C268</f>
        <v>м/п</v>
      </c>
      <c r="E278" s="313">
        <f>Цены!G268</f>
        <v>107.5</v>
      </c>
      <c r="F278" s="239"/>
    </row>
    <row r="279" spans="1:6" x14ac:dyDescent="0.2">
      <c r="A279" s="240">
        <v>265</v>
      </c>
      <c r="B279" s="242" t="e">
        <f>IF(#REF!&gt;0,1,0)</f>
        <v>#REF!</v>
      </c>
      <c r="C279" s="276" t="str">
        <f>Цены!B269</f>
        <v>Шпаклевка откосов, углов</v>
      </c>
      <c r="D279" s="244" t="str">
        <f>Цены!C269</f>
        <v>м/п</v>
      </c>
      <c r="E279" s="313">
        <f>Цены!G269</f>
        <v>290</v>
      </c>
      <c r="F279" s="239"/>
    </row>
    <row r="280" spans="1:6" x14ac:dyDescent="0.2">
      <c r="A280" s="240">
        <v>266</v>
      </c>
      <c r="B280" s="242" t="e">
        <f>IF(#REF!&gt;0,1,0)</f>
        <v>#REF!</v>
      </c>
      <c r="C280" s="276" t="str">
        <f>Цены!B270</f>
        <v>Формирование дверного проема</v>
      </c>
      <c r="D280" s="244" t="str">
        <f>Цены!C270</f>
        <v>м/п</v>
      </c>
      <c r="E280" s="313">
        <f>Цены!G270</f>
        <v>750</v>
      </c>
      <c r="F280" s="239"/>
    </row>
    <row r="281" spans="1:6" ht="12.95" customHeight="1" x14ac:dyDescent="0.2">
      <c r="A281" s="240">
        <v>267</v>
      </c>
      <c r="B281" s="242">
        <v>1</v>
      </c>
      <c r="C281" s="276" t="str">
        <f>Цены!B271</f>
        <v>Шпаклевка откосов под окраску</v>
      </c>
      <c r="D281" s="244" t="str">
        <f>Цены!C271</f>
        <v>м/п</v>
      </c>
      <c r="E281" s="313">
        <f>Цены!G271</f>
        <v>290</v>
      </c>
      <c r="F281" s="239"/>
    </row>
    <row r="282" spans="1:6" x14ac:dyDescent="0.2">
      <c r="A282" s="240">
        <v>268</v>
      </c>
      <c r="B282" s="242" t="e">
        <f>IF(#REF!&gt;0,1,0)</f>
        <v>#REF!</v>
      </c>
      <c r="C282" s="316" t="str">
        <f>Цены!$B$272</f>
        <v>Потолки</v>
      </c>
      <c r="D282" s="253"/>
      <c r="E282" s="315"/>
      <c r="F282" s="239"/>
    </row>
    <row r="283" spans="1:6" x14ac:dyDescent="0.2">
      <c r="A283" s="240">
        <v>269</v>
      </c>
      <c r="B283" s="242" t="e">
        <f>IF(#REF!&gt;0,1,0)</f>
        <v>#REF!</v>
      </c>
      <c r="C283" s="276" t="str">
        <f>Цены!B273</f>
        <v xml:space="preserve">Грунтовка потолков </v>
      </c>
      <c r="D283" s="244" t="str">
        <f>Цены!C273</f>
        <v>м2</v>
      </c>
      <c r="E283" s="313">
        <f>Цены!G273</f>
        <v>50</v>
      </c>
      <c r="F283" s="239"/>
    </row>
    <row r="284" spans="1:6" x14ac:dyDescent="0.2">
      <c r="A284" s="240">
        <v>270</v>
      </c>
      <c r="B284" s="242" t="e">
        <f>IF(#REF!&gt;0,1,0)</f>
        <v>#REF!</v>
      </c>
      <c r="C284" s="276" t="str">
        <f>Цены!B274</f>
        <v xml:space="preserve">Грунтовка потолков второй и последующие слои </v>
      </c>
      <c r="D284" s="244" t="str">
        <f>Цены!C274</f>
        <v>м2</v>
      </c>
      <c r="E284" s="313">
        <f>Цены!G274</f>
        <v>50</v>
      </c>
      <c r="F284" s="239"/>
    </row>
    <row r="285" spans="1:6" x14ac:dyDescent="0.2">
      <c r="A285" s="240">
        <v>271</v>
      </c>
      <c r="B285" s="242" t="e">
        <f>IF(#REF!&gt;0,1,0)</f>
        <v>#REF!</v>
      </c>
      <c r="C285" s="276" t="str">
        <f>Цены!B275</f>
        <v>Грунтовка потолков бетонконтактом</v>
      </c>
      <c r="D285" s="244" t="str">
        <f>Цены!C275</f>
        <v>м2</v>
      </c>
      <c r="E285" s="313">
        <f>Цены!G275</f>
        <v>75</v>
      </c>
      <c r="F285" s="239"/>
    </row>
    <row r="286" spans="1:6" x14ac:dyDescent="0.2">
      <c r="A286" s="240">
        <v>272</v>
      </c>
      <c r="B286" s="242" t="e">
        <f>IF(#REF!&gt;0,1,0)</f>
        <v>#REF!</v>
      </c>
      <c r="C286" s="276" t="str">
        <f>Цены!B276</f>
        <v xml:space="preserve">Гидроизоляция потолков </v>
      </c>
      <c r="D286" s="244" t="str">
        <f>Цены!C276</f>
        <v>м2</v>
      </c>
      <c r="E286" s="313">
        <f>Цены!G276</f>
        <v>200</v>
      </c>
      <c r="F286" s="239"/>
    </row>
    <row r="287" spans="1:6" x14ac:dyDescent="0.2">
      <c r="A287" s="240">
        <v>273</v>
      </c>
      <c r="B287" s="242" t="e">
        <f>IF(#REF!&gt;0,1,0)</f>
        <v>#REF!</v>
      </c>
      <c r="C287" s="276" t="str">
        <f>Цены!B277</f>
        <v>Обработка анти плесенью(потолок)</v>
      </c>
      <c r="D287" s="244" t="str">
        <f>Цены!C277</f>
        <v>м2</v>
      </c>
      <c r="E287" s="313">
        <f>Цены!G277</f>
        <v>98</v>
      </c>
      <c r="F287" s="239"/>
    </row>
    <row r="288" spans="1:6" x14ac:dyDescent="0.2">
      <c r="A288" s="240">
        <v>274</v>
      </c>
      <c r="B288" s="242" t="e">
        <f>IF(#REF!&gt;0,1,0)</f>
        <v>#REF!</v>
      </c>
      <c r="C288" s="276" t="str">
        <f>Цены!B278</f>
        <v xml:space="preserve">Монтаж металлической штукатурной сетки на потолке </v>
      </c>
      <c r="D288" s="244" t="str">
        <f>Цены!C278</f>
        <v>м2</v>
      </c>
      <c r="E288" s="313">
        <f>Цены!G278</f>
        <v>187.5</v>
      </c>
      <c r="F288" s="239"/>
    </row>
    <row r="289" spans="1:6" x14ac:dyDescent="0.2">
      <c r="A289" s="240">
        <v>275</v>
      </c>
      <c r="B289" s="242" t="e">
        <f>IF(#REF!&gt;0,1,0)</f>
        <v>#REF!</v>
      </c>
      <c r="C289" s="276" t="str">
        <f>Цены!B279</f>
        <v>Штукатурка потолков простая (под провило)</v>
      </c>
      <c r="D289" s="244" t="str">
        <f>Цены!C279</f>
        <v>м2</v>
      </c>
      <c r="E289" s="313">
        <f>Цены!G279</f>
        <v>264.5</v>
      </c>
      <c r="F289" s="239"/>
    </row>
    <row r="290" spans="1:6" x14ac:dyDescent="0.2">
      <c r="A290" s="240">
        <v>276</v>
      </c>
      <c r="B290" s="242" t="e">
        <f>IF(#REF!&gt;0,1,0)</f>
        <v>#REF!</v>
      </c>
      <c r="C290" s="276" t="str">
        <f>Цены!B280</f>
        <v>Штукатурка улучшенная до 1 см гипсовой смесью</v>
      </c>
      <c r="D290" s="244" t="str">
        <f>Цены!C280</f>
        <v>м2</v>
      </c>
      <c r="E290" s="313">
        <f>Цены!G280</f>
        <v>329</v>
      </c>
      <c r="F290" s="239"/>
    </row>
    <row r="291" spans="1:6" x14ac:dyDescent="0.2">
      <c r="A291" s="240">
        <v>277</v>
      </c>
      <c r="B291" s="242" t="e">
        <f>IF(#REF!&gt;0,1,0)</f>
        <v>#REF!</v>
      </c>
      <c r="C291" s="276" t="str">
        <f>Цены!B281</f>
        <v>Штукатурка потолков по маякам до 3 см гипсовой смесью</v>
      </c>
      <c r="D291" s="244" t="str">
        <f>Цены!C281</f>
        <v>м2</v>
      </c>
      <c r="E291" s="313">
        <f>Цены!G281</f>
        <v>421.5</v>
      </c>
      <c r="F291" s="239"/>
    </row>
    <row r="292" spans="1:6" x14ac:dyDescent="0.2">
      <c r="A292" s="240">
        <v>278</v>
      </c>
      <c r="B292" s="242" t="e">
        <f>IF(#REF!&gt;0,1,0)</f>
        <v>#REF!</v>
      </c>
      <c r="C292" s="276" t="str">
        <f>Цены!B282</f>
        <v>Заделка трещин рустов</v>
      </c>
      <c r="D292" s="244" t="str">
        <f>Цены!C282</f>
        <v>м/п</v>
      </c>
      <c r="E292" s="313">
        <f>Цены!G282</f>
        <v>71</v>
      </c>
      <c r="F292" s="239"/>
    </row>
    <row r="293" spans="1:6" x14ac:dyDescent="0.2">
      <c r="A293" s="240">
        <v>279</v>
      </c>
      <c r="B293" s="242" t="e">
        <f>IF(#REF!&gt;0,1,0)</f>
        <v>#REF!</v>
      </c>
      <c r="C293" s="276" t="str">
        <f>Цены!B283</f>
        <v>Устройство теплоизоляции пеноплексом</v>
      </c>
      <c r="D293" s="244" t="str">
        <f>Цены!C283</f>
        <v>м2</v>
      </c>
      <c r="E293" s="313">
        <f>Цены!G283</f>
        <v>172.5</v>
      </c>
      <c r="F293" s="239"/>
    </row>
    <row r="294" spans="1:6" x14ac:dyDescent="0.2">
      <c r="A294" s="240">
        <v>280</v>
      </c>
      <c r="B294" s="242" t="e">
        <f>IF(#REF!&gt;0,1,0)</f>
        <v>#REF!</v>
      </c>
      <c r="C294" s="276" t="str">
        <f>Цены!B284</f>
        <v>Устройство тепло/звукоизоляции минеральной ватой</v>
      </c>
      <c r="D294" s="244" t="str">
        <f>Цены!C284</f>
        <v>м2</v>
      </c>
      <c r="E294" s="313">
        <f>Цены!G284</f>
        <v>312.5</v>
      </c>
      <c r="F294" s="239"/>
    </row>
    <row r="295" spans="1:6" x14ac:dyDescent="0.2">
      <c r="A295" s="240">
        <v>281</v>
      </c>
      <c r="B295" s="242" t="e">
        <f>IF(#REF!&gt;0,1,0)</f>
        <v>#REF!</v>
      </c>
      <c r="C295" s="276" t="str">
        <f>Цены!B285</f>
        <v>Устройство шумоизоляционного мата на потолоке</v>
      </c>
      <c r="D295" s="244" t="str">
        <f>Цены!C285</f>
        <v>м2</v>
      </c>
      <c r="E295" s="313">
        <f>Цены!G285</f>
        <v>450</v>
      </c>
      <c r="F295" s="239"/>
    </row>
    <row r="296" spans="1:6" x14ac:dyDescent="0.2">
      <c r="A296" s="240">
        <v>282</v>
      </c>
      <c r="B296" s="242" t="e">
        <f>IF(#REF!&gt;0,1,0)</f>
        <v>#REF!</v>
      </c>
      <c r="C296" s="276" t="str">
        <f>Цены!B286</f>
        <v>Устройство пароизоляции</v>
      </c>
      <c r="D296" s="244" t="str">
        <f>Цены!C286</f>
        <v>м2</v>
      </c>
      <c r="E296" s="313">
        <f>Цены!G286</f>
        <v>71.5</v>
      </c>
      <c r="F296" s="239"/>
    </row>
    <row r="297" spans="1:6" x14ac:dyDescent="0.2">
      <c r="A297" s="240">
        <v>283</v>
      </c>
      <c r="B297" s="242" t="e">
        <f>IF(#REF!&gt;0,1,0)</f>
        <v>#REF!</v>
      </c>
      <c r="C297" s="276" t="str">
        <f>Цены!B287</f>
        <v>Устройство деревянной обрешетки</v>
      </c>
      <c r="D297" s="244" t="str">
        <f>Цены!C287</f>
        <v>м2</v>
      </c>
      <c r="E297" s="313">
        <f>Цены!G287</f>
        <v>185</v>
      </c>
      <c r="F297" s="239"/>
    </row>
    <row r="298" spans="1:6" x14ac:dyDescent="0.2">
      <c r="A298" s="240">
        <v>284</v>
      </c>
      <c r="B298" s="242" t="e">
        <f>IF(#REF!&gt;0,1,0)</f>
        <v>#REF!</v>
      </c>
      <c r="C298" s="276" t="str">
        <f>Цены!B288</f>
        <v>Устройство потолков из ГКЛ ( с устройством каркаса)</v>
      </c>
      <c r="D298" s="244" t="str">
        <f>Цены!C288</f>
        <v>м2</v>
      </c>
      <c r="E298" s="313">
        <f>Цены!G288</f>
        <v>825</v>
      </c>
      <c r="F298" s="239"/>
    </row>
    <row r="299" spans="1:6" ht="25.5" x14ac:dyDescent="0.2">
      <c r="A299" s="240">
        <v>285</v>
      </c>
      <c r="B299" s="242" t="e">
        <f>IF(#REF!&gt;0,1,0)</f>
        <v>#REF!</v>
      </c>
      <c r="C299" s="276" t="str">
        <f>Цены!B289</f>
        <v>Устройство потолков из ГКЛ в 2 слоя ( с устройством каркаса)</v>
      </c>
      <c r="D299" s="244" t="str">
        <f>Цены!C289</f>
        <v>м2</v>
      </c>
      <c r="E299" s="313">
        <f>Цены!G289</f>
        <v>972.5</v>
      </c>
      <c r="F299" s="239"/>
    </row>
    <row r="300" spans="1:6" x14ac:dyDescent="0.2">
      <c r="A300" s="240">
        <v>286</v>
      </c>
      <c r="B300" s="242" t="e">
        <f>IF(#REF!&gt;0,1,0)</f>
        <v>#REF!</v>
      </c>
      <c r="C300" s="276" t="str">
        <f>Цены!B290</f>
        <v xml:space="preserve">Устройство коробов из ГКЛ  на потолке </v>
      </c>
      <c r="D300" s="244" t="str">
        <f>Цены!C290</f>
        <v>м/п</v>
      </c>
      <c r="E300" s="313">
        <f>Цены!G290</f>
        <v>1072.5</v>
      </c>
      <c r="F300" s="239"/>
    </row>
    <row r="301" spans="1:6" ht="25.5" x14ac:dyDescent="0.2">
      <c r="A301" s="240">
        <v>287</v>
      </c>
      <c r="B301" s="242" t="e">
        <f>IF(#REF!&gt;0,1,0)</f>
        <v>#REF!</v>
      </c>
      <c r="C301" s="276" t="str">
        <f>Цены!B291</f>
        <v>Устройство коробов из ГКЛ на потолке с нишей для скрытой подсветки</v>
      </c>
      <c r="D301" s="244" t="str">
        <f>Цены!C291</f>
        <v>м/п</v>
      </c>
      <c r="E301" s="313">
        <f>Цены!G291</f>
        <v>1227.5</v>
      </c>
      <c r="F301" s="239"/>
    </row>
    <row r="302" spans="1:6" x14ac:dyDescent="0.2">
      <c r="A302" s="240">
        <v>288</v>
      </c>
      <c r="B302" s="242" t="e">
        <f>IF(#REF!&gt;0,1,0)</f>
        <v>#REF!</v>
      </c>
      <c r="C302" s="276" t="str">
        <f>Цены!B292</f>
        <v>Устройство потолков из ГКЛ в 2 уровня прямолинейного</v>
      </c>
      <c r="D302" s="244" t="str">
        <f>Цены!C292</f>
        <v>м2</v>
      </c>
      <c r="E302" s="313">
        <f>Цены!G292</f>
        <v>1325</v>
      </c>
      <c r="F302" s="239"/>
    </row>
    <row r="303" spans="1:6" x14ac:dyDescent="0.2">
      <c r="A303" s="240">
        <v>289</v>
      </c>
      <c r="B303" s="242" t="e">
        <f>IF(#REF!&gt;0,1,0)</f>
        <v>#REF!</v>
      </c>
      <c r="C303" s="276" t="str">
        <f>Цены!B293</f>
        <v>Устройство потолков из ГКЛ в 2 уровня криволинейного</v>
      </c>
      <c r="D303" s="244" t="str">
        <f>Цены!C293</f>
        <v>м2</v>
      </c>
      <c r="E303" s="313">
        <f>Цены!G293</f>
        <v>1620</v>
      </c>
      <c r="F303" s="239"/>
    </row>
    <row r="304" spans="1:6" x14ac:dyDescent="0.2">
      <c r="A304" s="240">
        <v>290</v>
      </c>
      <c r="B304" s="242" t="e">
        <f>IF(#REF!&gt;0,1,0)</f>
        <v>#REF!</v>
      </c>
      <c r="C304" s="276" t="str">
        <f>Цены!B294</f>
        <v xml:space="preserve">Монтаж ниши для парящего потолка из гипсокартона </v>
      </c>
      <c r="D304" s="244" t="str">
        <f>Цены!C294</f>
        <v>м/п</v>
      </c>
      <c r="E304" s="313">
        <f>Цены!G294</f>
        <v>1227.5</v>
      </c>
      <c r="F304" s="239"/>
    </row>
    <row r="305" spans="1:6" x14ac:dyDescent="0.2">
      <c r="A305" s="240">
        <v>291</v>
      </c>
      <c r="B305" s="242" t="e">
        <f>IF(#REF!&gt;0,1,0)</f>
        <v>#REF!</v>
      </c>
      <c r="C305" s="276" t="str">
        <f>Цены!B295</f>
        <v xml:space="preserve">Монтаж полки из ГКЛ  для скрытой подсветки </v>
      </c>
      <c r="D305" s="244" t="str">
        <f>Цены!C295</f>
        <v>м/п</v>
      </c>
      <c r="E305" s="313">
        <f>Цены!G295</f>
        <v>822.5</v>
      </c>
      <c r="F305" s="239"/>
    </row>
    <row r="306" spans="1:6" x14ac:dyDescent="0.2">
      <c r="A306" s="240">
        <v>292</v>
      </c>
      <c r="B306" s="242" t="e">
        <f>IF(#REF!&gt;0,1,0)</f>
        <v>#REF!</v>
      </c>
      <c r="C306" s="276" t="str">
        <f>Цены!B296</f>
        <v>Монтаж ниши из ГКЛ для скрытого карниза</v>
      </c>
      <c r="D306" s="244" t="str">
        <f>Цены!C296</f>
        <v>м/п</v>
      </c>
      <c r="E306" s="313">
        <f>Цены!G296</f>
        <v>617.5</v>
      </c>
      <c r="F306" s="239"/>
    </row>
    <row r="307" spans="1:6" x14ac:dyDescent="0.2">
      <c r="A307" s="240">
        <v>293</v>
      </c>
      <c r="B307" s="242" t="e">
        <f>IF(#REF!&gt;0,1,0)</f>
        <v>#REF!</v>
      </c>
      <c r="C307" s="276" t="str">
        <f>Цены!B297</f>
        <v>Устройство закладной на потолке</v>
      </c>
      <c r="D307" s="244" t="str">
        <f>Цены!C297</f>
        <v>м/п</v>
      </c>
      <c r="E307" s="313">
        <f>Цены!G297</f>
        <v>100</v>
      </c>
      <c r="F307" s="239"/>
    </row>
    <row r="308" spans="1:6" x14ac:dyDescent="0.2">
      <c r="A308" s="240">
        <v>294</v>
      </c>
      <c r="B308" s="242" t="e">
        <f>IF(#REF!&gt;0,1,0)</f>
        <v>#REF!</v>
      </c>
      <c r="C308" s="276" t="str">
        <f>Цены!B298</f>
        <v xml:space="preserve">Устройство криволинейных коробов из ГКЛ на потолке </v>
      </c>
      <c r="D308" s="244" t="str">
        <f>Цены!C298</f>
        <v>м/п</v>
      </c>
      <c r="E308" s="313">
        <f>Цены!G298</f>
        <v>1405</v>
      </c>
      <c r="F308" s="239"/>
    </row>
    <row r="309" spans="1:6" x14ac:dyDescent="0.2">
      <c r="A309" s="240">
        <v>295</v>
      </c>
      <c r="B309" s="242" t="e">
        <f>IF(#REF!&gt;0,1,0)</f>
        <v>#REF!</v>
      </c>
      <c r="C309" s="276" t="str">
        <f>Цены!B299</f>
        <v>Установка уголков перфорированных арочных</v>
      </c>
      <c r="D309" s="244" t="str">
        <f>Цены!C299</f>
        <v>м/п</v>
      </c>
      <c r="E309" s="313">
        <f>Цены!G299</f>
        <v>112.5</v>
      </c>
      <c r="F309" s="239"/>
    </row>
    <row r="310" spans="1:6" x14ac:dyDescent="0.2">
      <c r="A310" s="240">
        <v>296</v>
      </c>
      <c r="B310" s="242" t="e">
        <f>IF(#REF!&gt;0,1,0)</f>
        <v>#REF!</v>
      </c>
      <c r="C310" s="276" t="str">
        <f>Цены!B300</f>
        <v>Установка уголков перфорированных</v>
      </c>
      <c r="D310" s="244" t="str">
        <f>Цены!C300</f>
        <v>м/п</v>
      </c>
      <c r="E310" s="313">
        <f>Цены!G300</f>
        <v>87.5</v>
      </c>
      <c r="F310" s="239"/>
    </row>
    <row r="311" spans="1:6" x14ac:dyDescent="0.2">
      <c r="A311" s="240">
        <v>297</v>
      </c>
      <c r="B311" s="242" t="e">
        <f>IF(#REF!&gt;0,1,0)</f>
        <v>#REF!</v>
      </c>
      <c r="C311" s="276" t="str">
        <f>Цены!B301</f>
        <v>Проклейка швов ГКЛ серпянкой/малярной лентой</v>
      </c>
      <c r="D311" s="244" t="str">
        <f>Цены!C301</f>
        <v>м/п</v>
      </c>
      <c r="E311" s="313">
        <f>Цены!G301</f>
        <v>62.5</v>
      </c>
      <c r="F311" s="239"/>
    </row>
    <row r="312" spans="1:6" x14ac:dyDescent="0.2">
      <c r="A312" s="240">
        <v>298</v>
      </c>
      <c r="B312" s="242" t="e">
        <f>IF(#REF!&gt;0,1,0)</f>
        <v>#REF!</v>
      </c>
      <c r="C312" s="276" t="str">
        <f>Цены!B302</f>
        <v>Поклейка  стеклохолста(потолок)</v>
      </c>
      <c r="D312" s="244" t="str">
        <f>Цены!C302</f>
        <v>м2</v>
      </c>
      <c r="E312" s="313">
        <f>Цены!G302</f>
        <v>142.5</v>
      </c>
      <c r="F312" s="239"/>
    </row>
    <row r="313" spans="1:6" x14ac:dyDescent="0.2">
      <c r="A313" s="240">
        <v>299</v>
      </c>
      <c r="B313" s="242" t="e">
        <f>IF(#REF!&gt;0,1,0)</f>
        <v>#REF!</v>
      </c>
      <c r="C313" s="276" t="str">
        <f>Цены!B303</f>
        <v xml:space="preserve">Монтаж малярной сетки / серпянки </v>
      </c>
      <c r="D313" s="244" t="str">
        <f>Цены!C303</f>
        <v>м/п</v>
      </c>
      <c r="E313" s="313">
        <f>Цены!G303</f>
        <v>62.5</v>
      </c>
      <c r="F313" s="239"/>
    </row>
    <row r="314" spans="1:6" x14ac:dyDescent="0.2">
      <c r="A314" s="240">
        <v>300</v>
      </c>
      <c r="B314" s="242" t="e">
        <f>IF(#REF!&gt;0,1,0)</f>
        <v>#REF!</v>
      </c>
      <c r="C314" s="276" t="str">
        <f>Цены!B304</f>
        <v>Сплошная шпаклевка в один слой</v>
      </c>
      <c r="D314" s="244" t="str">
        <f>Цены!C304</f>
        <v>м2</v>
      </c>
      <c r="E314" s="313">
        <f>Цены!G304</f>
        <v>187.5</v>
      </c>
      <c r="F314" s="239"/>
    </row>
    <row r="315" spans="1:6" x14ac:dyDescent="0.2">
      <c r="A315" s="240">
        <v>301</v>
      </c>
      <c r="B315" s="242" t="e">
        <f>IF(#REF!&gt;0,1,0)</f>
        <v>#REF!</v>
      </c>
      <c r="C315" s="276" t="str">
        <f>Цены!B305</f>
        <v>Базовая шпаклевка (с ошкуриванием)</v>
      </c>
      <c r="D315" s="244" t="str">
        <f>Цены!C305</f>
        <v>м2</v>
      </c>
      <c r="E315" s="313">
        <f>Цены!G305</f>
        <v>215</v>
      </c>
      <c r="F315" s="239"/>
    </row>
    <row r="316" spans="1:6" x14ac:dyDescent="0.2">
      <c r="A316" s="240">
        <v>302</v>
      </c>
      <c r="B316" s="242" t="e">
        <f>IF(#REF!&gt;0,1,0)</f>
        <v>#REF!</v>
      </c>
      <c r="C316" s="276" t="str">
        <f>Цены!B306</f>
        <v>Шпаклевка потолков в два слоя под обои</v>
      </c>
      <c r="D316" s="244" t="str">
        <f>Цены!C306</f>
        <v>м2</v>
      </c>
      <c r="E316" s="313">
        <f>Цены!G306</f>
        <v>262</v>
      </c>
      <c r="F316" s="239"/>
    </row>
    <row r="317" spans="1:6" x14ac:dyDescent="0.2">
      <c r="A317" s="240">
        <v>303</v>
      </c>
      <c r="B317" s="242" t="e">
        <f>IF(#REF!&gt;0,1,0)</f>
        <v>#REF!</v>
      </c>
      <c r="C317" s="276" t="str">
        <f>Цены!B307</f>
        <v>Шпаклевка потолков под покраску</v>
      </c>
      <c r="D317" s="244" t="str">
        <f>Цены!C307</f>
        <v>м2</v>
      </c>
      <c r="E317" s="313">
        <f>Цены!G307</f>
        <v>500</v>
      </c>
      <c r="F317" s="239"/>
    </row>
    <row r="318" spans="1:6" x14ac:dyDescent="0.2">
      <c r="A318" s="240">
        <v>304</v>
      </c>
      <c r="B318" s="242" t="e">
        <f>IF(#REF!&gt;0,1,0)</f>
        <v>#REF!</v>
      </c>
      <c r="C318" s="276" t="str">
        <f>Цены!B308</f>
        <v>Шпаклевка ГКЛ под оклейку обоями (с ошкуриванием)</v>
      </c>
      <c r="D318" s="244" t="str">
        <f>Цены!C308</f>
        <v>м2</v>
      </c>
      <c r="E318" s="313">
        <f>Цены!G308</f>
        <v>300</v>
      </c>
      <c r="F318" s="239"/>
    </row>
    <row r="319" spans="1:6" x14ac:dyDescent="0.2">
      <c r="A319" s="240">
        <v>305</v>
      </c>
      <c r="B319" s="242" t="e">
        <f>IF(#REF!&gt;0,1,0)</f>
        <v>#REF!</v>
      </c>
      <c r="C319" s="276" t="str">
        <f>Цены!B309</f>
        <v>Шпаклевка ГКЛ под окраску (2 слоя с ошкуриванием)</v>
      </c>
      <c r="D319" s="244" t="str">
        <f>Цены!C309</f>
        <v>м2</v>
      </c>
      <c r="E319" s="313">
        <f>Цены!G309</f>
        <v>600</v>
      </c>
      <c r="F319" s="239"/>
    </row>
    <row r="320" spans="1:6" ht="25.5" x14ac:dyDescent="0.2">
      <c r="A320" s="240">
        <v>306</v>
      </c>
      <c r="B320" s="242" t="e">
        <f>IF(#REF!&gt;0,1,0)</f>
        <v>#REF!</v>
      </c>
      <c r="C320" s="276" t="str">
        <f>Цены!B310</f>
        <v>Малярные работы по нише для закарнизной конструкции (штукатурка, грунтовка, шпаклевка, окраска</v>
      </c>
      <c r="D320" s="244" t="str">
        <f>Цены!C310</f>
        <v>м/п</v>
      </c>
      <c r="E320" s="313">
        <f>Цены!G310</f>
        <v>500</v>
      </c>
      <c r="F320" s="239"/>
    </row>
    <row r="321" spans="1:6" x14ac:dyDescent="0.2">
      <c r="A321" s="240">
        <v>307</v>
      </c>
      <c r="B321" s="242" t="e">
        <f>IF(#REF!&gt;0,1,0)</f>
        <v>#REF!</v>
      </c>
      <c r="C321" s="276" t="str">
        <f>Цены!B311</f>
        <v>Шпаклевка криволинейного участка шириной до 250 мм</v>
      </c>
      <c r="D321" s="244" t="str">
        <f>Цены!C311</f>
        <v>м/п</v>
      </c>
      <c r="E321" s="313">
        <f>Цены!G311</f>
        <v>337</v>
      </c>
      <c r="F321" s="239"/>
    </row>
    <row r="322" spans="1:6" x14ac:dyDescent="0.2">
      <c r="A322" s="240">
        <v>308</v>
      </c>
      <c r="B322" s="242" t="e">
        <f>IF(#REF!&gt;0,1,0)</f>
        <v>#REF!</v>
      </c>
      <c r="C322" s="276" t="str">
        <f>Цены!B312</f>
        <v xml:space="preserve">Шпаклевка коробов, ниш </v>
      </c>
      <c r="D322" s="244" t="str">
        <f>Цены!C312</f>
        <v>м/п</v>
      </c>
      <c r="E322" s="313">
        <f>Цены!G312</f>
        <v>276</v>
      </c>
      <c r="F322" s="239"/>
    </row>
    <row r="323" spans="1:6" x14ac:dyDescent="0.2">
      <c r="A323" s="240">
        <v>309</v>
      </c>
      <c r="B323" s="242" t="e">
        <f>IF(#REF!&gt;0,1,0)</f>
        <v>#REF!</v>
      </c>
      <c r="C323" s="276" t="str">
        <f>Цены!B313</f>
        <v>Шпаклевка полок для скрытой подсветки</v>
      </c>
      <c r="D323" s="244" t="str">
        <f>Цены!C313</f>
        <v>м/п</v>
      </c>
      <c r="E323" s="313">
        <f>Цены!G313</f>
        <v>200.5</v>
      </c>
      <c r="F323" s="239"/>
    </row>
    <row r="324" spans="1:6" x14ac:dyDescent="0.2">
      <c r="A324" s="240">
        <v>310</v>
      </c>
      <c r="B324" s="242" t="e">
        <f>IF(#REF!&gt;0,1,0)</f>
        <v>#REF!</v>
      </c>
      <c r="C324" s="276" t="str">
        <f>Цены!B314</f>
        <v xml:space="preserve">Оклеивание потолков флизелином под окраску </v>
      </c>
      <c r="D324" s="244" t="str">
        <f>Цены!C314</f>
        <v>м2</v>
      </c>
      <c r="E324" s="313">
        <f>Цены!G314</f>
        <v>197.5</v>
      </c>
      <c r="F324" s="239"/>
    </row>
    <row r="325" spans="1:6" x14ac:dyDescent="0.2">
      <c r="A325" s="240">
        <v>311</v>
      </c>
      <c r="B325" s="242" t="e">
        <f>IF(#REF!&gt;0,1,0)</f>
        <v>#REF!</v>
      </c>
      <c r="C325" s="276" t="str">
        <f>Цены!B315</f>
        <v xml:space="preserve">Ошкуривание поверхности потолка </v>
      </c>
      <c r="D325" s="244" t="str">
        <f>Цены!C315</f>
        <v>м2</v>
      </c>
      <c r="E325" s="313">
        <f>Цены!G315</f>
        <v>87.5</v>
      </c>
      <c r="F325" s="239"/>
    </row>
    <row r="326" spans="1:6" x14ac:dyDescent="0.2">
      <c r="A326" s="240">
        <v>312</v>
      </c>
      <c r="B326" s="242" t="e">
        <f>IF(#REF!&gt;0,1,0)</f>
        <v>#REF!</v>
      </c>
      <c r="C326" s="276" t="str">
        <f>Цены!B316</f>
        <v xml:space="preserve">Монтаж фальш балки на потолок </v>
      </c>
      <c r="D326" s="244" t="str">
        <f>Цены!C316</f>
        <v>м/п</v>
      </c>
      <c r="E326" s="313">
        <f>Цены!G316</f>
        <v>477</v>
      </c>
      <c r="F326" s="239"/>
    </row>
    <row r="327" spans="1:6" x14ac:dyDescent="0.2">
      <c r="A327" s="240">
        <v>313</v>
      </c>
      <c r="B327" s="242" t="e">
        <f>IF(#REF!&gt;0,1,0)</f>
        <v>#REF!</v>
      </c>
      <c r="C327" s="276" t="str">
        <f>Цены!B317</f>
        <v>Грунтовка коробов из ГКЛ</v>
      </c>
      <c r="D327" s="244" t="str">
        <f>Цены!C317</f>
        <v>м/п</v>
      </c>
      <c r="E327" s="313">
        <f>Цены!G317</f>
        <v>27.5</v>
      </c>
      <c r="F327" s="239"/>
    </row>
    <row r="328" spans="1:6" x14ac:dyDescent="0.2">
      <c r="A328" s="240">
        <v>314</v>
      </c>
      <c r="B328" s="242" t="e">
        <f>IF(#REF!&gt;0,1,0)</f>
        <v>#REF!</v>
      </c>
      <c r="C328" s="276" t="str">
        <f>Цены!B318</f>
        <v>&lt;Запасные строчки&gt;</v>
      </c>
      <c r="D328" s="244">
        <f>Цены!C318</f>
        <v>0</v>
      </c>
      <c r="E328" s="313">
        <f>Цены!G318</f>
        <v>0</v>
      </c>
      <c r="F328" s="239"/>
    </row>
    <row r="329" spans="1:6" x14ac:dyDescent="0.2">
      <c r="A329" s="240">
        <v>315</v>
      </c>
      <c r="B329" s="242" t="e">
        <f>IF(#REF!&gt;0,1,0)</f>
        <v>#REF!</v>
      </c>
      <c r="C329" s="276" t="str">
        <f>Цены!B319</f>
        <v>&lt;Запасные строчки&gt;</v>
      </c>
      <c r="D329" s="244">
        <f>Цены!C319</f>
        <v>0</v>
      </c>
      <c r="E329" s="313">
        <f>Цены!G319</f>
        <v>0</v>
      </c>
      <c r="F329" s="239"/>
    </row>
    <row r="330" spans="1:6" x14ac:dyDescent="0.2">
      <c r="A330" s="240">
        <v>316</v>
      </c>
      <c r="B330" s="242" t="e">
        <f>IF(#REF!&gt;0,1,0)</f>
        <v>#REF!</v>
      </c>
      <c r="C330" s="276" t="str">
        <f>Цены!B320</f>
        <v>&lt;Запасные строчки&gt;</v>
      </c>
      <c r="D330" s="244">
        <f>Цены!C320</f>
        <v>0</v>
      </c>
      <c r="E330" s="313">
        <f>Цены!G320</f>
        <v>0</v>
      </c>
      <c r="F330" s="239"/>
    </row>
    <row r="331" spans="1:6" x14ac:dyDescent="0.2">
      <c r="A331" s="240">
        <v>317</v>
      </c>
      <c r="B331" s="242" t="e">
        <f>IF(#REF!&gt;0,1,0)</f>
        <v>#REF!</v>
      </c>
      <c r="C331" s="276" t="str">
        <f>Цены!B321</f>
        <v>&lt;Запасные строчки&gt;</v>
      </c>
      <c r="D331" s="244">
        <f>Цены!C321</f>
        <v>0</v>
      </c>
      <c r="E331" s="313">
        <f>Цены!G321</f>
        <v>0</v>
      </c>
      <c r="F331" s="239"/>
    </row>
    <row r="332" spans="1:6" ht="13.5" thickBot="1" x14ac:dyDescent="0.25">
      <c r="A332" s="240">
        <v>318</v>
      </c>
      <c r="B332" s="242" t="e">
        <f>IF(#REF!&gt;0,1,0)</f>
        <v>#REF!</v>
      </c>
      <c r="C332" s="276" t="str">
        <f>Цены!B322</f>
        <v>Итого по разделу (черновые отделочные работы)</v>
      </c>
      <c r="D332" s="244">
        <f>Цены!C322</f>
        <v>0</v>
      </c>
      <c r="E332" s="313">
        <f>Цены!G322</f>
        <v>0</v>
      </c>
      <c r="F332" s="239"/>
    </row>
    <row r="333" spans="1:6" ht="26.25" thickBot="1" x14ac:dyDescent="0.25">
      <c r="A333" s="240">
        <v>319</v>
      </c>
      <c r="B333" s="242">
        <v>1</v>
      </c>
      <c r="C333" s="250" t="str">
        <f ca="1">C1&amp;". Чистовые отделочные работы"</f>
        <v>Прайс для мастеров. Чистовые отделочные работы</v>
      </c>
      <c r="D333" s="251" t="s">
        <v>804</v>
      </c>
      <c r="E333" s="314" t="s">
        <v>805</v>
      </c>
      <c r="F333" s="239"/>
    </row>
    <row r="334" spans="1:6" x14ac:dyDescent="0.2">
      <c r="A334" s="240">
        <v>320</v>
      </c>
      <c r="B334" s="242" t="e">
        <f>IF(#REF!&gt;0,1,0)</f>
        <v>#REF!</v>
      </c>
      <c r="C334" s="321" t="str">
        <f>Цены!$B$324</f>
        <v>Полы</v>
      </c>
      <c r="D334" s="320"/>
      <c r="E334" s="319"/>
      <c r="F334" s="239"/>
    </row>
    <row r="335" spans="1:6" x14ac:dyDescent="0.2">
      <c r="A335" s="240">
        <v>321</v>
      </c>
      <c r="B335" s="242" t="e">
        <f>IF(#REF!&gt;0,1,0)</f>
        <v>#REF!</v>
      </c>
      <c r="C335" s="276" t="str">
        <f>Цены!B325</f>
        <v>Облицовка плиткой пола</v>
      </c>
      <c r="D335" s="244" t="str">
        <f>Цены!C325</f>
        <v>м2</v>
      </c>
      <c r="E335" s="313">
        <f>Цены!G325</f>
        <v>862.5</v>
      </c>
      <c r="F335" s="239"/>
    </row>
    <row r="336" spans="1:6" x14ac:dyDescent="0.2">
      <c r="A336" s="240">
        <v>322</v>
      </c>
      <c r="B336" s="242" t="e">
        <f>IF(#REF!&gt;0,1,0)</f>
        <v>#REF!</v>
      </c>
      <c r="C336" s="276" t="str">
        <f>Цены!B326</f>
        <v xml:space="preserve">Облицовка плиткой гексагон  </v>
      </c>
      <c r="D336" s="244" t="str">
        <f>Цены!C326</f>
        <v>м2</v>
      </c>
      <c r="E336" s="313">
        <f>Цены!G326</f>
        <v>1172.5</v>
      </c>
      <c r="F336" s="239"/>
    </row>
    <row r="337" spans="1:6" x14ac:dyDescent="0.2">
      <c r="A337" s="240">
        <v>323</v>
      </c>
      <c r="B337" s="242" t="e">
        <f>IF(#REF!&gt;0,1,0)</f>
        <v>#REF!</v>
      </c>
      <c r="C337" s="276" t="str">
        <f>Цены!B327</f>
        <v>Подрезка керамической плитки</v>
      </c>
      <c r="D337" s="244" t="str">
        <f>Цены!C327</f>
        <v>м/п</v>
      </c>
      <c r="E337" s="313">
        <f>Цены!G327</f>
        <v>141</v>
      </c>
      <c r="F337" s="239"/>
    </row>
    <row r="338" spans="1:6" x14ac:dyDescent="0.2">
      <c r="A338" s="240">
        <v>324</v>
      </c>
      <c r="B338" s="242" t="e">
        <f>IF(#REF!&gt;0,1,0)</f>
        <v>#REF!</v>
      </c>
      <c r="C338" s="276" t="str">
        <f>Цены!B328</f>
        <v>Облицовка плиткой пола с декоративными вставками</v>
      </c>
      <c r="D338" s="244" t="str">
        <f>Цены!C328</f>
        <v>м2</v>
      </c>
      <c r="E338" s="313">
        <f>Цены!G328</f>
        <v>928</v>
      </c>
      <c r="F338" s="239"/>
    </row>
    <row r="339" spans="1:6" x14ac:dyDescent="0.2">
      <c r="A339" s="240">
        <v>325</v>
      </c>
      <c r="B339" s="242" t="e">
        <f>IF(#REF!&gt;0,1,0)</f>
        <v>#REF!</v>
      </c>
      <c r="C339" s="276" t="str">
        <f>Цены!B329</f>
        <v>Облицовка плиткой пола по диагонали</v>
      </c>
      <c r="D339" s="244" t="str">
        <f>Цены!C329</f>
        <v>м2</v>
      </c>
      <c r="E339" s="313">
        <f>Цены!G329</f>
        <v>1162.5</v>
      </c>
      <c r="F339" s="239"/>
    </row>
    <row r="340" spans="1:6" x14ac:dyDescent="0.2">
      <c r="A340" s="240">
        <v>326</v>
      </c>
      <c r="B340" s="242" t="e">
        <f>IF(#REF!&gt;0,1,0)</f>
        <v>#REF!</v>
      </c>
      <c r="C340" s="276" t="str">
        <f>Цены!B330</f>
        <v>Облицовка плиткой пола елочкой</v>
      </c>
      <c r="D340" s="244" t="str">
        <f>Цены!C330</f>
        <v>м2</v>
      </c>
      <c r="E340" s="313">
        <f>Цены!G330</f>
        <v>1422</v>
      </c>
      <c r="F340" s="239"/>
    </row>
    <row r="341" spans="1:6" x14ac:dyDescent="0.2">
      <c r="A341" s="240">
        <v>327</v>
      </c>
      <c r="B341" s="242" t="e">
        <f>IF(#REF!&gt;0,1,0)</f>
        <v>#REF!</v>
      </c>
      <c r="C341" s="276" t="str">
        <f>Цены!B331</f>
        <v>Облицовка плиткой пола "панно"</v>
      </c>
      <c r="D341" s="244" t="str">
        <f>Цены!C331</f>
        <v>м2</v>
      </c>
      <c r="E341" s="313">
        <f>Цены!G331</f>
        <v>1277</v>
      </c>
      <c r="F341" s="239"/>
    </row>
    <row r="342" spans="1:6" x14ac:dyDescent="0.2">
      <c r="A342" s="240">
        <v>328</v>
      </c>
      <c r="B342" s="242" t="e">
        <f>IF(#REF!&gt;0,1,0)</f>
        <v>#REF!</v>
      </c>
      <c r="C342" s="276" t="str">
        <f>Цены!B332</f>
        <v>Облицовка мозаикой, мелкой плиткой (с затиркой)</v>
      </c>
      <c r="D342" s="244" t="str">
        <f>Цены!C332</f>
        <v>м2</v>
      </c>
      <c r="E342" s="313">
        <f>Цены!G332</f>
        <v>1427.5</v>
      </c>
      <c r="F342" s="239"/>
    </row>
    <row r="343" spans="1:6" x14ac:dyDescent="0.2">
      <c r="A343" s="240">
        <v>329</v>
      </c>
      <c r="B343" s="242" t="e">
        <f>IF(#REF!&gt;0,1,0)</f>
        <v>#REF!</v>
      </c>
      <c r="C343" s="276" t="str">
        <f>Цены!B333</f>
        <v>Облицовка плиточным бордюром (с затиркой)</v>
      </c>
      <c r="D343" s="244" t="str">
        <f>Цены!C333</f>
        <v>м/п</v>
      </c>
      <c r="E343" s="313">
        <f>Цены!G333</f>
        <v>427</v>
      </c>
      <c r="F343" s="239"/>
    </row>
    <row r="344" spans="1:6" x14ac:dyDescent="0.2">
      <c r="A344" s="240">
        <v>330</v>
      </c>
      <c r="B344" s="242" t="e">
        <f>IF(#REF!&gt;0,1,0)</f>
        <v>#REF!</v>
      </c>
      <c r="C344" s="276" t="str">
        <f>Цены!B334</f>
        <v>Облицовка плиткой менее 300х300</v>
      </c>
      <c r="D344" s="244" t="str">
        <f>Цены!C334</f>
        <v>м2</v>
      </c>
      <c r="E344" s="313">
        <f>Цены!G334</f>
        <v>1072.5</v>
      </c>
      <c r="F344" s="239"/>
    </row>
    <row r="345" spans="1:6" x14ac:dyDescent="0.2">
      <c r="A345" s="240">
        <v>331</v>
      </c>
      <c r="B345" s="242" t="e">
        <f>IF(#REF!&gt;0,1,0)</f>
        <v>#REF!</v>
      </c>
      <c r="C345" s="276" t="str">
        <f>Цены!B335</f>
        <v>Облицовка пола разноразмерной плиткой</v>
      </c>
      <c r="D345" s="244" t="str">
        <f>Цены!C335</f>
        <v>м2</v>
      </c>
      <c r="E345" s="313">
        <f>Цены!G335</f>
        <v>1053</v>
      </c>
      <c r="F345" s="239"/>
    </row>
    <row r="346" spans="1:6" x14ac:dyDescent="0.2">
      <c r="A346" s="240">
        <v>332</v>
      </c>
      <c r="B346" s="242" t="e">
        <f>IF(#REF!&gt;0,1,0)</f>
        <v>#REF!</v>
      </c>
      <c r="C346" s="276" t="str">
        <f>Цены!B336</f>
        <v xml:space="preserve">Облицовка керамогранитом по диагонали </v>
      </c>
      <c r="D346" s="244" t="str">
        <f>Цены!C336</f>
        <v>м2</v>
      </c>
      <c r="E346" s="313">
        <f>Цены!G336</f>
        <v>1328.5</v>
      </c>
      <c r="F346" s="239"/>
    </row>
    <row r="347" spans="1:6" x14ac:dyDescent="0.2">
      <c r="A347" s="240">
        <v>333</v>
      </c>
      <c r="B347" s="242" t="e">
        <f>IF(#REF!&gt;0,1,0)</f>
        <v>#REF!</v>
      </c>
      <c r="C347" s="276" t="str">
        <f>Цены!B337</f>
        <v>Облицовка  керамогранитом до 600 мм по одной стороне</v>
      </c>
      <c r="D347" s="244" t="str">
        <f>Цены!C337</f>
        <v>м2</v>
      </c>
      <c r="E347" s="313">
        <f>Цены!G337</f>
        <v>1153</v>
      </c>
      <c r="F347" s="239"/>
    </row>
    <row r="348" spans="1:6" x14ac:dyDescent="0.2">
      <c r="A348" s="240">
        <v>334</v>
      </c>
      <c r="B348" s="242" t="e">
        <f>IF(#REF!&gt;0,1,0)</f>
        <v>#REF!</v>
      </c>
      <c r="C348" s="276" t="str">
        <f>Цены!B338</f>
        <v>Облицовка  керамогранитом до 1200 мм по одной стороне</v>
      </c>
      <c r="D348" s="244" t="str">
        <f>Цены!C338</f>
        <v>м2</v>
      </c>
      <c r="E348" s="313">
        <f>Цены!G338</f>
        <v>1612.5</v>
      </c>
      <c r="F348" s="239"/>
    </row>
    <row r="349" spans="1:6" x14ac:dyDescent="0.2">
      <c r="A349" s="240">
        <v>335</v>
      </c>
      <c r="B349" s="242" t="e">
        <f>IF(#REF!&gt;0,1,0)</f>
        <v>#REF!</v>
      </c>
      <c r="C349" s="276" t="str">
        <f>Цены!B339</f>
        <v>Облицовка  Крупноформатным керамогранитом</v>
      </c>
      <c r="D349" s="244" t="str">
        <f>Цены!C339</f>
        <v>м2</v>
      </c>
      <c r="E349" s="313">
        <f>Цены!G339</f>
        <v>3305</v>
      </c>
      <c r="F349" s="239"/>
    </row>
    <row r="350" spans="1:6" x14ac:dyDescent="0.2">
      <c r="A350" s="240">
        <v>336</v>
      </c>
      <c r="B350" s="242" t="e">
        <f>IF(#REF!&gt;0,1,0)</f>
        <v>#REF!</v>
      </c>
      <c r="C350" s="276" t="str">
        <f>Цены!B340</f>
        <v>Подрезка  керамогранита до 600 мм</v>
      </c>
      <c r="D350" s="244" t="str">
        <f>Цены!C340</f>
        <v>м/п</v>
      </c>
      <c r="E350" s="313">
        <f>Цены!G340</f>
        <v>260.5</v>
      </c>
      <c r="F350" s="239"/>
    </row>
    <row r="351" spans="1:6" x14ac:dyDescent="0.2">
      <c r="A351" s="240">
        <v>337</v>
      </c>
      <c r="B351" s="242" t="e">
        <f>IF(#REF!&gt;0,1,0)</f>
        <v>#REF!</v>
      </c>
      <c r="C351" s="276" t="str">
        <f>Цены!B341</f>
        <v>Подрезка  керамогранита до 1200 мм</v>
      </c>
      <c r="D351" s="244" t="str">
        <f>Цены!C341</f>
        <v>м/п</v>
      </c>
      <c r="E351" s="313">
        <f>Цены!G341</f>
        <v>453</v>
      </c>
      <c r="F351" s="239"/>
    </row>
    <row r="352" spans="1:6" x14ac:dyDescent="0.2">
      <c r="A352" s="240">
        <v>338</v>
      </c>
      <c r="B352" s="242" t="e">
        <f>IF(#REF!&gt;0,1,0)</f>
        <v>#REF!</v>
      </c>
      <c r="C352" s="276" t="str">
        <f>Цены!B342</f>
        <v>Подрезка керамогранита крупноформатного</v>
      </c>
      <c r="D352" s="244" t="str">
        <f>Цены!C342</f>
        <v>м/п</v>
      </c>
      <c r="E352" s="313">
        <f>Цены!G342</f>
        <v>823</v>
      </c>
      <c r="F352" s="239"/>
    </row>
    <row r="353" spans="1:6" ht="25.5" x14ac:dyDescent="0.2">
      <c r="A353" s="240">
        <v>339</v>
      </c>
      <c r="B353" s="242" t="e">
        <f>IF(#REF!&gt;0,1,0)</f>
        <v>#REF!</v>
      </c>
      <c r="C353" s="276" t="str">
        <f>Цены!B343</f>
        <v>Укладка плитки с разуклонкой в подиуме в строительном исполнении</v>
      </c>
      <c r="D353" s="244" t="str">
        <f>Цены!C343</f>
        <v>м2</v>
      </c>
      <c r="E353" s="313">
        <f>Цены!G343</f>
        <v>2000</v>
      </c>
      <c r="F353" s="239"/>
    </row>
    <row r="354" spans="1:6" x14ac:dyDescent="0.2">
      <c r="A354" s="240">
        <v>340</v>
      </c>
      <c r="B354" s="242" t="e">
        <f>IF(#REF!&gt;0,1,0)</f>
        <v>#REF!</v>
      </c>
      <c r="C354" s="276" t="str">
        <f>Цены!B344</f>
        <v>Устройство плинтуса из плитки</v>
      </c>
      <c r="D354" s="244" t="str">
        <f>Цены!C344</f>
        <v>м/п</v>
      </c>
      <c r="E354" s="313">
        <f>Цены!G344</f>
        <v>460</v>
      </c>
      <c r="F354" s="239"/>
    </row>
    <row r="355" spans="1:6" x14ac:dyDescent="0.2">
      <c r="A355" s="240">
        <v>341</v>
      </c>
      <c r="B355" s="242" t="e">
        <f>IF(#REF!&gt;0,1,0)</f>
        <v>#REF!</v>
      </c>
      <c r="C355" s="276" t="str">
        <f>Цены!B345</f>
        <v>Установка порожков из плитки</v>
      </c>
      <c r="D355" s="244" t="str">
        <f>Цены!C345</f>
        <v>шт.</v>
      </c>
      <c r="E355" s="313">
        <f>Цены!G345</f>
        <v>925</v>
      </c>
      <c r="F355" s="239"/>
    </row>
    <row r="356" spans="1:6" x14ac:dyDescent="0.2">
      <c r="A356" s="240">
        <v>342</v>
      </c>
      <c r="B356" s="242" t="e">
        <f>IF(#REF!&gt;0,1,0)</f>
        <v>#REF!</v>
      </c>
      <c r="C356" s="276" t="str">
        <f>Цены!B346</f>
        <v>Облицовка плиткой ступеней (с подрезкой и затиркой)</v>
      </c>
      <c r="D356" s="244" t="str">
        <f>Цены!C346</f>
        <v>м/п</v>
      </c>
      <c r="E356" s="313">
        <f>Цены!G346</f>
        <v>1053.5</v>
      </c>
      <c r="F356" s="239"/>
    </row>
    <row r="357" spans="1:6" x14ac:dyDescent="0.2">
      <c r="A357" s="240">
        <v>343</v>
      </c>
      <c r="B357" s="242" t="e">
        <f>IF(#REF!&gt;0,1,0)</f>
        <v>#REF!</v>
      </c>
      <c r="C357" s="276" t="str">
        <f>Цены!B347</f>
        <v>Затирка плитки</v>
      </c>
      <c r="D357" s="244" t="str">
        <f>Цены!C347</f>
        <v>м2</v>
      </c>
      <c r="E357" s="313">
        <f>Цены!G347</f>
        <v>98</v>
      </c>
      <c r="F357" s="239"/>
    </row>
    <row r="358" spans="1:6" x14ac:dyDescent="0.2">
      <c r="A358" s="240">
        <v>344</v>
      </c>
      <c r="B358" s="242" t="e">
        <f>IF(#REF!&gt;0,1,0)</f>
        <v>#REF!</v>
      </c>
      <c r="C358" s="276" t="str">
        <f>Цены!B348</f>
        <v xml:space="preserve">Затирка плитки эпоксидной затиркой </v>
      </c>
      <c r="D358" s="244" t="str">
        <f>Цены!C348</f>
        <v>м2</v>
      </c>
      <c r="E358" s="313">
        <f>Цены!G348</f>
        <v>433.5</v>
      </c>
      <c r="F358" s="239"/>
    </row>
    <row r="359" spans="1:6" x14ac:dyDescent="0.2">
      <c r="A359" s="240">
        <v>345</v>
      </c>
      <c r="B359" s="242" t="e">
        <f>IF(#REF!&gt;0,1,0)</f>
        <v>#REF!</v>
      </c>
      <c r="C359" s="276" t="str">
        <f>Цены!B349</f>
        <v>Укладка ламината</v>
      </c>
      <c r="D359" s="244" t="str">
        <f>Цены!C349</f>
        <v>м2</v>
      </c>
      <c r="E359" s="313">
        <f>Цены!G349</f>
        <v>238</v>
      </c>
      <c r="F359" s="239"/>
    </row>
    <row r="360" spans="1:6" x14ac:dyDescent="0.2">
      <c r="A360" s="240">
        <v>346</v>
      </c>
      <c r="B360" s="242" t="e">
        <f>IF(#REF!&gt;0,1,0)</f>
        <v>#REF!</v>
      </c>
      <c r="C360" s="276" t="str">
        <f>Цены!B350</f>
        <v>Укладка ламината и подложки с проклейкой стыков клеем</v>
      </c>
      <c r="D360" s="244" t="str">
        <f>Цены!C350</f>
        <v>м2</v>
      </c>
      <c r="E360" s="313">
        <f>Цены!G350</f>
        <v>294.5</v>
      </c>
      <c r="F360" s="239"/>
    </row>
    <row r="361" spans="1:6" x14ac:dyDescent="0.2">
      <c r="A361" s="240">
        <v>347</v>
      </c>
      <c r="B361" s="242" t="e">
        <f>IF(#REF!&gt;0,1,0)</f>
        <v>#REF!</v>
      </c>
      <c r="C361" s="276" t="str">
        <f>Цены!B351</f>
        <v xml:space="preserve">Укладка ламината и подложки по диагонали </v>
      </c>
      <c r="D361" s="244" t="str">
        <f>Цены!C351</f>
        <v>м2</v>
      </c>
      <c r="E361" s="313">
        <f>Цены!G351</f>
        <v>446</v>
      </c>
      <c r="F361" s="239"/>
    </row>
    <row r="362" spans="1:6" x14ac:dyDescent="0.2">
      <c r="A362" s="240">
        <v>348</v>
      </c>
      <c r="B362" s="242" t="e">
        <f>IF(#REF!&gt;0,1,0)</f>
        <v>#REF!</v>
      </c>
      <c r="C362" s="276" t="str">
        <f>Цены!B352</f>
        <v>Укладка нелакированного модульного паркета на фанеру</v>
      </c>
      <c r="D362" s="244" t="str">
        <f>Цены!C352</f>
        <v>м2</v>
      </c>
      <c r="E362" s="313">
        <f>Цены!G352</f>
        <v>1105</v>
      </c>
      <c r="F362" s="239"/>
    </row>
    <row r="363" spans="1:6" x14ac:dyDescent="0.2">
      <c r="A363" s="240">
        <v>349</v>
      </c>
      <c r="B363" s="242" t="e">
        <f>IF(#REF!&gt;0,1,0)</f>
        <v>#REF!</v>
      </c>
      <c r="C363" s="276" t="str">
        <f>Цены!B353</f>
        <v>Укладка инженерной доски</v>
      </c>
      <c r="D363" s="244" t="str">
        <f>Цены!C353</f>
        <v>м2</v>
      </c>
      <c r="E363" s="313">
        <f>Цены!G353</f>
        <v>1061</v>
      </c>
      <c r="F363" s="239"/>
    </row>
    <row r="364" spans="1:6" x14ac:dyDescent="0.2">
      <c r="A364" s="240">
        <v>350</v>
      </c>
      <c r="B364" s="242" t="e">
        <f>IF(#REF!&gt;0,1,0)</f>
        <v>#REF!</v>
      </c>
      <c r="C364" s="276" t="str">
        <f>Цены!B354</f>
        <v>Укладка паркетной доски</v>
      </c>
      <c r="D364" s="244" t="str">
        <f>Цены!C354</f>
        <v>м2</v>
      </c>
      <c r="E364" s="313">
        <f>Цены!G354</f>
        <v>747</v>
      </c>
      <c r="F364" s="239"/>
    </row>
    <row r="365" spans="1:6" x14ac:dyDescent="0.2">
      <c r="A365" s="240">
        <v>351</v>
      </c>
      <c r="B365" s="242" t="e">
        <f>IF(#REF!&gt;0,1,0)</f>
        <v>#REF!</v>
      </c>
      <c r="C365" s="276" t="str">
        <f>Цены!B355</f>
        <v>Укладка паркетной доски (на клей)</v>
      </c>
      <c r="D365" s="244" t="str">
        <f>Цены!C355</f>
        <v>м2</v>
      </c>
      <c r="E365" s="313">
        <f>Цены!G355</f>
        <v>897</v>
      </c>
      <c r="F365" s="239"/>
    </row>
    <row r="366" spans="1:6" x14ac:dyDescent="0.2">
      <c r="A366" s="240">
        <v>352</v>
      </c>
      <c r="B366" s="242" t="e">
        <f>IF(#REF!&gt;0,1,0)</f>
        <v>#REF!</v>
      </c>
      <c r="C366" s="276" t="str">
        <f>Цены!B356</f>
        <v>Укладка паркетной доски по диагонали</v>
      </c>
      <c r="D366" s="244" t="str">
        <f>Цены!C356</f>
        <v>м2</v>
      </c>
      <c r="E366" s="313">
        <f>Цены!G356</f>
        <v>932</v>
      </c>
      <c r="F366" s="239"/>
    </row>
    <row r="367" spans="1:6" x14ac:dyDescent="0.2">
      <c r="A367" s="240">
        <v>353</v>
      </c>
      <c r="B367" s="242" t="e">
        <f>IF(#REF!&gt;0,1,0)</f>
        <v>#REF!</v>
      </c>
      <c r="C367" s="276" t="str">
        <f>Цены!B357</f>
        <v xml:space="preserve">Укладка массивной доски </v>
      </c>
      <c r="D367" s="244" t="str">
        <f>Цены!C357</f>
        <v>м2</v>
      </c>
      <c r="E367" s="313">
        <f>Цены!G357</f>
        <v>920</v>
      </c>
      <c r="F367" s="239"/>
    </row>
    <row r="368" spans="1:6" x14ac:dyDescent="0.2">
      <c r="A368" s="240">
        <v>354</v>
      </c>
      <c r="B368" s="242" t="e">
        <f>IF(#REF!&gt;0,1,0)</f>
        <v>#REF!</v>
      </c>
      <c r="C368" s="276" t="str">
        <f>Цены!B358</f>
        <v xml:space="preserve">Укладка замкового пробкового пола </v>
      </c>
      <c r="D368" s="244" t="str">
        <f>Цены!C358</f>
        <v>м2</v>
      </c>
      <c r="E368" s="313">
        <f>Цены!G358</f>
        <v>246.5</v>
      </c>
      <c r="F368" s="239"/>
    </row>
    <row r="369" spans="1:6" x14ac:dyDescent="0.2">
      <c r="A369" s="240">
        <v>355</v>
      </c>
      <c r="B369" s="242" t="e">
        <f>IF(#REF!&gt;0,1,0)</f>
        <v>#REF!</v>
      </c>
      <c r="C369" s="276" t="str">
        <f>Цены!B359</f>
        <v xml:space="preserve">Укладка кварцвиниловой плитки </v>
      </c>
      <c r="D369" s="244" t="str">
        <f>Цены!C359</f>
        <v>м2</v>
      </c>
      <c r="E369" s="313">
        <f>Цены!G359</f>
        <v>272.5</v>
      </c>
      <c r="F369" s="239"/>
    </row>
    <row r="370" spans="1:6" x14ac:dyDescent="0.2">
      <c r="A370" s="240">
        <v>356</v>
      </c>
      <c r="B370" s="242" t="e">
        <f>IF(#REF!&gt;0,1,0)</f>
        <v>#REF!</v>
      </c>
      <c r="C370" s="276" t="str">
        <f>Цены!B360</f>
        <v xml:space="preserve">Укладка кварцвиниловой плитки на клей </v>
      </c>
      <c r="D370" s="244" t="str">
        <f>Цены!C360</f>
        <v>м2</v>
      </c>
      <c r="E370" s="313">
        <f>Цены!G360</f>
        <v>381.5</v>
      </c>
      <c r="F370" s="239"/>
    </row>
    <row r="371" spans="1:6" x14ac:dyDescent="0.2">
      <c r="A371" s="240">
        <v>357</v>
      </c>
      <c r="B371" s="242" t="e">
        <f>IF(#REF!&gt;0,1,0)</f>
        <v>#REF!</v>
      </c>
      <c r="C371" s="276" t="str">
        <f>Цены!B361</f>
        <v>Укладка кварцвинила клеевого елочкой</v>
      </c>
      <c r="D371" s="244" t="str">
        <f>Цены!C361</f>
        <v>м2</v>
      </c>
      <c r="E371" s="313">
        <f>Цены!G361</f>
        <v>900</v>
      </c>
      <c r="F371" s="239"/>
    </row>
    <row r="372" spans="1:6" x14ac:dyDescent="0.2">
      <c r="A372" s="240">
        <v>358</v>
      </c>
      <c r="B372" s="242" t="e">
        <f>IF(#REF!&gt;0,1,0)</f>
        <v>#REF!</v>
      </c>
      <c r="C372" s="276" t="str">
        <f>Цены!B362</f>
        <v>Укладка кварцвинила замкового по диагонали</v>
      </c>
      <c r="D372" s="244" t="str">
        <f>Цены!C362</f>
        <v>м2</v>
      </c>
      <c r="E372" s="313">
        <f>Цены!G362</f>
        <v>500</v>
      </c>
      <c r="F372" s="239"/>
    </row>
    <row r="373" spans="1:6" x14ac:dyDescent="0.2">
      <c r="A373" s="240">
        <v>359</v>
      </c>
      <c r="B373" s="242" t="e">
        <f>IF(#REF!&gt;0,1,0)</f>
        <v>#REF!</v>
      </c>
      <c r="C373" s="276" t="str">
        <f>Цены!B363</f>
        <v xml:space="preserve">Настил линолеума коммерческого </v>
      </c>
      <c r="D373" s="244" t="str">
        <f>Цены!C363</f>
        <v>м2</v>
      </c>
      <c r="E373" s="313">
        <f>Цены!G363</f>
        <v>155.5</v>
      </c>
      <c r="F373" s="239"/>
    </row>
    <row r="374" spans="1:6" x14ac:dyDescent="0.2">
      <c r="A374" s="240">
        <v>360</v>
      </c>
      <c r="B374" s="242" t="e">
        <f>IF(#REF!&gt;0,1,0)</f>
        <v>#REF!</v>
      </c>
      <c r="C374" s="276" t="str">
        <f>Цены!B364</f>
        <v xml:space="preserve">Настил линолеума бытового , на клей </v>
      </c>
      <c r="D374" s="244" t="str">
        <f>Цены!C364</f>
        <v>м2</v>
      </c>
      <c r="E374" s="313">
        <f>Цены!G364</f>
        <v>190</v>
      </c>
      <c r="F374" s="239"/>
    </row>
    <row r="375" spans="1:6" x14ac:dyDescent="0.2">
      <c r="A375" s="240">
        <v>361</v>
      </c>
      <c r="B375" s="242" t="e">
        <f>IF(#REF!&gt;0,1,0)</f>
        <v>#REF!</v>
      </c>
      <c r="C375" s="276" t="str">
        <f>Цены!B365</f>
        <v>Настил линолеума бытового, ковролина</v>
      </c>
      <c r="D375" s="244" t="str">
        <f>Цены!C365</f>
        <v>м2</v>
      </c>
      <c r="E375" s="313">
        <f>Цены!G365</f>
        <v>146.5</v>
      </c>
      <c r="F375" s="239"/>
    </row>
    <row r="376" spans="1:6" x14ac:dyDescent="0.2">
      <c r="A376" s="240">
        <v>362</v>
      </c>
      <c r="B376" s="242" t="e">
        <f>IF(#REF!&gt;0,1,0)</f>
        <v>#REF!</v>
      </c>
      <c r="C376" s="276" t="str">
        <f>Цены!B366</f>
        <v xml:space="preserve">Устройство ковровых покрытий плиточных </v>
      </c>
      <c r="D376" s="244" t="str">
        <f>Цены!C366</f>
        <v>м2</v>
      </c>
      <c r="E376" s="313">
        <f>Цены!G366</f>
        <v>277.5</v>
      </c>
      <c r="F376" s="239"/>
    </row>
    <row r="377" spans="1:6" x14ac:dyDescent="0.2">
      <c r="A377" s="240">
        <v>363</v>
      </c>
      <c r="B377" s="242" t="e">
        <f>IF(#REF!&gt;0,1,0)</f>
        <v>#REF!</v>
      </c>
      <c r="C377" s="276" t="str">
        <f>Цены!B367</f>
        <v>Установка пробкового компенсатора</v>
      </c>
      <c r="D377" s="244" t="str">
        <f>Цены!C367</f>
        <v>м/п</v>
      </c>
      <c r="E377" s="313">
        <f>Цены!G367</f>
        <v>234</v>
      </c>
      <c r="F377" s="239"/>
    </row>
    <row r="378" spans="1:6" x14ac:dyDescent="0.2">
      <c r="A378" s="240">
        <v>364</v>
      </c>
      <c r="B378" s="242" t="e">
        <f>IF(#REF!&gt;0,1,0)</f>
        <v>#REF!</v>
      </c>
      <c r="C378" s="276" t="str">
        <f>Цены!B368</f>
        <v>Монтаж плинтусов пластиковых</v>
      </c>
      <c r="D378" s="244" t="str">
        <f>Цены!C368</f>
        <v>м/п</v>
      </c>
      <c r="E378" s="313">
        <f>Цены!G368</f>
        <v>122.5</v>
      </c>
      <c r="F378" s="239"/>
    </row>
    <row r="379" spans="1:6" x14ac:dyDescent="0.2">
      <c r="A379" s="240">
        <v>365</v>
      </c>
      <c r="B379" s="242" t="e">
        <f>IF(#REF!&gt;0,1,0)</f>
        <v>#REF!</v>
      </c>
      <c r="C379" s="276" t="str">
        <f>Цены!B369</f>
        <v>Монтаж скрытого плинтуса/теневого профиля</v>
      </c>
      <c r="D379" s="244" t="str">
        <f>Цены!C369</f>
        <v>м/п</v>
      </c>
      <c r="E379" s="313">
        <f>Цены!G369</f>
        <v>675</v>
      </c>
      <c r="F379" s="239"/>
    </row>
    <row r="380" spans="1:6" x14ac:dyDescent="0.2">
      <c r="A380" s="240">
        <v>366</v>
      </c>
      <c r="B380" s="242" t="e">
        <f>IF(#REF!&gt;0,1,0)</f>
        <v>#REF!</v>
      </c>
      <c r="C380" s="276" t="str">
        <f>Цены!B370</f>
        <v>Штробление  под плинтус/профиль скрытого монтажа</v>
      </c>
      <c r="D380" s="244" t="str">
        <f>Цены!C370</f>
        <v>м/п</v>
      </c>
      <c r="E380" s="313">
        <f>Цены!G370</f>
        <v>175</v>
      </c>
      <c r="F380" s="239"/>
    </row>
    <row r="381" spans="1:6" x14ac:dyDescent="0.2">
      <c r="A381" s="240">
        <v>367</v>
      </c>
      <c r="B381" s="242"/>
      <c r="C381" s="276" t="str">
        <f>Цены!B371</f>
        <v>Монтаж микроплинтуса</v>
      </c>
      <c r="D381" s="244" t="str">
        <f>Цены!C371</f>
        <v>м/п</v>
      </c>
      <c r="E381" s="313">
        <f>Цены!G371</f>
        <v>676</v>
      </c>
      <c r="F381" s="239"/>
    </row>
    <row r="382" spans="1:6" x14ac:dyDescent="0.2">
      <c r="A382" s="240">
        <v>368</v>
      </c>
      <c r="B382" s="242"/>
      <c r="C382" s="276" t="str">
        <f>Цены!B372</f>
        <v>Установка плинтусов деревянных, МДФ</v>
      </c>
      <c r="D382" s="244" t="str">
        <f>Цены!C372</f>
        <v>м/п</v>
      </c>
      <c r="E382" s="313">
        <f>Цены!G372</f>
        <v>225</v>
      </c>
      <c r="F382" s="239"/>
    </row>
    <row r="383" spans="1:6" x14ac:dyDescent="0.2">
      <c r="A383" s="240">
        <v>369</v>
      </c>
      <c r="B383" s="242" t="e">
        <f>IF(#REF!&gt;0,1,0)</f>
        <v>#REF!</v>
      </c>
      <c r="C383" s="276" t="str">
        <f>Цены!B373</f>
        <v>Установка плинтусов из дюрополимера и полиуриетана</v>
      </c>
      <c r="D383" s="244" t="str">
        <f>Цены!C373</f>
        <v>м/п</v>
      </c>
      <c r="E383" s="313">
        <f>Цены!G373</f>
        <v>275</v>
      </c>
      <c r="F383" s="239"/>
    </row>
    <row r="384" spans="1:6" x14ac:dyDescent="0.2">
      <c r="A384" s="240">
        <v>370</v>
      </c>
      <c r="B384" s="242">
        <v>1</v>
      </c>
      <c r="C384" s="276" t="str">
        <f>Цены!B374</f>
        <v xml:space="preserve">Запил углов  плинтуса </v>
      </c>
      <c r="D384" s="244" t="str">
        <f>Цены!C374</f>
        <v>шт.</v>
      </c>
      <c r="E384" s="313">
        <f>Цены!G374</f>
        <v>72</v>
      </c>
      <c r="F384" s="239"/>
    </row>
    <row r="385" spans="1:6" x14ac:dyDescent="0.2">
      <c r="A385" s="240">
        <v>371</v>
      </c>
      <c r="B385" s="242"/>
      <c r="C385" s="276" t="str">
        <f>Цены!B375</f>
        <v>Покраска напольного плинтуса</v>
      </c>
      <c r="D385" s="244" t="str">
        <f>Цены!C375</f>
        <v>м/п</v>
      </c>
      <c r="E385" s="313">
        <f>Цены!G375</f>
        <v>117.5</v>
      </c>
      <c r="F385" s="239"/>
    </row>
    <row r="386" spans="1:6" x14ac:dyDescent="0.2">
      <c r="A386" s="240">
        <v>372</v>
      </c>
      <c r="B386" s="242"/>
      <c r="C386" s="276" t="str">
        <f>Цены!B376</f>
        <v>Установка порожков</v>
      </c>
      <c r="D386" s="244" t="str">
        <f>Цены!C376</f>
        <v>шт.</v>
      </c>
      <c r="E386" s="313">
        <f>Цены!G376</f>
        <v>307.5</v>
      </c>
      <c r="F386" s="239"/>
    </row>
    <row r="387" spans="1:6" ht="25.5" x14ac:dyDescent="0.2">
      <c r="A387" s="240">
        <v>373</v>
      </c>
      <c r="B387" s="242"/>
      <c r="C387" s="276" t="str">
        <f>Цены!B377</f>
        <v>Добавляется на установку плинтусов к криволинейным стенам</v>
      </c>
      <c r="D387" s="244" t="str">
        <f>Цены!C377</f>
        <v>м/п</v>
      </c>
      <c r="E387" s="313">
        <f>Цены!G377</f>
        <v>99</v>
      </c>
      <c r="F387" s="239"/>
    </row>
    <row r="388" spans="1:6" x14ac:dyDescent="0.2">
      <c r="A388" s="240">
        <v>374</v>
      </c>
      <c r="B388" s="242"/>
      <c r="C388" s="276" t="str">
        <f>Цены!B378</f>
        <v>Устройство плинтуса из плитки</v>
      </c>
      <c r="D388" s="244" t="str">
        <f>Цены!C378</f>
        <v>м/п</v>
      </c>
      <c r="E388" s="313">
        <f>Цены!G378</f>
        <v>329</v>
      </c>
      <c r="F388" s="239"/>
    </row>
    <row r="389" spans="1:6" x14ac:dyDescent="0.2">
      <c r="A389" s="240">
        <v>375</v>
      </c>
      <c r="B389" s="242" t="e">
        <f>IF(#REF!&gt;0,1,0)</f>
        <v>#REF!</v>
      </c>
      <c r="C389" s="316" t="str">
        <f>Цены!$B$379</f>
        <v>Стены</v>
      </c>
      <c r="D389" s="318"/>
      <c r="E389" s="317"/>
      <c r="F389" s="239"/>
    </row>
    <row r="390" spans="1:6" x14ac:dyDescent="0.2">
      <c r="A390" s="240">
        <v>376</v>
      </c>
      <c r="B390" s="242" t="e">
        <f>IF(#REF!&gt;0,1,0)</f>
        <v>#REF!</v>
      </c>
      <c r="C390" s="276" t="str">
        <f>Цены!B380</f>
        <v>Облицовка плиткой стен до 600 мм по одной стороне</v>
      </c>
      <c r="D390" s="244" t="str">
        <f>Цены!C380</f>
        <v>м2</v>
      </c>
      <c r="E390" s="313">
        <f>Цены!G380</f>
        <v>1000</v>
      </c>
      <c r="F390" s="239"/>
    </row>
    <row r="391" spans="1:6" x14ac:dyDescent="0.2">
      <c r="A391" s="240">
        <v>377</v>
      </c>
      <c r="B391" s="242" t="e">
        <f>IF(#REF!&gt;0,1,0)</f>
        <v>#REF!</v>
      </c>
      <c r="C391" s="276" t="str">
        <f>Цены!B381</f>
        <v xml:space="preserve">Облицовка плиткой гексагон  </v>
      </c>
      <c r="D391" s="244" t="str">
        <f>Цены!C381</f>
        <v>м2</v>
      </c>
      <c r="E391" s="313">
        <f>Цены!G381</f>
        <v>1232.5</v>
      </c>
      <c r="F391" s="239"/>
    </row>
    <row r="392" spans="1:6" x14ac:dyDescent="0.2">
      <c r="A392" s="240">
        <v>378</v>
      </c>
      <c r="B392" s="242" t="e">
        <f>IF(#REF!&gt;0,1,0)</f>
        <v>#REF!</v>
      </c>
      <c r="C392" s="276" t="str">
        <f>Цены!B382</f>
        <v>Облицовка плиткой стен, с декоративными вставками</v>
      </c>
      <c r="D392" s="244" t="str">
        <f>Цены!C382</f>
        <v>м2</v>
      </c>
      <c r="E392" s="313">
        <f>Цены!G382</f>
        <v>1034.5</v>
      </c>
      <c r="F392" s="239"/>
    </row>
    <row r="393" spans="1:6" x14ac:dyDescent="0.2">
      <c r="A393" s="240">
        <v>379</v>
      </c>
      <c r="B393" s="242" t="e">
        <f>IF(#REF!&gt;0,1,0)</f>
        <v>#REF!</v>
      </c>
      <c r="C393" s="276" t="str">
        <f>Цены!B383</f>
        <v>Облицовка плиткой стен по диагонали</v>
      </c>
      <c r="D393" s="244" t="str">
        <f>Цены!C383</f>
        <v>м2</v>
      </c>
      <c r="E393" s="313">
        <f>Цены!G383</f>
        <v>1180</v>
      </c>
      <c r="F393" s="239"/>
    </row>
    <row r="394" spans="1:6" x14ac:dyDescent="0.2">
      <c r="A394" s="240">
        <v>380</v>
      </c>
      <c r="B394" s="242" t="e">
        <f>IF(#REF!&gt;0,1,0)</f>
        <v>#REF!</v>
      </c>
      <c r="C394" s="276" t="str">
        <f>Цены!B384</f>
        <v xml:space="preserve">Облицовка плиткой стен по диагонали, со вставками </v>
      </c>
      <c r="D394" s="244" t="str">
        <f>Цены!C384</f>
        <v>м2</v>
      </c>
      <c r="E394" s="313">
        <f>Цены!G384</f>
        <v>1550</v>
      </c>
      <c r="F394" s="239"/>
    </row>
    <row r="395" spans="1:6" x14ac:dyDescent="0.2">
      <c r="A395" s="240">
        <v>381</v>
      </c>
      <c r="B395" s="242" t="e">
        <f>IF(#REF!&gt;0,1,0)</f>
        <v>#REF!</v>
      </c>
      <c r="C395" s="276" t="str">
        <f>Цены!B385</f>
        <v>Облицовка плиткой стен менее 200х200 мм</v>
      </c>
      <c r="D395" s="244" t="str">
        <f>Цены!C385</f>
        <v>м2</v>
      </c>
      <c r="E395" s="313">
        <f>Цены!G385</f>
        <v>1250</v>
      </c>
      <c r="F395" s="239"/>
    </row>
    <row r="396" spans="1:6" x14ac:dyDescent="0.2">
      <c r="A396" s="240">
        <v>382</v>
      </c>
      <c r="B396" s="242" t="e">
        <f>IF(#REF!&gt;0,1,0)</f>
        <v>#REF!</v>
      </c>
      <c r="C396" s="276" t="str">
        <f>Цены!B386</f>
        <v>Облицовка стен мелкой плиткой на подложке (с затиркой)</v>
      </c>
      <c r="D396" s="244" t="str">
        <f>Цены!C386</f>
        <v>м2</v>
      </c>
      <c r="E396" s="313">
        <f>Цены!G386</f>
        <v>1400</v>
      </c>
      <c r="F396" s="239"/>
    </row>
    <row r="397" spans="1:6" x14ac:dyDescent="0.2">
      <c r="A397" s="240">
        <v>383</v>
      </c>
      <c r="B397" s="242" t="e">
        <f>IF(#REF!&gt;0,1,0)</f>
        <v>#REF!</v>
      </c>
      <c r="C397" s="276" t="str">
        <f>Цены!B387</f>
        <v>Облицовка стен мелкой плиткой, мозаикой (с затиркой)</v>
      </c>
      <c r="D397" s="244" t="str">
        <f>Цены!C387</f>
        <v>м2</v>
      </c>
      <c r="E397" s="313">
        <f>Цены!G387</f>
        <v>1602</v>
      </c>
      <c r="F397" s="239"/>
    </row>
    <row r="398" spans="1:6" x14ac:dyDescent="0.2">
      <c r="A398" s="240">
        <v>384</v>
      </c>
      <c r="B398" s="242" t="e">
        <f>IF(#REF!&gt;0,1,0)</f>
        <v>#REF!</v>
      </c>
      <c r="C398" s="276" t="str">
        <f>Цены!B388</f>
        <v>Подрезка керамической плитки</v>
      </c>
      <c r="D398" s="244" t="str">
        <f>Цены!C388</f>
        <v>м/п</v>
      </c>
      <c r="E398" s="313">
        <f>Цены!G388</f>
        <v>225</v>
      </c>
      <c r="F398" s="239"/>
    </row>
    <row r="399" spans="1:6" x14ac:dyDescent="0.2">
      <c r="A399" s="240">
        <v>385</v>
      </c>
      <c r="B399" s="242" t="e">
        <f>IF(#REF!&gt;0,1,0)</f>
        <v>#REF!</v>
      </c>
      <c r="C399" s="276" t="str">
        <f>Цены!B389</f>
        <v>Подрезка резного края плитки под 45(стены)</v>
      </c>
      <c r="D399" s="244" t="str">
        <f>Цены!C389</f>
        <v>м/п</v>
      </c>
      <c r="E399" s="313">
        <f>Цены!G389</f>
        <v>722.5</v>
      </c>
      <c r="F399" s="239"/>
    </row>
    <row r="400" spans="1:6" x14ac:dyDescent="0.2">
      <c r="A400" s="240">
        <v>386</v>
      </c>
      <c r="B400" s="242" t="e">
        <f>IF(#REF!&gt;0,1,0)</f>
        <v>#REF!</v>
      </c>
      <c r="C400" s="276" t="str">
        <f>Цены!B390</f>
        <v>Облицовка стен плиткой панно*</v>
      </c>
      <c r="D400" s="244" t="str">
        <f>Цены!C390</f>
        <v>м2</v>
      </c>
      <c r="E400" s="313">
        <f>Цены!G390</f>
        <v>2475</v>
      </c>
      <c r="F400" s="239"/>
    </row>
    <row r="401" spans="1:6" x14ac:dyDescent="0.2">
      <c r="A401" s="240">
        <v>387</v>
      </c>
      <c r="B401" s="242" t="e">
        <f>IF(#REF!&gt;0,1,0)</f>
        <v>#REF!</v>
      </c>
      <c r="C401" s="276" t="str">
        <f>Цены!B391</f>
        <v>Облицовка стен композитными материалами (ЛОФТ)</v>
      </c>
      <c r="D401" s="244" t="str">
        <f>Цены!C391</f>
        <v>м2</v>
      </c>
      <c r="E401" s="313">
        <f>Цены!G391</f>
        <v>1335</v>
      </c>
      <c r="F401" s="239"/>
    </row>
    <row r="402" spans="1:6" ht="25.5" x14ac:dyDescent="0.2">
      <c r="A402" s="240">
        <v>388</v>
      </c>
      <c r="B402" s="242" t="e">
        <f>IF(#REF!&gt;0,1,0)</f>
        <v>#REF!</v>
      </c>
      <c r="C402" s="276" t="str">
        <f>Цены!B392</f>
        <v xml:space="preserve">Устройство объемного керамического бордюра с подрезкой в углах </v>
      </c>
      <c r="D402" s="244" t="str">
        <f>Цены!C392</f>
        <v>м/п</v>
      </c>
      <c r="E402" s="313">
        <f>Цены!G392</f>
        <v>510</v>
      </c>
      <c r="F402" s="239"/>
    </row>
    <row r="403" spans="1:6" x14ac:dyDescent="0.2">
      <c r="A403" s="240">
        <v>389</v>
      </c>
      <c r="B403" s="242" t="e">
        <f>IF(#REF!&gt;0,1,0)</f>
        <v>#REF!</v>
      </c>
      <c r="C403" s="276" t="str">
        <f>Цены!B393</f>
        <v xml:space="preserve">Устройство бордюра из плитки (с затиркой) </v>
      </c>
      <c r="D403" s="244" t="str">
        <f>Цены!C393</f>
        <v>м/п</v>
      </c>
      <c r="E403" s="313">
        <f>Цены!G393</f>
        <v>337</v>
      </c>
      <c r="F403" s="239"/>
    </row>
    <row r="404" spans="1:6" x14ac:dyDescent="0.2">
      <c r="A404" s="240">
        <v>390</v>
      </c>
      <c r="B404" s="242" t="e">
        <f>IF(#REF!&gt;0,1,0)</f>
        <v>#REF!</v>
      </c>
      <c r="C404" s="276" t="str">
        <f>Цены!B394</f>
        <v>Облицовка плиткой "фартук" (с затиркой и подрезкой)</v>
      </c>
      <c r="D404" s="244" t="str">
        <f>Цены!C394</f>
        <v>м2</v>
      </c>
      <c r="E404" s="313">
        <f>Цены!G394</f>
        <v>1560</v>
      </c>
      <c r="F404" s="239"/>
    </row>
    <row r="405" spans="1:6" ht="25.5" x14ac:dyDescent="0.2">
      <c r="A405" s="240">
        <v>391</v>
      </c>
      <c r="B405" s="242" t="e">
        <f>IF(#REF!&gt;0,1,0)</f>
        <v>#REF!</v>
      </c>
      <c r="C405" s="276" t="str">
        <f>Цены!B395</f>
        <v>Облицовка керамогранитом "фартук" (с затиркой и подрезкой)</v>
      </c>
      <c r="D405" s="244" t="str">
        <f>Цены!C395</f>
        <v>м2</v>
      </c>
      <c r="E405" s="313">
        <f>Цены!G395</f>
        <v>1825</v>
      </c>
      <c r="F405" s="239"/>
    </row>
    <row r="406" spans="1:6" x14ac:dyDescent="0.2">
      <c r="A406" s="240">
        <v>392</v>
      </c>
      <c r="B406" s="242" t="e">
        <f>IF(#REF!&gt;0,1,0)</f>
        <v>#REF!</v>
      </c>
      <c r="C406" s="276" t="str">
        <f>Цены!B396</f>
        <v>Фартук из декоративного камня</v>
      </c>
      <c r="D406" s="244" t="str">
        <f>Цены!C396</f>
        <v>м2</v>
      </c>
      <c r="E406" s="313">
        <f>Цены!G396</f>
        <v>1950</v>
      </c>
      <c r="F406" s="239"/>
    </row>
    <row r="407" spans="1:6" x14ac:dyDescent="0.2">
      <c r="A407" s="240">
        <v>393</v>
      </c>
      <c r="B407" s="242" t="e">
        <f>IF(#REF!&gt;0,1,0)</f>
        <v>#REF!</v>
      </c>
      <c r="C407" s="276" t="str">
        <f>Цены!B397</f>
        <v>Облицовка клинкерным кирпичом с затиркой</v>
      </c>
      <c r="D407" s="244" t="str">
        <f>Цены!C397</f>
        <v>м2</v>
      </c>
      <c r="E407" s="313">
        <f>Цены!G397</f>
        <v>1400</v>
      </c>
      <c r="F407" s="239"/>
    </row>
    <row r="408" spans="1:6" x14ac:dyDescent="0.2">
      <c r="A408" s="240">
        <v>394</v>
      </c>
      <c r="B408" s="242" t="e">
        <f>IF(#REF!&gt;0,1,0)</f>
        <v>#REF!</v>
      </c>
      <c r="C408" s="276" t="str">
        <f>Цены!B398</f>
        <v>Облицовка  Крупноформатным керамогранитом</v>
      </c>
      <c r="D408" s="244" t="str">
        <f>Цены!C398</f>
        <v>м2</v>
      </c>
      <c r="E408" s="313">
        <f>Цены!G398</f>
        <v>3600</v>
      </c>
      <c r="F408" s="239"/>
    </row>
    <row r="409" spans="1:6" ht="25.5" x14ac:dyDescent="0.2">
      <c r="A409" s="240">
        <v>395</v>
      </c>
      <c r="B409" s="242" t="e">
        <f>IF(#REF!&gt;0,1,0)</f>
        <v>#REF!</v>
      </c>
      <c r="C409" s="276" t="str">
        <f>Цены!B399</f>
        <v>Облицовка стен керамогранитом до 1200 мм по одной стороне</v>
      </c>
      <c r="D409" s="244" t="str">
        <f>Цены!C399</f>
        <v>м2</v>
      </c>
      <c r="E409" s="313">
        <f>Цены!G399</f>
        <v>1722</v>
      </c>
      <c r="F409" s="239"/>
    </row>
    <row r="410" spans="1:6" ht="25.5" x14ac:dyDescent="0.2">
      <c r="A410" s="240">
        <v>396</v>
      </c>
      <c r="B410" s="242" t="e">
        <f>IF(#REF!&gt;0,1,0)</f>
        <v>#REF!</v>
      </c>
      <c r="C410" s="276" t="str">
        <f>Цены!B400</f>
        <v>Облицовка стен керамогранитом до 600 мм по одной стороне</v>
      </c>
      <c r="D410" s="244" t="str">
        <f>Цены!C400</f>
        <v>м2</v>
      </c>
      <c r="E410" s="313">
        <f>Цены!G400</f>
        <v>856.5</v>
      </c>
      <c r="F410" s="239"/>
    </row>
    <row r="411" spans="1:6" x14ac:dyDescent="0.2">
      <c r="A411" s="240">
        <v>397</v>
      </c>
      <c r="B411" s="242" t="e">
        <f>IF(#REF!&gt;0,1,0)</f>
        <v>#REF!</v>
      </c>
      <c r="C411" s="276" t="str">
        <f>Цены!B401</f>
        <v>Подрезка керамогранита крупноформатного до 1200 мм</v>
      </c>
      <c r="D411" s="244" t="str">
        <f>Цены!C401</f>
        <v>м/п</v>
      </c>
      <c r="E411" s="313">
        <f>Цены!G401</f>
        <v>453</v>
      </c>
      <c r="F411" s="239"/>
    </row>
    <row r="412" spans="1:6" x14ac:dyDescent="0.2">
      <c r="A412" s="240">
        <v>398</v>
      </c>
      <c r="B412" s="242" t="e">
        <f>IF(#REF!&gt;0,1,0)</f>
        <v>#REF!</v>
      </c>
      <c r="C412" s="276" t="str">
        <f>Цены!B402</f>
        <v>Подрезка керамогранита крупноформатного</v>
      </c>
      <c r="D412" s="244" t="str">
        <f>Цены!C402</f>
        <v>м/п</v>
      </c>
      <c r="E412" s="313">
        <f>Цены!G402</f>
        <v>823.5</v>
      </c>
      <c r="F412" s="239"/>
    </row>
    <row r="413" spans="1:6" x14ac:dyDescent="0.2">
      <c r="A413" s="240">
        <v>399</v>
      </c>
      <c r="B413" s="242" t="e">
        <f>IF(#REF!&gt;0,1,0)</f>
        <v>#REF!</v>
      </c>
      <c r="C413" s="276" t="str">
        <f>Цены!B403</f>
        <v>Подрезка керамогранита крупноформатного под 45 гр.</v>
      </c>
      <c r="D413" s="244" t="str">
        <f>Цены!C403</f>
        <v>м/п</v>
      </c>
      <c r="E413" s="313">
        <f>Цены!G403</f>
        <v>1428.5</v>
      </c>
      <c r="F413" s="239"/>
    </row>
    <row r="414" spans="1:6" x14ac:dyDescent="0.2">
      <c r="A414" s="240">
        <v>400</v>
      </c>
      <c r="B414" s="242" t="e">
        <f>IF(#REF!&gt;0,1,0)</f>
        <v>#REF!</v>
      </c>
      <c r="C414" s="276" t="str">
        <f>Цены!B404</f>
        <v>Подрезка керамогранита 600</v>
      </c>
      <c r="D414" s="244" t="str">
        <f>Цены!C404</f>
        <v>м/п</v>
      </c>
      <c r="E414" s="313">
        <f>Цены!G404</f>
        <v>260.5</v>
      </c>
      <c r="F414" s="239"/>
    </row>
    <row r="415" spans="1:6" x14ac:dyDescent="0.2">
      <c r="A415" s="240">
        <v>401</v>
      </c>
      <c r="B415" s="242" t="e">
        <f>IF(#REF!&gt;0,1,0)</f>
        <v>#REF!</v>
      </c>
      <c r="C415" s="276" t="str">
        <f>Цены!B405</f>
        <v>Высверливание коронкой отверстия в керамической плитке</v>
      </c>
      <c r="D415" s="244" t="str">
        <f>Цены!C405</f>
        <v>шт.</v>
      </c>
      <c r="E415" s="313">
        <f>Цены!G405</f>
        <v>203</v>
      </c>
      <c r="F415" s="239"/>
    </row>
    <row r="416" spans="1:6" x14ac:dyDescent="0.2">
      <c r="A416" s="240">
        <v>402</v>
      </c>
      <c r="B416" s="242" t="e">
        <f>IF(#REF!&gt;0,1,0)</f>
        <v>#REF!</v>
      </c>
      <c r="C416" s="276" t="str">
        <f>Цены!B406</f>
        <v xml:space="preserve">Высверливание отверстий в керамограните </v>
      </c>
      <c r="D416" s="244" t="str">
        <f>Цены!C406</f>
        <v>шт.</v>
      </c>
      <c r="E416" s="313">
        <f>Цены!G406</f>
        <v>222.5</v>
      </c>
      <c r="F416" s="239"/>
    </row>
    <row r="417" spans="1:6" x14ac:dyDescent="0.2">
      <c r="A417" s="240">
        <v>403</v>
      </c>
      <c r="B417" s="242" t="e">
        <f>IF(#REF!&gt;0,1,0)</f>
        <v>#REF!</v>
      </c>
      <c r="C417" s="276" t="str">
        <f>Цены!B407</f>
        <v>Облицовка стен декоративным камнем (с затиркой)</v>
      </c>
      <c r="D417" s="244" t="str">
        <f>Цены!C407</f>
        <v>м2</v>
      </c>
      <c r="E417" s="313">
        <f>Цены!G407</f>
        <v>1173</v>
      </c>
      <c r="F417" s="239"/>
    </row>
    <row r="418" spans="1:6" x14ac:dyDescent="0.2">
      <c r="A418" s="240">
        <v>404</v>
      </c>
      <c r="B418" s="242" t="e">
        <f>IF(#REF!&gt;0,1,0)</f>
        <v>#REF!</v>
      </c>
      <c r="C418" s="276" t="str">
        <f>Цены!B408</f>
        <v>Затирка плитки(стены)</v>
      </c>
      <c r="D418" s="244" t="str">
        <f>Цены!C408</f>
        <v>м2</v>
      </c>
      <c r="E418" s="313">
        <f>Цены!G408</f>
        <v>110</v>
      </c>
      <c r="F418" s="239"/>
    </row>
    <row r="419" spans="1:6" x14ac:dyDescent="0.2">
      <c r="A419" s="240">
        <v>405</v>
      </c>
      <c r="B419" s="242" t="e">
        <f>IF(#REF!&gt;0,1,0)</f>
        <v>#REF!</v>
      </c>
      <c r="C419" s="276" t="str">
        <f>Цены!B409</f>
        <v xml:space="preserve">Затирка плитки эпоксидной затиркой </v>
      </c>
      <c r="D419" s="244" t="str">
        <f>Цены!C409</f>
        <v>м2</v>
      </c>
      <c r="E419" s="313">
        <f>Цены!G409</f>
        <v>433.5</v>
      </c>
      <c r="F419" s="239"/>
    </row>
    <row r="420" spans="1:6" ht="38.25" x14ac:dyDescent="0.2">
      <c r="A420" s="240">
        <v>406</v>
      </c>
      <c r="B420" s="242" t="e">
        <f>IF(#REF!&gt;0,1,0)</f>
        <v>#REF!</v>
      </c>
      <c r="C420" s="276" t="str">
        <f>Цены!B410</f>
        <v>Затирка швов в керамической плитке нестандартного размера (10*10, рзноразмерной плитке , мраморной плитке)</v>
      </c>
      <c r="D420" s="244" t="str">
        <f>Цены!C410</f>
        <v>м2</v>
      </c>
      <c r="E420" s="313">
        <f>Цены!G410</f>
        <v>250</v>
      </c>
      <c r="F420" s="239"/>
    </row>
    <row r="421" spans="1:6" x14ac:dyDescent="0.2">
      <c r="A421" s="240">
        <v>407</v>
      </c>
      <c r="B421" s="242" t="e">
        <f>IF(#REF!&gt;0,1,0)</f>
        <v>#REF!</v>
      </c>
      <c r="C421" s="276" t="str">
        <f>Цены!B411</f>
        <v xml:space="preserve">Вставки из стеклоблоков поштучно в ниши, стены </v>
      </c>
      <c r="D421" s="244" t="str">
        <f>Цены!C411</f>
        <v>шт.</v>
      </c>
      <c r="E421" s="313">
        <f>Цены!G411</f>
        <v>289</v>
      </c>
      <c r="F421" s="239"/>
    </row>
    <row r="422" spans="1:6" x14ac:dyDescent="0.2">
      <c r="A422" s="240">
        <v>408</v>
      </c>
      <c r="B422" s="242" t="e">
        <f>IF(#REF!&gt;0,1,0)</f>
        <v>#REF!</v>
      </c>
      <c r="C422" s="276" t="str">
        <f>Цены!B412</f>
        <v>Укладка стеклоблоков ( устройство перегородок, стен)</v>
      </c>
      <c r="D422" s="244" t="str">
        <f>Цены!C412</f>
        <v>м2</v>
      </c>
      <c r="E422" s="313">
        <f>Цены!G412</f>
        <v>1976</v>
      </c>
      <c r="F422" s="239"/>
    </row>
    <row r="423" spans="1:6" x14ac:dyDescent="0.2">
      <c r="A423" s="240">
        <v>409</v>
      </c>
      <c r="B423" s="242" t="e">
        <f>IF(#REF!&gt;0,1,0)</f>
        <v>#REF!</v>
      </c>
      <c r="C423" s="276" t="str">
        <f>Цены!B413</f>
        <v>Установка углового профиля (для плитки)</v>
      </c>
      <c r="D423" s="244" t="str">
        <f>Цены!C413</f>
        <v>м/п</v>
      </c>
      <c r="E423" s="313">
        <f>Цены!G413</f>
        <v>98</v>
      </c>
      <c r="F423" s="239"/>
    </row>
    <row r="424" spans="1:6" x14ac:dyDescent="0.2">
      <c r="A424" s="240">
        <v>410</v>
      </c>
      <c r="B424" s="242" t="e">
        <f>IF(#REF!&gt;0,1,0)</f>
        <v>#REF!</v>
      </c>
      <c r="C424" s="276" t="str">
        <f>Цены!B414</f>
        <v>Облицовка стеновыми ПВХ панелями  (до 10м2)</v>
      </c>
      <c r="D424" s="244" t="str">
        <f>Цены!C414</f>
        <v>м2</v>
      </c>
      <c r="E424" s="313">
        <f>Цены!G414</f>
        <v>420</v>
      </c>
      <c r="F424" s="239"/>
    </row>
    <row r="425" spans="1:6" x14ac:dyDescent="0.2">
      <c r="A425" s="240">
        <v>411</v>
      </c>
      <c r="B425" s="242" t="e">
        <f>IF(#REF!&gt;0,1,0)</f>
        <v>#REF!</v>
      </c>
      <c r="C425" s="276" t="str">
        <f>Цены!B415</f>
        <v>Облицовка стеновыми ПВХ панелями (свыше 10м2)</v>
      </c>
      <c r="D425" s="244" t="str">
        <f>Цены!C415</f>
        <v>м2</v>
      </c>
      <c r="E425" s="313">
        <f>Цены!G415</f>
        <v>293</v>
      </c>
      <c r="F425" s="239"/>
    </row>
    <row r="426" spans="1:6" x14ac:dyDescent="0.2">
      <c r="A426" s="240">
        <v>412</v>
      </c>
      <c r="B426" s="242" t="e">
        <f>IF(#REF!&gt;0,1,0)</f>
        <v>#REF!</v>
      </c>
      <c r="C426" s="276" t="str">
        <f>Цены!B416</f>
        <v>Монтаж стеновых ПВХ панелей с устройством каркаса</v>
      </c>
      <c r="D426" s="244" t="str">
        <f>Цены!C416</f>
        <v>м2</v>
      </c>
      <c r="E426" s="313">
        <f>Цены!G416</f>
        <v>579.5</v>
      </c>
      <c r="F426" s="239"/>
    </row>
    <row r="427" spans="1:6" x14ac:dyDescent="0.2">
      <c r="A427" s="240">
        <v>413</v>
      </c>
      <c r="B427" s="242" t="e">
        <f>IF(#REF!&gt;0,1,0)</f>
        <v>#REF!</v>
      </c>
      <c r="C427" s="276" t="str">
        <f>Цены!B417</f>
        <v xml:space="preserve">Монтаж стеновых 3D панелей на клей </v>
      </c>
      <c r="D427" s="244" t="str">
        <f>Цены!C417</f>
        <v>м2</v>
      </c>
      <c r="E427" s="313">
        <f>Цены!G417</f>
        <v>1122.5</v>
      </c>
      <c r="F427" s="239"/>
    </row>
    <row r="428" spans="1:6" x14ac:dyDescent="0.2">
      <c r="A428" s="240">
        <v>414</v>
      </c>
      <c r="B428" s="242" t="e">
        <f>IF(#REF!&gt;0,1,0)</f>
        <v>#REF!</v>
      </c>
      <c r="C428" s="276" t="str">
        <f>Цены!B418</f>
        <v xml:space="preserve">Монтаж молдингов на стену </v>
      </c>
      <c r="D428" s="244" t="str">
        <f>Цены!C418</f>
        <v>м/п</v>
      </c>
      <c r="E428" s="313">
        <f>Цены!G418</f>
        <v>210</v>
      </c>
      <c r="F428" s="239"/>
    </row>
    <row r="429" spans="1:6" x14ac:dyDescent="0.2">
      <c r="A429" s="240">
        <v>415</v>
      </c>
      <c r="B429" s="242" t="e">
        <f>IF(#REF!&gt;0,1,0)</f>
        <v>#REF!</v>
      </c>
      <c r="C429" s="276" t="str">
        <f>Цены!B419</f>
        <v xml:space="preserve">Запил молдингов под 45 градусов </v>
      </c>
      <c r="D429" s="244" t="str">
        <f>Цены!C419</f>
        <v>шт.</v>
      </c>
      <c r="E429" s="313">
        <f>Цены!G419</f>
        <v>27</v>
      </c>
      <c r="F429" s="239"/>
    </row>
    <row r="430" spans="1:6" x14ac:dyDescent="0.2">
      <c r="A430" s="240">
        <v>416</v>
      </c>
      <c r="B430" s="242" t="e">
        <f>IF(#REF!&gt;0,1,0)</f>
        <v>#REF!</v>
      </c>
      <c r="C430" s="276" t="str">
        <f>Цены!B420</f>
        <v>Монтаж ламината на клей</v>
      </c>
      <c r="D430" s="244" t="str">
        <f>Цены!C420</f>
        <v>м2</v>
      </c>
      <c r="E430" s="313">
        <f>Цены!G420</f>
        <v>622.5</v>
      </c>
      <c r="F430" s="239"/>
    </row>
    <row r="431" spans="1:6" x14ac:dyDescent="0.2">
      <c r="A431" s="240">
        <v>417</v>
      </c>
      <c r="B431" s="242" t="e">
        <f>IF(#REF!&gt;0,1,0)</f>
        <v>#REF!</v>
      </c>
      <c r="C431" s="276" t="str">
        <f>Цены!B421</f>
        <v>Облицовка стеновыми панелями (с устройством каркаса)</v>
      </c>
      <c r="D431" s="244" t="str">
        <f>Цены!C421</f>
        <v>м2</v>
      </c>
      <c r="E431" s="313">
        <f>Цены!G421</f>
        <v>587</v>
      </c>
      <c r="F431" s="239"/>
    </row>
    <row r="432" spans="1:6" ht="25.5" x14ac:dyDescent="0.2">
      <c r="A432" s="240">
        <v>418</v>
      </c>
      <c r="B432" s="242" t="e">
        <f>IF(#REF!&gt;0,1,0)</f>
        <v>#REF!</v>
      </c>
      <c r="C432" s="276" t="str">
        <f>Цены!B422</f>
        <v xml:space="preserve">Облицовка стен деревянной вагонкой с устройством каркаса </v>
      </c>
      <c r="D432" s="244" t="str">
        <f>Цены!C422</f>
        <v>м2</v>
      </c>
      <c r="E432" s="313">
        <f>Цены!G422</f>
        <v>1030</v>
      </c>
      <c r="F432" s="239"/>
    </row>
    <row r="433" spans="1:6" ht="25.5" x14ac:dyDescent="0.2">
      <c r="A433" s="240">
        <v>419</v>
      </c>
      <c r="B433" s="242" t="e">
        <f>IF(#REF!&gt;0,1,0)</f>
        <v>#REF!</v>
      </c>
      <c r="C433" s="276" t="str">
        <f>Цены!B423</f>
        <v>Покрытие деревянных поверхностей лаком или тонирующим составом в 1 слой</v>
      </c>
      <c r="D433" s="244" t="str">
        <f>Цены!C423</f>
        <v>м2</v>
      </c>
      <c r="E433" s="313">
        <f>Цены!G423</f>
        <v>99</v>
      </c>
      <c r="F433" s="239"/>
    </row>
    <row r="434" spans="1:6" ht="25.5" x14ac:dyDescent="0.2">
      <c r="A434" s="240">
        <v>420</v>
      </c>
      <c r="B434" s="242" t="e">
        <f>IF(#REF!&gt;0,1,0)</f>
        <v>#REF!</v>
      </c>
      <c r="C434" s="276" t="str">
        <f>Цены!B424</f>
        <v>Оклейка стен стеклянными/зеркальными элементами (размер менее 20*20)</v>
      </c>
      <c r="D434" s="244" t="str">
        <f>Цены!C424</f>
        <v>м2</v>
      </c>
      <c r="E434" s="313">
        <f>Цены!G424</f>
        <v>1030</v>
      </c>
      <c r="F434" s="239"/>
    </row>
    <row r="435" spans="1:6" ht="25.5" x14ac:dyDescent="0.2">
      <c r="A435" s="240">
        <v>421</v>
      </c>
      <c r="B435" s="242" t="e">
        <f>IF(#REF!&gt;0,1,0)</f>
        <v>#REF!</v>
      </c>
      <c r="C435" s="276" t="str">
        <f>Цены!B425</f>
        <v>Оклейка стен стеклянными/зеркальными элементами (размер более 20*20)</v>
      </c>
      <c r="D435" s="244" t="str">
        <f>Цены!C425</f>
        <v>м2</v>
      </c>
      <c r="E435" s="313">
        <f>Цены!G425</f>
        <v>840</v>
      </c>
      <c r="F435" s="239"/>
    </row>
    <row r="436" spans="1:6" x14ac:dyDescent="0.2">
      <c r="A436" s="240">
        <v>422</v>
      </c>
      <c r="B436" s="242" t="e">
        <f>IF(#REF!&gt;0,1,0)</f>
        <v>#REF!</v>
      </c>
      <c r="C436" s="276" t="str">
        <f>Цены!B426</f>
        <v>Декоративная  штукатурка</v>
      </c>
      <c r="D436" s="244" t="str">
        <f>Цены!C426</f>
        <v>м2</v>
      </c>
      <c r="E436" s="313">
        <f>Цены!G426</f>
        <v>760</v>
      </c>
      <c r="F436" s="239"/>
    </row>
    <row r="437" spans="1:6" x14ac:dyDescent="0.2">
      <c r="A437" s="240">
        <v>423</v>
      </c>
      <c r="B437" s="242" t="e">
        <f>IF(#REF!&gt;0,1,0)</f>
        <v>#REF!</v>
      </c>
      <c r="C437" s="276" t="str">
        <f>Цены!B427</f>
        <v>Фактурная  штукатурка</v>
      </c>
      <c r="D437" s="244" t="str">
        <f>Цены!C427</f>
        <v>м2</v>
      </c>
      <c r="E437" s="313">
        <f>Цены!G427</f>
        <v>327</v>
      </c>
      <c r="F437" s="239"/>
    </row>
    <row r="438" spans="1:6" x14ac:dyDescent="0.2">
      <c r="A438" s="240">
        <v>424</v>
      </c>
      <c r="B438" s="242" t="e">
        <f>IF(#REF!&gt;0,1,0)</f>
        <v>#REF!</v>
      </c>
      <c r="C438" s="276" t="str">
        <f>Цены!B428</f>
        <v>Венецианская  штукатурка</v>
      </c>
      <c r="D438" s="244" t="str">
        <f>Цены!C428</f>
        <v>м2</v>
      </c>
      <c r="E438" s="313">
        <f>Цены!G428</f>
        <v>1317.5</v>
      </c>
      <c r="F438" s="239"/>
    </row>
    <row r="439" spans="1:6" x14ac:dyDescent="0.2">
      <c r="A439" s="240">
        <v>425</v>
      </c>
      <c r="B439" s="242" t="e">
        <f>IF(#REF!&gt;0,1,0)</f>
        <v>#REF!</v>
      </c>
      <c r="C439" s="276" t="str">
        <f>Цены!B429</f>
        <v>Нанесение жидких обоев</v>
      </c>
      <c r="D439" s="244" t="str">
        <f>Цены!C429</f>
        <v>м2</v>
      </c>
      <c r="E439" s="313">
        <f>Цены!G429</f>
        <v>390</v>
      </c>
      <c r="F439" s="239"/>
    </row>
    <row r="440" spans="1:6" x14ac:dyDescent="0.2">
      <c r="A440" s="240">
        <v>426</v>
      </c>
      <c r="B440" s="242" t="e">
        <f>IF(#REF!&gt;0,1,0)</f>
        <v>#REF!</v>
      </c>
      <c r="C440" s="276" t="str">
        <f>Цены!B430</f>
        <v>Оклейка стен обоями шириной менее 700мм</v>
      </c>
      <c r="D440" s="244" t="str">
        <f>Цены!C430</f>
        <v>м2</v>
      </c>
      <c r="E440" s="313">
        <f>Цены!G430</f>
        <v>242.5</v>
      </c>
      <c r="F440" s="239"/>
    </row>
    <row r="441" spans="1:6" x14ac:dyDescent="0.2">
      <c r="A441" s="240">
        <v>427</v>
      </c>
      <c r="B441" s="242" t="e">
        <f>IF(#REF!&gt;0,1,0)</f>
        <v>#REF!</v>
      </c>
      <c r="C441" s="276" t="str">
        <f>Цены!B431</f>
        <v>Оклейка стен обоями без подбора</v>
      </c>
      <c r="D441" s="244" t="str">
        <f>Цены!C431</f>
        <v>м2</v>
      </c>
      <c r="E441" s="313">
        <f>Цены!G431</f>
        <v>240</v>
      </c>
      <c r="F441" s="239"/>
    </row>
    <row r="442" spans="1:6" x14ac:dyDescent="0.2">
      <c r="A442" s="240">
        <v>428</v>
      </c>
      <c r="B442" s="242" t="e">
        <f>IF(#REF!&gt;0,1,0)</f>
        <v>#REF!</v>
      </c>
      <c r="C442" s="276" t="str">
        <f>Цены!B432</f>
        <v>Оклейка стен обоями с подбором</v>
      </c>
      <c r="D442" s="244" t="str">
        <f>Цены!C432</f>
        <v>м2</v>
      </c>
      <c r="E442" s="313">
        <f>Цены!G432</f>
        <v>270</v>
      </c>
      <c r="F442" s="239"/>
    </row>
    <row r="443" spans="1:6" x14ac:dyDescent="0.2">
      <c r="A443" s="240">
        <v>429</v>
      </c>
      <c r="B443" s="242" t="e">
        <f>IF(#REF!&gt;0,1,0)</f>
        <v>#REF!</v>
      </c>
      <c r="C443" s="276" t="str">
        <f>Цены!B433</f>
        <v xml:space="preserve">Оклейка стен текстильными обоями </v>
      </c>
      <c r="D443" s="244" t="str">
        <f>Цены!C433</f>
        <v>м2</v>
      </c>
      <c r="E443" s="313">
        <f>Цены!G433</f>
        <v>313</v>
      </c>
      <c r="F443" s="239"/>
    </row>
    <row r="444" spans="1:6" x14ac:dyDescent="0.2">
      <c r="A444" s="240">
        <v>430</v>
      </c>
      <c r="B444" s="242" t="e">
        <f>IF(#REF!&gt;0,1,0)</f>
        <v>#REF!</v>
      </c>
      <c r="C444" s="276" t="str">
        <f>Цены!B434</f>
        <v>Оклейка стен обоями под окраску</v>
      </c>
      <c r="D444" s="244" t="str">
        <f>Цены!C434</f>
        <v>м2</v>
      </c>
      <c r="E444" s="313">
        <f>Цены!G434</f>
        <v>210</v>
      </c>
      <c r="F444" s="239"/>
    </row>
    <row r="445" spans="1:6" x14ac:dyDescent="0.2">
      <c r="A445" s="240">
        <v>431</v>
      </c>
      <c r="B445" s="242" t="e">
        <f>IF(#REF!&gt;0,1,0)</f>
        <v>#REF!</v>
      </c>
      <c r="C445" s="276" t="str">
        <f>Цены!B435</f>
        <v>Оклейка стен флизелиновым холстом (110,130,150 г/м2)</v>
      </c>
      <c r="D445" s="244" t="str">
        <f>Цены!C435</f>
        <v>м2</v>
      </c>
      <c r="E445" s="313">
        <f>Цены!G435</f>
        <v>155</v>
      </c>
      <c r="F445" s="239"/>
    </row>
    <row r="446" spans="1:6" x14ac:dyDescent="0.2">
      <c r="A446" s="240">
        <v>432</v>
      </c>
      <c r="B446" s="242" t="e">
        <f>IF(#REF!&gt;0,1,0)</f>
        <v>#REF!</v>
      </c>
      <c r="C446" s="276" t="str">
        <f>Цены!B436</f>
        <v xml:space="preserve">Оклеивание стен обоями шелкография </v>
      </c>
      <c r="D446" s="244" t="str">
        <f>Цены!C436</f>
        <v>м2</v>
      </c>
      <c r="E446" s="313">
        <f>Цены!G436</f>
        <v>471</v>
      </c>
      <c r="F446" s="239"/>
    </row>
    <row r="447" spans="1:6" x14ac:dyDescent="0.2">
      <c r="A447" s="240">
        <v>433</v>
      </c>
      <c r="B447" s="242" t="e">
        <f>IF(#REF!&gt;0,1,0)</f>
        <v>#REF!</v>
      </c>
      <c r="C447" s="276" t="str">
        <f>Цены!B437</f>
        <v>Поклейка обойного бордюра</v>
      </c>
      <c r="D447" s="244" t="str">
        <f>Цены!C437</f>
        <v>м/п</v>
      </c>
      <c r="E447" s="313">
        <f>Цены!G437</f>
        <v>120.5</v>
      </c>
      <c r="F447" s="239"/>
    </row>
    <row r="448" spans="1:6" x14ac:dyDescent="0.2">
      <c r="A448" s="240">
        <v>434</v>
      </c>
      <c r="B448" s="242" t="e">
        <f>IF(#REF!&gt;0,1,0)</f>
        <v>#REF!</v>
      </c>
      <c r="C448" s="276" t="str">
        <f>Цены!B438</f>
        <v xml:space="preserve">Поклейка фотообоев/бумажных обоев </v>
      </c>
      <c r="D448" s="244" t="str">
        <f>Цены!C438</f>
        <v>м2</v>
      </c>
      <c r="E448" s="313">
        <f>Цены!G438</f>
        <v>1041</v>
      </c>
      <c r="F448" s="239"/>
    </row>
    <row r="449" spans="1:6" ht="25.5" x14ac:dyDescent="0.2">
      <c r="A449" s="240">
        <v>435</v>
      </c>
      <c r="B449" s="242" t="e">
        <f>IF(#REF!&gt;0,1,0)</f>
        <v>#REF!</v>
      </c>
      <c r="C449" s="276" t="str">
        <f>Цены!B439</f>
        <v xml:space="preserve">Оклеивание стен шелковыми обоями VIP класса, обоями типа соломка, пробковым покрытием </v>
      </c>
      <c r="D449" s="244" t="str">
        <f>Цены!C439</f>
        <v>м2</v>
      </c>
      <c r="E449" s="313">
        <f>Цены!G439</f>
        <v>1432</v>
      </c>
      <c r="F449" s="239"/>
    </row>
    <row r="450" spans="1:6" x14ac:dyDescent="0.2">
      <c r="A450" s="240">
        <v>436</v>
      </c>
      <c r="B450" s="242" t="e">
        <f>IF(#REF!&gt;0,1,0)</f>
        <v>#REF!</v>
      </c>
      <c r="C450" s="276" t="str">
        <f>Цены!B440</f>
        <v>Оклеивание стены фреской/панно</v>
      </c>
      <c r="D450" s="244" t="str">
        <f>Цены!C440</f>
        <v>м2</v>
      </c>
      <c r="E450" s="313">
        <f>Цены!G440</f>
        <v>1050</v>
      </c>
      <c r="F450" s="239"/>
    </row>
    <row r="451" spans="1:6" x14ac:dyDescent="0.2">
      <c r="A451" s="240">
        <v>437</v>
      </c>
      <c r="B451" s="242" t="e">
        <f>IF(#REF!&gt;0,1,0)</f>
        <v>#REF!</v>
      </c>
      <c r="C451" s="276" t="str">
        <f>Цены!B441</f>
        <v>Окраска молдингов стены</v>
      </c>
      <c r="D451" s="244" t="str">
        <f>Цены!C441</f>
        <v>м/п</v>
      </c>
      <c r="E451" s="313">
        <f>Цены!G441</f>
        <v>122.5</v>
      </c>
      <c r="F451" s="239"/>
    </row>
    <row r="452" spans="1:6" x14ac:dyDescent="0.2">
      <c r="A452" s="240">
        <v>438</v>
      </c>
      <c r="B452" s="242" t="e">
        <f>IF(#REF!&gt;0,1,0)</f>
        <v>#REF!</v>
      </c>
      <c r="C452" s="276" t="str">
        <f>Цены!B442</f>
        <v>Окраска кирпичной /бетонной стены( стиль лофт)</v>
      </c>
      <c r="D452" s="244" t="str">
        <f>Цены!C442</f>
        <v>м2</v>
      </c>
      <c r="E452" s="313">
        <f>Цены!G442</f>
        <v>224</v>
      </c>
      <c r="F452" s="239"/>
    </row>
    <row r="453" spans="1:6" x14ac:dyDescent="0.2">
      <c r="A453" s="240">
        <v>439</v>
      </c>
      <c r="B453" s="242" t="e">
        <f>IF(#REF!&gt;0,1,0)</f>
        <v>#REF!</v>
      </c>
      <c r="C453" s="276" t="str">
        <f>Цены!B443</f>
        <v>Окраска стен в 2 слоя</v>
      </c>
      <c r="D453" s="244" t="str">
        <f>Цены!C443</f>
        <v>м2</v>
      </c>
      <c r="E453" s="313">
        <f>Цены!G443</f>
        <v>172.5</v>
      </c>
      <c r="F453" s="239"/>
    </row>
    <row r="454" spans="1:6" x14ac:dyDescent="0.2">
      <c r="A454" s="240">
        <v>440</v>
      </c>
      <c r="B454" s="242"/>
      <c r="C454" s="276" t="str">
        <f>Цены!B444</f>
        <v>Окраска стен (цветная) до 3х цветов</v>
      </c>
      <c r="D454" s="244" t="str">
        <f>Цены!C444</f>
        <v>м2</v>
      </c>
      <c r="E454" s="313">
        <f>Цены!G444</f>
        <v>317.5</v>
      </c>
      <c r="F454" s="239"/>
    </row>
    <row r="455" spans="1:6" x14ac:dyDescent="0.2">
      <c r="A455" s="240">
        <v>441</v>
      </c>
      <c r="B455" s="242"/>
      <c r="C455" s="276" t="str">
        <f>Цены!B445</f>
        <v>Окраска обоев в 2 слоя</v>
      </c>
      <c r="D455" s="244" t="str">
        <f>Цены!C445</f>
        <v>м2</v>
      </c>
      <c r="E455" s="313">
        <f>Цены!G445</f>
        <v>137.5</v>
      </c>
      <c r="F455" s="239"/>
    </row>
    <row r="456" spans="1:6" x14ac:dyDescent="0.2">
      <c r="A456" s="240">
        <v>442</v>
      </c>
      <c r="B456" s="242"/>
      <c r="C456" s="276" t="str">
        <f>Цены!B446</f>
        <v>Установка люка "невидимка"</v>
      </c>
      <c r="D456" s="244" t="str">
        <f>Цены!C446</f>
        <v>шт.</v>
      </c>
      <c r="E456" s="313">
        <f>Цены!G446</f>
        <v>1383</v>
      </c>
      <c r="F456" s="239"/>
    </row>
    <row r="457" spans="1:6" x14ac:dyDescent="0.2">
      <c r="A457" s="240">
        <v>443</v>
      </c>
      <c r="B457" s="242"/>
      <c r="C457" s="276" t="str">
        <f>Цены!B447</f>
        <v>Установка люка (металл/ПВХ)</v>
      </c>
      <c r="D457" s="244" t="str">
        <f>Цены!C447</f>
        <v>шт.</v>
      </c>
      <c r="E457" s="313">
        <f>Цены!G447</f>
        <v>371</v>
      </c>
      <c r="F457" s="239"/>
    </row>
    <row r="458" spans="1:6" x14ac:dyDescent="0.2">
      <c r="A458" s="240">
        <v>444</v>
      </c>
      <c r="B458" s="242"/>
      <c r="C458" s="276" t="str">
        <f>Цены!B448</f>
        <v>Установка пластикового декоративного уголка</v>
      </c>
      <c r="D458" s="244" t="str">
        <f>Цены!C448</f>
        <v>м/п</v>
      </c>
      <c r="E458" s="313">
        <f>Цены!G448</f>
        <v>99</v>
      </c>
      <c r="F458" s="239"/>
    </row>
    <row r="459" spans="1:6" x14ac:dyDescent="0.2">
      <c r="A459" s="240">
        <v>445</v>
      </c>
      <c r="B459" s="242" t="e">
        <f>IF(#REF!&gt;0,1,0)</f>
        <v>#REF!</v>
      </c>
      <c r="C459" s="316" t="str">
        <f>Цены!$B$449</f>
        <v>Откосы</v>
      </c>
      <c r="D459" s="253"/>
      <c r="E459" s="315"/>
      <c r="F459" s="239"/>
    </row>
    <row r="460" spans="1:6" x14ac:dyDescent="0.2">
      <c r="A460" s="240">
        <v>446</v>
      </c>
      <c r="B460" s="242" t="e">
        <f>IF(#REF!&gt;0,1,0)</f>
        <v>#REF!</v>
      </c>
      <c r="C460" s="276" t="str">
        <f>Цены!B450</f>
        <v>Окраска откосов, углов</v>
      </c>
      <c r="D460" s="244" t="str">
        <f>Цены!C450</f>
        <v>м/п</v>
      </c>
      <c r="E460" s="313">
        <f>Цены!G450</f>
        <v>128</v>
      </c>
      <c r="F460" s="239"/>
    </row>
    <row r="461" spans="1:6" x14ac:dyDescent="0.2">
      <c r="A461" s="240">
        <v>447</v>
      </c>
      <c r="B461" s="242" t="e">
        <f>IF(#REF!&gt;0,1,0)</f>
        <v>#REF!</v>
      </c>
      <c r="C461" s="276" t="str">
        <f>Цены!B451</f>
        <v>Оклейка откосов обоями</v>
      </c>
      <c r="D461" s="244" t="str">
        <f>Цены!C451</f>
        <v>м/п</v>
      </c>
      <c r="E461" s="313">
        <f>Цены!G451</f>
        <v>130</v>
      </c>
      <c r="F461" s="239"/>
    </row>
    <row r="462" spans="1:6" x14ac:dyDescent="0.2">
      <c r="A462" s="240">
        <v>448</v>
      </c>
      <c r="B462" s="242" t="e">
        <f>IF(#REF!&gt;0,1,0)</f>
        <v>#REF!</v>
      </c>
      <c r="C462" s="276" t="str">
        <f>Цены!B452</f>
        <v>Установка ПВХ уголка</v>
      </c>
      <c r="D462" s="244" t="str">
        <f>Цены!C452</f>
        <v>м/п</v>
      </c>
      <c r="E462" s="313">
        <f>Цены!G452</f>
        <v>72.5</v>
      </c>
      <c r="F462" s="239"/>
    </row>
    <row r="463" spans="1:6" x14ac:dyDescent="0.2">
      <c r="A463" s="240">
        <v>449</v>
      </c>
      <c r="B463" s="242" t="e">
        <f>IF(#REF!&gt;0,1,0)</f>
        <v>#REF!</v>
      </c>
      <c r="C463" s="276" t="str">
        <f>Цены!B453</f>
        <v>Устройство откосов из ПВХ панелей, сэндвич-панелей</v>
      </c>
      <c r="D463" s="244" t="str">
        <f>Цены!C453</f>
        <v>м/п</v>
      </c>
      <c r="E463" s="313">
        <f>Цены!G453</f>
        <v>367.5</v>
      </c>
      <c r="F463" s="239"/>
    </row>
    <row r="464" spans="1:6" x14ac:dyDescent="0.2">
      <c r="A464" s="240">
        <v>450</v>
      </c>
      <c r="B464" s="242" t="e">
        <f>IF(#REF!&gt;0,1,0)</f>
        <v>#REF!</v>
      </c>
      <c r="C464" s="276" t="str">
        <f>Цены!B454</f>
        <v>Облицовка откосов плиткой</v>
      </c>
      <c r="D464" s="244" t="str">
        <f>Цены!C454</f>
        <v>м/п</v>
      </c>
      <c r="E464" s="313">
        <f>Цены!G454</f>
        <v>672.5</v>
      </c>
      <c r="F464" s="239"/>
    </row>
    <row r="465" spans="1:6" x14ac:dyDescent="0.2">
      <c r="A465" s="240">
        <v>451</v>
      </c>
      <c r="B465" s="242" t="e">
        <f>IF(#REF!&gt;0,1,0)</f>
        <v>#REF!</v>
      </c>
      <c r="C465" s="276" t="str">
        <f>Цены!B455</f>
        <v>Облицовка откосов плиткой (торец 45 град, дополнительно)</v>
      </c>
      <c r="D465" s="244" t="str">
        <f>Цены!C455</f>
        <v>м/п</v>
      </c>
      <c r="E465" s="313">
        <f>Цены!G455</f>
        <v>1122.5</v>
      </c>
      <c r="F465" s="239"/>
    </row>
    <row r="466" spans="1:6" x14ac:dyDescent="0.2">
      <c r="A466" s="240">
        <v>452</v>
      </c>
      <c r="B466" s="242">
        <v>1</v>
      </c>
      <c r="C466" s="276" t="str">
        <f>Цены!B456</f>
        <v>Подрезка резного края плитки под 45 гр.</v>
      </c>
      <c r="D466" s="244" t="str">
        <f>Цены!C456</f>
        <v>м/п</v>
      </c>
      <c r="E466" s="313">
        <f>Цены!G456</f>
        <v>722.5</v>
      </c>
      <c r="F466" s="239"/>
    </row>
    <row r="467" spans="1:6" x14ac:dyDescent="0.2">
      <c r="A467" s="240">
        <v>453</v>
      </c>
      <c r="B467" s="242" t="e">
        <f>IF(#REF!&gt;0,1,0)</f>
        <v>#REF!</v>
      </c>
      <c r="C467" s="316" t="str">
        <f>Цены!$B$457</f>
        <v>Потолки</v>
      </c>
      <c r="D467" s="253"/>
      <c r="E467" s="315"/>
      <c r="F467" s="239"/>
    </row>
    <row r="468" spans="1:6" x14ac:dyDescent="0.2">
      <c r="A468" s="240">
        <v>454</v>
      </c>
      <c r="B468" s="242" t="e">
        <f>IF(#REF!&gt;0,1,0)</f>
        <v>#REF!</v>
      </c>
      <c r="C468" s="276" t="str">
        <f>Цены!B458</f>
        <v xml:space="preserve">Окраска потолка в 2 слоя </v>
      </c>
      <c r="D468" s="244" t="str">
        <f>Цены!C458</f>
        <v>м2</v>
      </c>
      <c r="E468" s="313">
        <f>Цены!G458</f>
        <v>172.5</v>
      </c>
      <c r="F468" s="239"/>
    </row>
    <row r="469" spans="1:6" x14ac:dyDescent="0.2">
      <c r="A469" s="240">
        <v>455</v>
      </c>
      <c r="B469" s="242" t="e">
        <f>IF(#REF!&gt;0,1,0)</f>
        <v>#REF!</v>
      </c>
      <c r="C469" s="276" t="str">
        <f>Цены!B459</f>
        <v>Декоративная штукатурка на потолке</v>
      </c>
      <c r="D469" s="244" t="str">
        <f>Цены!C459</f>
        <v>м2</v>
      </c>
      <c r="E469" s="313">
        <f>Цены!G459</f>
        <v>872.5</v>
      </c>
      <c r="F469" s="239"/>
    </row>
    <row r="470" spans="1:6" x14ac:dyDescent="0.2">
      <c r="A470" s="240">
        <v>456</v>
      </c>
      <c r="B470" s="242" t="e">
        <f>IF(#REF!&gt;0,1,0)</f>
        <v>#REF!</v>
      </c>
      <c r="C470" s="276" t="str">
        <f>Цены!B460</f>
        <v>Установка плинтуса потолочного (полиуритан)</v>
      </c>
      <c r="D470" s="244" t="str">
        <f>Цены!C460</f>
        <v>м/п</v>
      </c>
      <c r="E470" s="313">
        <f>Цены!G460</f>
        <v>322</v>
      </c>
      <c r="F470" s="239"/>
    </row>
    <row r="471" spans="1:6" x14ac:dyDescent="0.2">
      <c r="A471" s="240">
        <v>457</v>
      </c>
      <c r="B471" s="242" t="e">
        <f>IF(#REF!&gt;0,1,0)</f>
        <v>#REF!</v>
      </c>
      <c r="C471" s="276" t="str">
        <f>Цены!B461</f>
        <v>Установка потолочных розеток декоративных</v>
      </c>
      <c r="D471" s="244" t="str">
        <f>Цены!C461</f>
        <v>шт.</v>
      </c>
      <c r="E471" s="313">
        <f>Цены!G461</f>
        <v>385</v>
      </c>
      <c r="F471" s="239"/>
    </row>
    <row r="472" spans="1:6" ht="25.5" x14ac:dyDescent="0.2">
      <c r="A472" s="240">
        <v>458</v>
      </c>
      <c r="B472" s="242" t="e">
        <f>IF(#REF!&gt;0,1,0)</f>
        <v>#REF!</v>
      </c>
      <c r="C472" s="276" t="str">
        <f>Цены!B462</f>
        <v xml:space="preserve">Установка потолочного плинтуса дюрополимер/полиуретан до 70 мм </v>
      </c>
      <c r="D472" s="244" t="str">
        <f>Цены!C462</f>
        <v>м/п</v>
      </c>
      <c r="E472" s="313">
        <f>Цены!G462</f>
        <v>265</v>
      </c>
      <c r="F472" s="239"/>
    </row>
    <row r="473" spans="1:6" ht="25.5" x14ac:dyDescent="0.2">
      <c r="A473" s="240">
        <v>459</v>
      </c>
      <c r="B473" s="242" t="e">
        <f>IF(#REF!&gt;0,1,0)</f>
        <v>#REF!</v>
      </c>
      <c r="C473" s="276" t="str">
        <f>Цены!B463</f>
        <v>Установка потолочного плинтуса дюрополимер/полиуретан более 70 мм</v>
      </c>
      <c r="D473" s="244" t="str">
        <f>Цены!C463</f>
        <v>м/п</v>
      </c>
      <c r="E473" s="313">
        <f>Цены!G463</f>
        <v>465</v>
      </c>
      <c r="F473" s="239"/>
    </row>
    <row r="474" spans="1:6" ht="25.5" x14ac:dyDescent="0.2">
      <c r="A474" s="240">
        <v>460</v>
      </c>
      <c r="B474" s="242" t="e">
        <f>IF(#REF!&gt;0,1,0)</f>
        <v>#REF!</v>
      </c>
      <c r="C474" s="276" t="str">
        <f>Цены!B464</f>
        <v>Монтаж плинтуса потолочного (полиуретан, с подбором рисунка)</v>
      </c>
      <c r="D474" s="244" t="str">
        <f>Цены!C464</f>
        <v>м/п</v>
      </c>
      <c r="E474" s="313">
        <f>Цены!G464</f>
        <v>416</v>
      </c>
      <c r="F474" s="239"/>
    </row>
    <row r="475" spans="1:6" x14ac:dyDescent="0.2">
      <c r="A475" s="240">
        <v>461</v>
      </c>
      <c r="B475" s="242" t="e">
        <f>IF(#REF!&gt;0,1,0)</f>
        <v>#REF!</v>
      </c>
      <c r="C475" s="276" t="str">
        <f>Цены!B465</f>
        <v>Окраска потолочного плинтуса</v>
      </c>
      <c r="D475" s="244" t="str">
        <f>Цены!C465</f>
        <v>м/п</v>
      </c>
      <c r="E475" s="313">
        <f>Цены!G465</f>
        <v>122.5</v>
      </c>
      <c r="F475" s="239"/>
    </row>
    <row r="476" spans="1:6" x14ac:dyDescent="0.2">
      <c r="A476" s="240">
        <v>462</v>
      </c>
      <c r="B476" s="242" t="e">
        <f>IF(#REF!&gt;0,1,0)</f>
        <v>#REF!</v>
      </c>
      <c r="C476" s="276" t="str">
        <f>Цены!B466</f>
        <v>Поклейка обоев на потолок</v>
      </c>
      <c r="D476" s="244" t="str">
        <f>Цены!C466</f>
        <v>м2</v>
      </c>
      <c r="E476" s="313">
        <f>Цены!G466</f>
        <v>221</v>
      </c>
      <c r="F476" s="239"/>
    </row>
    <row r="477" spans="1:6" ht="25.5" x14ac:dyDescent="0.2">
      <c r="A477" s="240">
        <v>463</v>
      </c>
      <c r="B477" s="242" t="e">
        <f>IF(#REF!&gt;0,1,0)</f>
        <v>#REF!</v>
      </c>
      <c r="C477" s="276" t="str">
        <f>Цены!B467</f>
        <v>Отделка готовых потолков типа "Венецианская штукатурка"</v>
      </c>
      <c r="D477" s="244" t="str">
        <f>Цены!C467</f>
        <v>м2</v>
      </c>
      <c r="E477" s="313">
        <f>Цены!G467</f>
        <v>1277</v>
      </c>
      <c r="F477" s="239"/>
    </row>
    <row r="478" spans="1:6" x14ac:dyDescent="0.2">
      <c r="A478" s="240">
        <v>464</v>
      </c>
      <c r="B478" s="242" t="e">
        <f>IF(#REF!&gt;0,1,0)</f>
        <v>#REF!</v>
      </c>
      <c r="C478" s="276" t="str">
        <f>Цены!B468</f>
        <v>Устройство потолков из ПВХ панелей до 10м2</v>
      </c>
      <c r="D478" s="244" t="str">
        <f>Цены!C468</f>
        <v>м2</v>
      </c>
      <c r="E478" s="313">
        <f>Цены!G468</f>
        <v>384</v>
      </c>
      <c r="F478" s="239"/>
    </row>
    <row r="479" spans="1:6" x14ac:dyDescent="0.2">
      <c r="A479" s="240">
        <v>465</v>
      </c>
      <c r="B479" s="242" t="e">
        <f>IF(#REF!&gt;0,1,0)</f>
        <v>#REF!</v>
      </c>
      <c r="C479" s="276" t="str">
        <f>Цены!B469</f>
        <v>Устройство потолков из ПВХ панелей свыше 10м2</v>
      </c>
      <c r="D479" s="244" t="str">
        <f>Цены!C469</f>
        <v>м2</v>
      </c>
      <c r="E479" s="313">
        <f>Цены!G469</f>
        <v>449</v>
      </c>
      <c r="F479" s="239"/>
    </row>
    <row r="480" spans="1:6" x14ac:dyDescent="0.2">
      <c r="A480" s="240">
        <v>466</v>
      </c>
      <c r="B480" s="242" t="e">
        <f>IF(#REF!&gt;0,1,0)</f>
        <v>#REF!</v>
      </c>
      <c r="C480" s="276" t="str">
        <f>Цены!B470</f>
        <v>Устройство потолков реечных свыше до 10м2</v>
      </c>
      <c r="D480" s="244" t="str">
        <f>Цены!C470</f>
        <v>м2</v>
      </c>
      <c r="E480" s="313">
        <f>Цены!G470</f>
        <v>484.5</v>
      </c>
      <c r="F480" s="239"/>
    </row>
    <row r="481" spans="1:6" ht="25.5" x14ac:dyDescent="0.2">
      <c r="A481" s="240">
        <v>467</v>
      </c>
      <c r="B481" s="242" t="e">
        <f>IF(#REF!&gt;0,1,0)</f>
        <v>#REF!</v>
      </c>
      <c r="C481" s="276" t="str">
        <f>Цены!B471</f>
        <v xml:space="preserve">Обшивка потолка деревянной вагонкой с устройством каркаса </v>
      </c>
      <c r="D481" s="244" t="str">
        <f>Цены!C471</f>
        <v>м2</v>
      </c>
      <c r="E481" s="313">
        <f>Цены!G471</f>
        <v>1070.5</v>
      </c>
      <c r="F481" s="239"/>
    </row>
    <row r="482" spans="1:6" x14ac:dyDescent="0.2">
      <c r="A482" s="240">
        <v>468</v>
      </c>
      <c r="B482" s="242" t="e">
        <f>IF(#REF!&gt;0,1,0)</f>
        <v>#REF!</v>
      </c>
      <c r="C482" s="276" t="str">
        <f>Цены!B472</f>
        <v>Поклейка панелей потолочных</v>
      </c>
      <c r="D482" s="244" t="str">
        <f>Цены!C472</f>
        <v>м2</v>
      </c>
      <c r="E482" s="313">
        <f>Цены!G472</f>
        <v>192</v>
      </c>
      <c r="F482" s="239"/>
    </row>
    <row r="483" spans="1:6" x14ac:dyDescent="0.2">
      <c r="A483" s="240">
        <v>469</v>
      </c>
      <c r="B483" s="242" t="e">
        <f>IF(#REF!&gt;0,1,0)</f>
        <v>#REF!</v>
      </c>
      <c r="C483" s="276" t="str">
        <f>Цены!B473</f>
        <v>Устройство кассетных подвесных потолков ("Армстронг")</v>
      </c>
      <c r="D483" s="244" t="str">
        <f>Цены!C473</f>
        <v>м2</v>
      </c>
      <c r="E483" s="313">
        <f>Цены!G473</f>
        <v>377.5</v>
      </c>
      <c r="F483" s="239"/>
    </row>
    <row r="484" spans="1:6" x14ac:dyDescent="0.2">
      <c r="A484" s="240">
        <v>470</v>
      </c>
      <c r="B484" s="242" t="e">
        <f>IF(#REF!&gt;0,1,0)</f>
        <v>#REF!</v>
      </c>
      <c r="C484" s="276" t="str">
        <f>Цены!B474</f>
        <v xml:space="preserve">Сверление отверстия в ГКЛ потолке </v>
      </c>
      <c r="D484" s="244" t="str">
        <f>Цены!C474</f>
        <v>шт.</v>
      </c>
      <c r="E484" s="313">
        <f>Цены!G474</f>
        <v>63</v>
      </c>
      <c r="F484" s="239"/>
    </row>
    <row r="485" spans="1:6" x14ac:dyDescent="0.2">
      <c r="A485" s="240">
        <v>471</v>
      </c>
      <c r="B485" s="242">
        <v>1</v>
      </c>
      <c r="C485" s="276" t="str">
        <f>Цены!B475</f>
        <v xml:space="preserve">Сверление отверстия в реечном потолке </v>
      </c>
      <c r="D485" s="244" t="str">
        <f>Цены!C475</f>
        <v>шт.</v>
      </c>
      <c r="E485" s="313">
        <f>Цены!G475</f>
        <v>90</v>
      </c>
      <c r="F485" s="239"/>
    </row>
    <row r="486" spans="1:6" x14ac:dyDescent="0.2">
      <c r="A486" s="240">
        <v>472</v>
      </c>
      <c r="B486" s="242" t="e">
        <f>IF(#REF!&gt;0,1,0)</f>
        <v>#REF!</v>
      </c>
      <c r="C486" s="316" t="str">
        <f>Цены!$B$476</f>
        <v>Двери, окна</v>
      </c>
      <c r="D486" s="253"/>
      <c r="E486" s="315"/>
      <c r="F486" s="239"/>
    </row>
    <row r="487" spans="1:6" x14ac:dyDescent="0.2">
      <c r="A487" s="240">
        <v>473</v>
      </c>
      <c r="B487" s="242" t="e">
        <f>IF(#REF!&gt;0,1,0)</f>
        <v>#REF!</v>
      </c>
      <c r="C487" s="276" t="str">
        <f>Цены!B477</f>
        <v>Окраска окна</v>
      </c>
      <c r="D487" s="244" t="str">
        <f>Цены!C477</f>
        <v>м2</v>
      </c>
      <c r="E487" s="313">
        <f>Цены!G477</f>
        <v>422.5</v>
      </c>
      <c r="F487" s="239"/>
    </row>
    <row r="488" spans="1:6" x14ac:dyDescent="0.2">
      <c r="A488" s="240">
        <v>474</v>
      </c>
      <c r="B488" s="242" t="e">
        <f>IF(#REF!&gt;0,1,0)</f>
        <v>#REF!</v>
      </c>
      <c r="C488" s="276" t="str">
        <f>Цены!B478</f>
        <v>Установка подоконников</v>
      </c>
      <c r="D488" s="244" t="str">
        <f>Цены!C478</f>
        <v>м/п</v>
      </c>
      <c r="E488" s="313">
        <f>Цены!G478</f>
        <v>471</v>
      </c>
      <c r="F488" s="239"/>
    </row>
    <row r="489" spans="1:6" ht="25.5" x14ac:dyDescent="0.2">
      <c r="A489" s="240">
        <v>475</v>
      </c>
      <c r="B489" s="242" t="e">
        <f>IF(#REF!&gt;0,1,0)</f>
        <v>#REF!</v>
      </c>
      <c r="C489" s="276" t="str">
        <f>Цены!B479</f>
        <v>Установка каменного подоконника (с подготовкой поверхности)</v>
      </c>
      <c r="D489" s="244" t="str">
        <f>Цены!C479</f>
        <v>м/п</v>
      </c>
      <c r="E489" s="313">
        <f>Цены!G479</f>
        <v>1280</v>
      </c>
      <c r="F489" s="239"/>
    </row>
    <row r="490" spans="1:6" ht="25.5" x14ac:dyDescent="0.2">
      <c r="A490" s="240">
        <v>476</v>
      </c>
      <c r="B490" s="242" t="e">
        <f>IF(#REF!&gt;0,1,0)</f>
        <v>#REF!</v>
      </c>
      <c r="C490" s="276" t="str">
        <f>Цены!B480</f>
        <v>Устройство подоконника из керамогранита (включая подготовку поверхности)</v>
      </c>
      <c r="D490" s="244" t="str">
        <f>Цены!C480</f>
        <v>м/п</v>
      </c>
      <c r="E490" s="313">
        <f>Цены!G480</f>
        <v>1550</v>
      </c>
      <c r="F490" s="239"/>
    </row>
    <row r="491" spans="1:6" x14ac:dyDescent="0.2">
      <c r="A491" s="240">
        <v>477</v>
      </c>
      <c r="B491" s="242" t="e">
        <f>IF(#REF!&gt;0,1,0)</f>
        <v>#REF!</v>
      </c>
      <c r="C491" s="276" t="str">
        <f>Цены!B481</f>
        <v>Установка отливов</v>
      </c>
      <c r="D491" s="244" t="str">
        <f>Цены!C481</f>
        <v>м/п</v>
      </c>
      <c r="E491" s="313">
        <f>Цены!G481</f>
        <v>395.5</v>
      </c>
      <c r="F491" s="239"/>
    </row>
    <row r="492" spans="1:6" x14ac:dyDescent="0.2">
      <c r="A492" s="240">
        <v>478</v>
      </c>
      <c r="B492" s="242" t="e">
        <f>IF(#REF!&gt;0,1,0)</f>
        <v>#REF!</v>
      </c>
      <c r="C492" s="276" t="str">
        <f>Цены!B482</f>
        <v>Окраска подоконников</v>
      </c>
      <c r="D492" s="244" t="str">
        <f>Цены!C482</f>
        <v>м/п</v>
      </c>
      <c r="E492" s="313">
        <f>Цены!G482</f>
        <v>165</v>
      </c>
      <c r="F492" s="239"/>
    </row>
    <row r="493" spans="1:6" x14ac:dyDescent="0.2">
      <c r="A493" s="240">
        <v>479</v>
      </c>
      <c r="B493" s="242" t="e">
        <f>IF(#REF!&gt;0,1,0)</f>
        <v>#REF!</v>
      </c>
      <c r="C493" s="276" t="str">
        <f>Цены!B483</f>
        <v>Подрез деревянной двери</v>
      </c>
      <c r="D493" s="244" t="str">
        <f>Цены!C483</f>
        <v>м/п</v>
      </c>
      <c r="E493" s="313">
        <f>Цены!G483</f>
        <v>260</v>
      </c>
      <c r="F493" s="239"/>
    </row>
    <row r="494" spans="1:6" x14ac:dyDescent="0.2">
      <c r="A494" s="240">
        <v>480</v>
      </c>
      <c r="B494" s="242" t="e">
        <f>IF(#REF!&gt;0,1,0)</f>
        <v>#REF!</v>
      </c>
      <c r="C494" s="276" t="str">
        <f>Цены!B484</f>
        <v>Окраска двери</v>
      </c>
      <c r="D494" s="244" t="str">
        <f>Цены!C484</f>
        <v>м2</v>
      </c>
      <c r="E494" s="313">
        <f>Цены!G484</f>
        <v>527</v>
      </c>
      <c r="F494" s="239"/>
    </row>
    <row r="495" spans="1:6" x14ac:dyDescent="0.2">
      <c r="A495" s="240">
        <v>481</v>
      </c>
      <c r="B495" s="242" t="e">
        <f>IF(#REF!&gt;0,1,0)</f>
        <v>#REF!</v>
      </c>
      <c r="C495" s="276" t="str">
        <f>Цены!B485</f>
        <v xml:space="preserve">Установка  арки в проем </v>
      </c>
      <c r="D495" s="244" t="str">
        <f>Цены!C485</f>
        <v>шт.</v>
      </c>
      <c r="E495" s="313">
        <f>Цены!G485</f>
        <v>1664.5</v>
      </c>
      <c r="F495" s="239"/>
    </row>
    <row r="496" spans="1:6" x14ac:dyDescent="0.2">
      <c r="A496" s="240">
        <v>482</v>
      </c>
      <c r="B496" s="242" t="e">
        <f>IF(#REF!&gt;0,1,0)</f>
        <v>#REF!</v>
      </c>
      <c r="C496" s="276" t="str">
        <f>Цены!B486</f>
        <v xml:space="preserve">Окраска оконных проемов с подготовкой </v>
      </c>
      <c r="D496" s="244" t="str">
        <f>Цены!C486</f>
        <v>м/п</v>
      </c>
      <c r="E496" s="313">
        <f>Цены!G486</f>
        <v>741.5</v>
      </c>
      <c r="F496" s="239"/>
    </row>
    <row r="497" spans="1:6" x14ac:dyDescent="0.2">
      <c r="A497" s="240">
        <v>483</v>
      </c>
      <c r="B497" s="242" t="e">
        <f>IF(#REF!&gt;0,1,0)</f>
        <v>#REF!</v>
      </c>
      <c r="C497" s="276" t="str">
        <f>Цены!B487</f>
        <v>Установка антресольных дверок</v>
      </c>
      <c r="D497" s="244" t="str">
        <f>Цены!C487</f>
        <v>шт.</v>
      </c>
      <c r="E497" s="313">
        <f>Цены!G487</f>
        <v>395.5</v>
      </c>
      <c r="F497" s="239"/>
    </row>
    <row r="498" spans="1:6" x14ac:dyDescent="0.2">
      <c r="A498" s="240">
        <v>484</v>
      </c>
      <c r="B498" s="242" t="e">
        <f>IF(#REF!&gt;0,1,0)</f>
        <v>#REF!</v>
      </c>
      <c r="C498" s="276" t="str">
        <f>Цены!B488</f>
        <v>Монтаж дверного ограничителя</v>
      </c>
      <c r="D498" s="244" t="str">
        <f>Цены!C488</f>
        <v>м/п</v>
      </c>
      <c r="E498" s="313">
        <f>Цены!G488</f>
        <v>112.5</v>
      </c>
      <c r="F498" s="239"/>
    </row>
    <row r="499" spans="1:6" x14ac:dyDescent="0.2">
      <c r="A499" s="240">
        <v>485</v>
      </c>
      <c r="B499" s="242"/>
      <c r="C499" s="276" t="str">
        <f>Цены!B489</f>
        <v>Окраска наличников</v>
      </c>
      <c r="D499" s="244" t="str">
        <f>Цены!C489</f>
        <v>м/п</v>
      </c>
      <c r="E499" s="313">
        <f>Цены!G489</f>
        <v>122.5</v>
      </c>
      <c r="F499" s="239"/>
    </row>
    <row r="500" spans="1:6" x14ac:dyDescent="0.2">
      <c r="A500" s="240">
        <v>486</v>
      </c>
      <c r="B500" s="242"/>
      <c r="C500" s="276" t="str">
        <f>Цены!B490</f>
        <v>Установка межкомнатной двери под ключ</v>
      </c>
      <c r="D500" s="244" t="str">
        <f>Цены!C490</f>
        <v>шт.</v>
      </c>
      <c r="E500" s="313">
        <f>Цены!G490</f>
        <v>2500</v>
      </c>
      <c r="F500" s="239"/>
    </row>
    <row r="501" spans="1:6" x14ac:dyDescent="0.2">
      <c r="A501" s="240">
        <v>487</v>
      </c>
      <c r="B501" s="242" t="e">
        <f>IF(#REF!&gt;0,1,0)</f>
        <v>#REF!</v>
      </c>
      <c r="C501" s="276" t="str">
        <f>Цены!B491</f>
        <v>Шпаклевка дверей (с ошкуриванием)</v>
      </c>
      <c r="D501" s="244" t="str">
        <f>Цены!C491</f>
        <v>м2</v>
      </c>
      <c r="E501" s="313">
        <f>Цены!G491</f>
        <v>322.5</v>
      </c>
      <c r="F501" s="239"/>
    </row>
    <row r="502" spans="1:6" x14ac:dyDescent="0.2">
      <c r="A502" s="240">
        <v>488</v>
      </c>
      <c r="B502" s="242">
        <v>1</v>
      </c>
      <c r="C502" s="276" t="str">
        <f>Цены!B492</f>
        <v>Замуровать окна (между с/у и кухней)</v>
      </c>
      <c r="D502" s="244" t="str">
        <f>Цены!C492</f>
        <v>шт.</v>
      </c>
      <c r="E502" s="313">
        <f>Цены!G492</f>
        <v>1053.5</v>
      </c>
      <c r="F502" s="239"/>
    </row>
    <row r="503" spans="1:6" x14ac:dyDescent="0.2">
      <c r="A503" s="240">
        <v>489</v>
      </c>
      <c r="B503" s="242" t="e">
        <f>IF(#REF!&gt;0,1,0)</f>
        <v>#REF!</v>
      </c>
      <c r="C503" s="316" t="s">
        <v>84</v>
      </c>
      <c r="D503" s="253"/>
      <c r="E503" s="315"/>
      <c r="F503" s="239"/>
    </row>
    <row r="504" spans="1:6" x14ac:dyDescent="0.2">
      <c r="A504" s="240">
        <v>490</v>
      </c>
      <c r="B504" s="242" t="e">
        <f>IF(#REF!&gt;0,1,0)</f>
        <v>#REF!</v>
      </c>
      <c r="C504" s="276" t="str">
        <f>Цены!B494</f>
        <v xml:space="preserve">Скрытый карниз для парящих штор </v>
      </c>
      <c r="D504" s="244" t="str">
        <f>Цены!C494</f>
        <v>м/п</v>
      </c>
      <c r="E504" s="313">
        <f>Цены!G494</f>
        <v>832</v>
      </c>
      <c r="F504" s="239"/>
    </row>
    <row r="505" spans="1:6" x14ac:dyDescent="0.2">
      <c r="A505" s="240">
        <v>491</v>
      </c>
      <c r="B505" s="242" t="e">
        <f>IF(#REF!&gt;0,1,0)</f>
        <v>#REF!</v>
      </c>
      <c r="C505" s="276" t="str">
        <f>Цены!B495</f>
        <v>Установка карнизов</v>
      </c>
      <c r="D505" s="244" t="str">
        <f>Цены!C495</f>
        <v>м/п</v>
      </c>
      <c r="E505" s="313">
        <f>Цены!G495</f>
        <v>272.5</v>
      </c>
      <c r="F505" s="239"/>
    </row>
    <row r="506" spans="1:6" x14ac:dyDescent="0.2">
      <c r="A506" s="240">
        <v>492</v>
      </c>
      <c r="B506" s="242" t="e">
        <f>IF(#REF!&gt;0,1,0)</f>
        <v>#REF!</v>
      </c>
      <c r="C506" s="276" t="str">
        <f>Цены!B496</f>
        <v>Монтаж  электрокарниза</v>
      </c>
      <c r="D506" s="244" t="str">
        <f>Цены!C496</f>
        <v>м/п</v>
      </c>
      <c r="E506" s="313">
        <f>Цены!G496</f>
        <v>1026</v>
      </c>
      <c r="F506" s="239"/>
    </row>
    <row r="507" spans="1:6" x14ac:dyDescent="0.2">
      <c r="A507" s="240">
        <v>493</v>
      </c>
      <c r="B507" s="242" t="e">
        <f>IF(#REF!&gt;0,1,0)</f>
        <v>#REF!</v>
      </c>
      <c r="C507" s="276" t="str">
        <f>Цены!B497</f>
        <v>Монтаж антресоли</v>
      </c>
      <c r="D507" s="244" t="str">
        <f>Цены!C497</f>
        <v>м2</v>
      </c>
      <c r="E507" s="313">
        <f>Цены!G497</f>
        <v>988</v>
      </c>
      <c r="F507" s="239"/>
    </row>
    <row r="508" spans="1:6" x14ac:dyDescent="0.2">
      <c r="A508" s="240">
        <v>494</v>
      </c>
      <c r="B508" s="242" t="e">
        <f>IF(#REF!&gt;0,1,0)</f>
        <v>#REF!</v>
      </c>
      <c r="C508" s="276" t="str">
        <f>Цены!B498</f>
        <v xml:space="preserve">Монтаж ЖК телевизора на стену </v>
      </c>
      <c r="D508" s="244" t="str">
        <f>Цены!C498</f>
        <v>шт.</v>
      </c>
      <c r="E508" s="313">
        <f>Цены!G498</f>
        <v>1317</v>
      </c>
      <c r="F508" s="239"/>
    </row>
    <row r="509" spans="1:6" x14ac:dyDescent="0.2">
      <c r="A509" s="240">
        <v>495</v>
      </c>
      <c r="B509" s="242" t="e">
        <f>IF(#REF!&gt;0,1,0)</f>
        <v>#REF!</v>
      </c>
      <c r="C509" s="276" t="str">
        <f>Цены!B499</f>
        <v>Установка  рольставней</v>
      </c>
      <c r="D509" s="244" t="str">
        <f>Цены!C499</f>
        <v>шт.</v>
      </c>
      <c r="E509" s="313">
        <f>Цены!G499</f>
        <v>1464</v>
      </c>
      <c r="F509" s="239"/>
    </row>
    <row r="510" spans="1:6" x14ac:dyDescent="0.2">
      <c r="A510" s="240">
        <v>496</v>
      </c>
      <c r="B510" s="242" t="e">
        <f>IF(#REF!&gt;0,1,0)</f>
        <v>#REF!</v>
      </c>
      <c r="C510" s="276" t="str">
        <f>Цены!B500</f>
        <v>Установка полок</v>
      </c>
      <c r="D510" s="244" t="str">
        <f>Цены!C500</f>
        <v>шт.</v>
      </c>
      <c r="E510" s="313">
        <f>Цены!G500</f>
        <v>351</v>
      </c>
      <c r="F510" s="239"/>
    </row>
    <row r="511" spans="1:6" x14ac:dyDescent="0.2">
      <c r="A511" s="240">
        <v>497</v>
      </c>
      <c r="B511" s="242" t="e">
        <f>IF(#REF!&gt;0,1,0)</f>
        <v>#REF!</v>
      </c>
      <c r="C511" s="276" t="str">
        <f>Цены!B501</f>
        <v>Установка зеркал</v>
      </c>
      <c r="D511" s="244" t="str">
        <f>Цены!C501</f>
        <v>шт.</v>
      </c>
      <c r="E511" s="313">
        <f>Цены!G501</f>
        <v>561.5</v>
      </c>
      <c r="F511" s="239"/>
    </row>
    <row r="512" spans="1:6" ht="25.5" x14ac:dyDescent="0.2">
      <c r="A512" s="240">
        <v>498</v>
      </c>
      <c r="B512" s="242" t="e">
        <f>IF(#REF!&gt;0,1,0)</f>
        <v>#REF!</v>
      </c>
      <c r="C512" s="276" t="str">
        <f>Цены!B502</f>
        <v>Установка экрана для радиатора из МДФ (без изготовления)</v>
      </c>
      <c r="D512" s="244" t="str">
        <f>Цены!C502</f>
        <v>шт.</v>
      </c>
      <c r="E512" s="313">
        <f>Цены!G502</f>
        <v>324</v>
      </c>
      <c r="F512" s="239"/>
    </row>
    <row r="513" spans="1:6" x14ac:dyDescent="0.2">
      <c r="A513" s="240">
        <v>499</v>
      </c>
      <c r="B513" s="242" t="e">
        <f>IF(#REF!&gt;0,1,0)</f>
        <v>#REF!</v>
      </c>
      <c r="C513" s="276" t="str">
        <f>Цены!B503</f>
        <v>&lt;Запасные строчки&gt;</v>
      </c>
      <c r="D513" s="244">
        <f>Цены!C503</f>
        <v>0</v>
      </c>
      <c r="E513" s="313">
        <f>Цены!G503</f>
        <v>0</v>
      </c>
      <c r="F513" s="239"/>
    </row>
    <row r="514" spans="1:6" x14ac:dyDescent="0.2">
      <c r="A514" s="240">
        <v>500</v>
      </c>
      <c r="B514" s="242" t="e">
        <f>IF(#REF!&gt;0,1,0)</f>
        <v>#REF!</v>
      </c>
      <c r="C514" s="276" t="str">
        <f>Цены!B504</f>
        <v>&lt;Запасные строчки&gt;</v>
      </c>
      <c r="D514" s="244">
        <f>Цены!C504</f>
        <v>0</v>
      </c>
      <c r="E514" s="313">
        <f>Цены!G504</f>
        <v>0</v>
      </c>
      <c r="F514" s="239"/>
    </row>
    <row r="515" spans="1:6" x14ac:dyDescent="0.2">
      <c r="A515" s="240">
        <v>501</v>
      </c>
      <c r="B515" s="242"/>
      <c r="C515" s="276" t="str">
        <f>Цены!B505</f>
        <v>&lt;Запасные строчки&gt;</v>
      </c>
      <c r="D515" s="244">
        <f>Цены!C505</f>
        <v>0</v>
      </c>
      <c r="E515" s="313">
        <f>Цены!G505</f>
        <v>0</v>
      </c>
      <c r="F515" s="239"/>
    </row>
    <row r="516" spans="1:6" x14ac:dyDescent="0.2">
      <c r="A516" s="240">
        <v>502</v>
      </c>
      <c r="B516" s="242" t="e">
        <f>IF(#REF!&gt;0,1,0)</f>
        <v>#REF!</v>
      </c>
      <c r="C516" s="276" t="str">
        <f>Цены!B506</f>
        <v>&lt;Запасные строчки&gt;</v>
      </c>
      <c r="D516" s="244">
        <f>Цены!C506</f>
        <v>0</v>
      </c>
      <c r="E516" s="313">
        <f>Цены!G506</f>
        <v>0</v>
      </c>
      <c r="F516" s="239"/>
    </row>
    <row r="517" spans="1:6" x14ac:dyDescent="0.2">
      <c r="A517" s="240">
        <v>503</v>
      </c>
      <c r="B517" s="242" t="e">
        <f>IF(#REF!&gt;0,1,0)</f>
        <v>#REF!</v>
      </c>
      <c r="C517" s="276" t="str">
        <f>Цены!B507</f>
        <v>&lt;Запасные строчки&gt;</v>
      </c>
      <c r="D517" s="244">
        <f>Цены!C507</f>
        <v>0</v>
      </c>
      <c r="E517" s="313">
        <f>Цены!G507</f>
        <v>0</v>
      </c>
      <c r="F517" s="239"/>
    </row>
    <row r="518" spans="1:6" ht="13.5" thickBot="1" x14ac:dyDescent="0.25">
      <c r="A518" s="240">
        <v>504</v>
      </c>
      <c r="B518" s="242">
        <v>1</v>
      </c>
      <c r="C518" s="276" t="str">
        <f>Цены!B508</f>
        <v>Итого по разделу (чистовые отделочные работы)</v>
      </c>
      <c r="D518" s="244">
        <f>Цены!C508</f>
        <v>0</v>
      </c>
      <c r="E518" s="313">
        <f>Цены!G508</f>
        <v>0</v>
      </c>
      <c r="F518" s="239"/>
    </row>
    <row r="519" spans="1:6" ht="26.25" thickBot="1" x14ac:dyDescent="0.25">
      <c r="A519" s="240">
        <v>505</v>
      </c>
      <c r="B519" s="242" t="e">
        <f>IF(#REF!&gt;0,1,0)</f>
        <v>#REF!</v>
      </c>
      <c r="C519" s="250" t="str">
        <f ca="1">C1&amp;". Электромонтажные  работы"</f>
        <v>Прайс для мастеров. Электромонтажные  работы</v>
      </c>
      <c r="D519" s="251" t="s">
        <v>804</v>
      </c>
      <c r="E519" s="314" t="s">
        <v>805</v>
      </c>
      <c r="F519" s="239"/>
    </row>
    <row r="520" spans="1:6" ht="25.5" x14ac:dyDescent="0.2">
      <c r="A520" s="240">
        <v>506</v>
      </c>
      <c r="B520" s="242" t="e">
        <f>IF(#REF!&gt;0,1,0)</f>
        <v>#REF!</v>
      </c>
      <c r="C520" s="276" t="str">
        <f>Цены!B510</f>
        <v>Штробление кирпичных/гипсолитовых/пеноблочных стен под элкабель</v>
      </c>
      <c r="D520" s="244" t="str">
        <f>Цены!C510</f>
        <v>м/п</v>
      </c>
      <c r="E520" s="313">
        <f>Цены!G510</f>
        <v>150</v>
      </c>
      <c r="F520" s="239"/>
    </row>
    <row r="521" spans="1:6" x14ac:dyDescent="0.2">
      <c r="A521" s="240">
        <v>507</v>
      </c>
      <c r="B521" s="242" t="e">
        <f>IF(#REF!&gt;0,1,0)</f>
        <v>#REF!</v>
      </c>
      <c r="C521" s="276" t="str">
        <f>Цены!B511</f>
        <v>Штробление бетонных стен под элкабель</v>
      </c>
      <c r="D521" s="244" t="str">
        <f>Цены!C511</f>
        <v>м/п</v>
      </c>
      <c r="E521" s="313">
        <f>Цены!G511</f>
        <v>260</v>
      </c>
      <c r="F521" s="239"/>
    </row>
    <row r="522" spans="1:6" x14ac:dyDescent="0.2">
      <c r="A522" s="240">
        <v>508</v>
      </c>
      <c r="B522" s="242" t="e">
        <f>IF(#REF!&gt;0,1,0)</f>
        <v>#REF!</v>
      </c>
      <c r="C522" s="276" t="str">
        <f>Цены!B512</f>
        <v>Заделка штроб</v>
      </c>
      <c r="D522" s="244" t="str">
        <f>Цены!C512</f>
        <v>м/п</v>
      </c>
      <c r="E522" s="313">
        <f>Цены!G512</f>
        <v>36</v>
      </c>
      <c r="F522" s="239"/>
    </row>
    <row r="523" spans="1:6" x14ac:dyDescent="0.2">
      <c r="A523" s="240">
        <v>509</v>
      </c>
      <c r="B523" s="242" t="e">
        <f>IF(#REF!&gt;0,1,0)</f>
        <v>#REF!</v>
      </c>
      <c r="C523" s="276" t="str">
        <f>Цены!B513</f>
        <v xml:space="preserve">Высверливание чаши под подрозетник в бетоне </v>
      </c>
      <c r="D523" s="244" t="str">
        <f>Цены!C513</f>
        <v>шт.</v>
      </c>
      <c r="E523" s="313">
        <f>Цены!G513</f>
        <v>260</v>
      </c>
      <c r="F523" s="239"/>
    </row>
    <row r="524" spans="1:6" ht="25.5" x14ac:dyDescent="0.2">
      <c r="A524" s="240">
        <v>510</v>
      </c>
      <c r="B524" s="242" t="e">
        <f>IF(#REF!&gt;0,1,0)</f>
        <v>#REF!</v>
      </c>
      <c r="C524" s="276" t="str">
        <f>Цены!B514</f>
        <v xml:space="preserve">Высверливание чаши под подрозетник в гипсолите/Пеноблоке </v>
      </c>
      <c r="D524" s="244" t="str">
        <f>Цены!C514</f>
        <v>шт.</v>
      </c>
      <c r="E524" s="313">
        <f>Цены!G514</f>
        <v>140</v>
      </c>
      <c r="F524" s="239"/>
    </row>
    <row r="525" spans="1:6" x14ac:dyDescent="0.2">
      <c r="A525" s="240">
        <v>511</v>
      </c>
      <c r="B525" s="242" t="e">
        <f>IF(#REF!&gt;0,1,0)</f>
        <v>#REF!</v>
      </c>
      <c r="C525" s="276" t="str">
        <f>Цены!B515</f>
        <v>Высверливание отверстия под подрозетник в ГКЛ</v>
      </c>
      <c r="D525" s="244" t="str">
        <f>Цены!C515</f>
        <v>шт.</v>
      </c>
      <c r="E525" s="313">
        <f>Цены!G515</f>
        <v>127</v>
      </c>
      <c r="F525" s="239"/>
    </row>
    <row r="526" spans="1:6" x14ac:dyDescent="0.2">
      <c r="A526" s="240">
        <v>512</v>
      </c>
      <c r="B526" s="242" t="e">
        <f>IF(#REF!&gt;0,1,0)</f>
        <v>#REF!</v>
      </c>
      <c r="C526" s="276" t="str">
        <f>Цены!B516</f>
        <v xml:space="preserve">Высверливание чаши под подрозетник в кирпиче </v>
      </c>
      <c r="D526" s="244" t="str">
        <f>Цены!C516</f>
        <v>шт.</v>
      </c>
      <c r="E526" s="313">
        <f>Цены!G516</f>
        <v>222.5</v>
      </c>
      <c r="F526" s="239"/>
    </row>
    <row r="527" spans="1:6" x14ac:dyDescent="0.2">
      <c r="A527" s="240">
        <v>513</v>
      </c>
      <c r="B527" s="242" t="e">
        <f>IF(#REF!&gt;0,1,0)</f>
        <v>#REF!</v>
      </c>
      <c r="C527" s="276" t="str">
        <f>Цены!B517</f>
        <v xml:space="preserve">Установка подрозетника </v>
      </c>
      <c r="D527" s="244" t="str">
        <f>Цены!C517</f>
        <v>шт.</v>
      </c>
      <c r="E527" s="313">
        <f>Цены!G517</f>
        <v>62</v>
      </c>
      <c r="F527" s="239"/>
    </row>
    <row r="528" spans="1:6" x14ac:dyDescent="0.2">
      <c r="A528" s="240">
        <v>514</v>
      </c>
      <c r="B528" s="242" t="e">
        <f>IF(#REF!&gt;0,1,0)</f>
        <v>#REF!</v>
      </c>
      <c r="C528" s="276" t="str">
        <f>Цены!B518</f>
        <v>Установка механизма, панели электроточки</v>
      </c>
      <c r="D528" s="244" t="str">
        <f>Цены!C518</f>
        <v>шт.</v>
      </c>
      <c r="E528" s="313">
        <f>Цены!G518</f>
        <v>212.5</v>
      </c>
      <c r="F528" s="239"/>
    </row>
    <row r="529" spans="1:6" x14ac:dyDescent="0.2">
      <c r="A529" s="240">
        <v>515</v>
      </c>
      <c r="B529" s="242" t="e">
        <f>IF(#REF!&gt;0,1,0)</f>
        <v>#REF!</v>
      </c>
      <c r="C529" s="276" t="str">
        <f>Цены!B519</f>
        <v>Установка электроточки накладной</v>
      </c>
      <c r="D529" s="244" t="str">
        <f>Цены!C519</f>
        <v>шт.</v>
      </c>
      <c r="E529" s="313">
        <f>Цены!G519</f>
        <v>162.5</v>
      </c>
      <c r="F529" s="239"/>
    </row>
    <row r="530" spans="1:6" x14ac:dyDescent="0.2">
      <c r="A530" s="240">
        <v>516</v>
      </c>
      <c r="B530" s="242" t="e">
        <f>IF(#REF!&gt;0,1,0)</f>
        <v>#REF!</v>
      </c>
      <c r="C530" s="276" t="str">
        <f>Цены!B520</f>
        <v>Установка диммера</v>
      </c>
      <c r="D530" s="244" t="str">
        <f>Цены!C520</f>
        <v>шт.</v>
      </c>
      <c r="E530" s="313">
        <f>Цены!G520</f>
        <v>327.5</v>
      </c>
      <c r="F530" s="239"/>
    </row>
    <row r="531" spans="1:6" x14ac:dyDescent="0.2">
      <c r="A531" s="240">
        <v>517</v>
      </c>
      <c r="B531" s="242" t="e">
        <f>IF(#REF!&gt;0,1,0)</f>
        <v>#REF!</v>
      </c>
      <c r="C531" s="276" t="str">
        <f>Цены!B521</f>
        <v xml:space="preserve">Установка перекрестного выключателя </v>
      </c>
      <c r="D531" s="244" t="str">
        <f>Цены!C521</f>
        <v>шт.</v>
      </c>
      <c r="E531" s="313">
        <f>Цены!G521</f>
        <v>342.5</v>
      </c>
      <c r="F531" s="239"/>
    </row>
    <row r="532" spans="1:6" x14ac:dyDescent="0.2">
      <c r="A532" s="240">
        <v>518</v>
      </c>
      <c r="B532" s="242" t="e">
        <f>IF(#REF!&gt;0,1,0)</f>
        <v>#REF!</v>
      </c>
      <c r="C532" s="276" t="str">
        <f>Цены!B522</f>
        <v xml:space="preserve">Установка проходного выключателя </v>
      </c>
      <c r="D532" s="244" t="str">
        <f>Цены!C522</f>
        <v>шт.</v>
      </c>
      <c r="E532" s="313">
        <f>Цены!G522</f>
        <v>237.5</v>
      </c>
      <c r="F532" s="239"/>
    </row>
    <row r="533" spans="1:6" x14ac:dyDescent="0.2">
      <c r="A533" s="240">
        <v>519</v>
      </c>
      <c r="B533" s="242" t="e">
        <f>IF(#REF!&gt;0,1,0)</f>
        <v>#REF!</v>
      </c>
      <c r="C533" s="276" t="str">
        <f>Цены!B523</f>
        <v>Установка проходного 2х клавишного выключателя</v>
      </c>
      <c r="D533" s="244" t="str">
        <f>Цены!C523</f>
        <v>шт.</v>
      </c>
      <c r="E533" s="313">
        <f>Цены!G523</f>
        <v>304</v>
      </c>
      <c r="F533" s="239"/>
    </row>
    <row r="534" spans="1:6" x14ac:dyDescent="0.2">
      <c r="A534" s="240">
        <v>520</v>
      </c>
      <c r="B534" s="242" t="e">
        <f>IF(#REF!&gt;0,1,0)</f>
        <v>#REF!</v>
      </c>
      <c r="C534" s="276" t="str">
        <f>Цены!B524</f>
        <v xml:space="preserve">Установка проходного 3х клавишного выключателя </v>
      </c>
      <c r="D534" s="244" t="str">
        <f>Цены!C524</f>
        <v>шт.</v>
      </c>
      <c r="E534" s="313">
        <f>Цены!G524</f>
        <v>318</v>
      </c>
      <c r="F534" s="239"/>
    </row>
    <row r="535" spans="1:6" x14ac:dyDescent="0.2">
      <c r="A535" s="240">
        <v>521</v>
      </c>
      <c r="B535" s="242" t="e">
        <f>IF(#REF!&gt;0,1,0)</f>
        <v>#REF!</v>
      </c>
      <c r="C535" s="276" t="str">
        <f>Цены!B525</f>
        <v>Установка электроточки в ГКЛ</v>
      </c>
      <c r="D535" s="244" t="str">
        <f>Цены!C525</f>
        <v>шт.</v>
      </c>
      <c r="E535" s="313">
        <f>Цены!G525</f>
        <v>204</v>
      </c>
      <c r="F535" s="239"/>
    </row>
    <row r="536" spans="1:6" x14ac:dyDescent="0.2">
      <c r="A536" s="240">
        <v>522</v>
      </c>
      <c r="B536" s="242" t="e">
        <f>IF(#REF!&gt;0,1,0)</f>
        <v>#REF!</v>
      </c>
      <c r="C536" s="276" t="str">
        <f>Цены!B526</f>
        <v>Установка 3х фазной розетки накладной</v>
      </c>
      <c r="D536" s="244" t="str">
        <f>Цены!C526</f>
        <v>шт.</v>
      </c>
      <c r="E536" s="313">
        <f>Цены!G526</f>
        <v>234</v>
      </c>
      <c r="F536" s="239"/>
    </row>
    <row r="537" spans="1:6" x14ac:dyDescent="0.2">
      <c r="A537" s="240">
        <v>523</v>
      </c>
      <c r="B537" s="242" t="e">
        <f>IF(#REF!&gt;0,1,0)</f>
        <v>#REF!</v>
      </c>
      <c r="C537" s="276" t="str">
        <f>Цены!B527</f>
        <v>Установка светильника трекового</v>
      </c>
      <c r="D537" s="244" t="str">
        <f>Цены!C527</f>
        <v>шт.</v>
      </c>
      <c r="E537" s="313">
        <f>Цены!G527</f>
        <v>172.5</v>
      </c>
      <c r="F537" s="239"/>
    </row>
    <row r="538" spans="1:6" x14ac:dyDescent="0.2">
      <c r="A538" s="240">
        <v>524</v>
      </c>
      <c r="B538" s="242" t="e">
        <f>IF(#REF!&gt;0,1,0)</f>
        <v>#REF!</v>
      </c>
      <c r="C538" s="276" t="str">
        <f>Цены!B528</f>
        <v>Установка 3х фазной розетки внутренней установки</v>
      </c>
      <c r="D538" s="244" t="str">
        <f>Цены!C528</f>
        <v>шт.</v>
      </c>
      <c r="E538" s="313">
        <f>Цены!G528</f>
        <v>351</v>
      </c>
      <c r="F538" s="239"/>
    </row>
    <row r="539" spans="1:6" x14ac:dyDescent="0.2">
      <c r="A539" s="240">
        <v>525</v>
      </c>
      <c r="B539" s="242" t="e">
        <f>IF(#REF!&gt;0,1,0)</f>
        <v>#REF!</v>
      </c>
      <c r="C539" s="276" t="str">
        <f>Цены!B529</f>
        <v>Монтаж встраиваемого линейного освещения</v>
      </c>
      <c r="D539" s="244" t="str">
        <f>Цены!C529</f>
        <v>м/п</v>
      </c>
      <c r="E539" s="313">
        <f>Цены!G529</f>
        <v>1987</v>
      </c>
      <c r="F539" s="239"/>
    </row>
    <row r="540" spans="1:6" ht="25.5" x14ac:dyDescent="0.2">
      <c r="A540" s="240">
        <v>526</v>
      </c>
      <c r="B540" s="242" t="e">
        <f>IF(#REF!&gt;0,1,0)</f>
        <v>#REF!</v>
      </c>
      <c r="C540" s="276" t="str">
        <f>Цены!B530</f>
        <v>Установка трекового освещения (без монтажа осветительных приборов)</v>
      </c>
      <c r="D540" s="244" t="str">
        <f>Цены!C530</f>
        <v>м/п</v>
      </c>
      <c r="E540" s="313">
        <f>Цены!G530</f>
        <v>166</v>
      </c>
      <c r="F540" s="239"/>
    </row>
    <row r="541" spans="1:6" x14ac:dyDescent="0.2">
      <c r="A541" s="240">
        <v>527</v>
      </c>
      <c r="B541" s="242" t="e">
        <f>IF(#REF!&gt;0,1,0)</f>
        <v>#REF!</v>
      </c>
      <c r="C541" s="276" t="str">
        <f>Цены!B531</f>
        <v>Установка люстры (без сборки)</v>
      </c>
      <c r="D541" s="244" t="str">
        <f>Цены!C531</f>
        <v>шт.</v>
      </c>
      <c r="E541" s="313">
        <f>Цены!G531</f>
        <v>722.5</v>
      </c>
      <c r="F541" s="239"/>
    </row>
    <row r="542" spans="1:6" x14ac:dyDescent="0.2">
      <c r="A542" s="240">
        <v>528</v>
      </c>
      <c r="B542" s="242" t="e">
        <f>IF(#REF!&gt;0,1,0)</f>
        <v>#REF!</v>
      </c>
      <c r="C542" s="276" t="str">
        <f>Цены!B532</f>
        <v>Установка встраиваемых светильников под окраску</v>
      </c>
      <c r="D542" s="244" t="str">
        <f>Цены!C532</f>
        <v>шт.</v>
      </c>
      <c r="E542" s="313">
        <f>Цены!G532</f>
        <v>890</v>
      </c>
      <c r="F542" s="239"/>
    </row>
    <row r="543" spans="1:6" x14ac:dyDescent="0.2">
      <c r="A543" s="240">
        <v>529</v>
      </c>
      <c r="B543" s="242" t="e">
        <f>IF(#REF!&gt;0,1,0)</f>
        <v>#REF!</v>
      </c>
      <c r="C543" s="276" t="str">
        <f>Цены!B533</f>
        <v>Установка светильников точечных</v>
      </c>
      <c r="D543" s="244" t="str">
        <f>Цены!C533</f>
        <v>шт.</v>
      </c>
      <c r="E543" s="313">
        <f>Цены!G533</f>
        <v>150</v>
      </c>
      <c r="F543" s="239"/>
    </row>
    <row r="544" spans="1:6" x14ac:dyDescent="0.2">
      <c r="A544" s="240">
        <v>530</v>
      </c>
      <c r="B544" s="242" t="e">
        <f>IF(#REF!&gt;0,1,0)</f>
        <v>#REF!</v>
      </c>
      <c r="C544" s="276" t="str">
        <f>Цены!B534</f>
        <v>Установка светильника настенного,бра</v>
      </c>
      <c r="D544" s="244" t="str">
        <f>Цены!C534</f>
        <v>шт.</v>
      </c>
      <c r="E544" s="313">
        <f>Цены!G534</f>
        <v>318.5</v>
      </c>
      <c r="F544" s="239"/>
    </row>
    <row r="545" spans="1:6" x14ac:dyDescent="0.2">
      <c r="A545" s="240">
        <v>531</v>
      </c>
      <c r="B545" s="242" t="e">
        <f>IF(#REF!&gt;0,1,0)</f>
        <v>#REF!</v>
      </c>
      <c r="C545" s="276" t="str">
        <f>Цены!B535</f>
        <v>Установка светодиодной ленты</v>
      </c>
      <c r="D545" s="244" t="str">
        <f>Цены!C535</f>
        <v>м/п</v>
      </c>
      <c r="E545" s="313">
        <f>Цены!G535</f>
        <v>187.5</v>
      </c>
      <c r="F545" s="239"/>
    </row>
    <row r="546" spans="1:6" x14ac:dyDescent="0.2">
      <c r="A546" s="240">
        <v>532</v>
      </c>
      <c r="B546" s="242" t="e">
        <f>IF(#REF!&gt;0,1,0)</f>
        <v>#REF!</v>
      </c>
      <c r="C546" s="276" t="str">
        <f>Цены!B536</f>
        <v>Установка светодиодной ленты в алюминиевом коробе</v>
      </c>
      <c r="D546" s="244" t="str">
        <f>Цены!C536</f>
        <v>м/п</v>
      </c>
      <c r="E546" s="313">
        <f>Цены!G536</f>
        <v>207.5</v>
      </c>
      <c r="F546" s="239"/>
    </row>
    <row r="547" spans="1:6" x14ac:dyDescent="0.2">
      <c r="A547" s="240">
        <v>533</v>
      </c>
      <c r="B547" s="242" t="e">
        <f>IF(#REF!&gt;0,1,0)</f>
        <v>#REF!</v>
      </c>
      <c r="C547" s="276" t="str">
        <f>Цены!B537</f>
        <v xml:space="preserve">Прокладка кабеля в гофре </v>
      </c>
      <c r="D547" s="244" t="str">
        <f>Цены!C537</f>
        <v>м/п</v>
      </c>
      <c r="E547" s="313">
        <f>Цены!G537</f>
        <v>190</v>
      </c>
      <c r="F547" s="239"/>
    </row>
    <row r="548" spans="1:6" x14ac:dyDescent="0.2">
      <c r="A548" s="240">
        <v>534</v>
      </c>
      <c r="B548" s="242" t="e">
        <f>IF(#REF!&gt;0,1,0)</f>
        <v>#REF!</v>
      </c>
      <c r="C548" s="276" t="str">
        <f>Цены!B538</f>
        <v>Прокладка кабеля</v>
      </c>
      <c r="D548" s="244" t="str">
        <f>Цены!C538</f>
        <v>м/п</v>
      </c>
      <c r="E548" s="313">
        <f>Цены!G538</f>
        <v>125</v>
      </c>
      <c r="F548" s="239"/>
    </row>
    <row r="549" spans="1:6" x14ac:dyDescent="0.2">
      <c r="A549" s="240">
        <v>535</v>
      </c>
      <c r="B549" s="242" t="e">
        <f>IF(#REF!&gt;0,1,0)</f>
        <v>#REF!</v>
      </c>
      <c r="C549" s="276" t="str">
        <f>Цены!B539</f>
        <v>Прокладка кабеля телефонного/интернет UTP</v>
      </c>
      <c r="D549" s="244" t="str">
        <f>Цены!C539</f>
        <v>м/п</v>
      </c>
      <c r="E549" s="313">
        <f>Цены!G539</f>
        <v>55</v>
      </c>
      <c r="F549" s="239"/>
    </row>
    <row r="550" spans="1:6" x14ac:dyDescent="0.2">
      <c r="A550" s="240">
        <v>536</v>
      </c>
      <c r="B550" s="242" t="e">
        <f>IF(#REF!&gt;0,1,0)</f>
        <v>#REF!</v>
      </c>
      <c r="C550" s="276" t="str">
        <f>Цены!B540</f>
        <v>Установка  кабель-канала</v>
      </c>
      <c r="D550" s="244" t="str">
        <f>Цены!C540</f>
        <v>м/п</v>
      </c>
      <c r="E550" s="313">
        <f>Цены!G540</f>
        <v>60</v>
      </c>
      <c r="F550" s="239"/>
    </row>
    <row r="551" spans="1:6" x14ac:dyDescent="0.2">
      <c r="A551" s="240">
        <v>537</v>
      </c>
      <c r="B551" s="242" t="e">
        <f>IF(#REF!&gt;0,1,0)</f>
        <v>#REF!</v>
      </c>
      <c r="C551" s="276" t="str">
        <f>Цены!B541</f>
        <v>Монтаж кабельного лотка металл</v>
      </c>
      <c r="D551" s="244" t="str">
        <f>Цены!C541</f>
        <v>м/п</v>
      </c>
      <c r="E551" s="313">
        <f>Цены!G541</f>
        <v>87</v>
      </c>
      <c r="F551" s="239"/>
    </row>
    <row r="552" spans="1:6" x14ac:dyDescent="0.2">
      <c r="A552" s="240">
        <v>538</v>
      </c>
      <c r="B552" s="242" t="e">
        <f>IF(#REF!&gt;0,1,0)</f>
        <v>#REF!</v>
      </c>
      <c r="C552" s="276" t="str">
        <f>Цены!B542</f>
        <v>Установка контроллера для светодиодной ленты</v>
      </c>
      <c r="D552" s="244" t="str">
        <f>Цены!C542</f>
        <v>шт.</v>
      </c>
      <c r="E552" s="313">
        <f>Цены!G542</f>
        <v>585.5</v>
      </c>
      <c r="F552" s="239"/>
    </row>
    <row r="553" spans="1:6" x14ac:dyDescent="0.2">
      <c r="A553" s="240">
        <v>539</v>
      </c>
      <c r="B553" s="242" t="e">
        <f>IF(#REF!&gt;0,1,0)</f>
        <v>#REF!</v>
      </c>
      <c r="C553" s="276" t="str">
        <f>Цены!B543</f>
        <v>Установка автоматического выключателя</v>
      </c>
      <c r="D553" s="244" t="str">
        <f>Цены!C543</f>
        <v>шт.</v>
      </c>
      <c r="E553" s="313">
        <f>Цены!G543</f>
        <v>263.5</v>
      </c>
      <c r="F553" s="239"/>
    </row>
    <row r="554" spans="1:6" x14ac:dyDescent="0.2">
      <c r="A554" s="240">
        <v>540</v>
      </c>
      <c r="B554" s="242" t="e">
        <f>IF(#REF!&gt;0,1,0)</f>
        <v>#REF!</v>
      </c>
      <c r="C554" s="276" t="str">
        <f>Цены!B544</f>
        <v>Установка дифф автоматического выключателя</v>
      </c>
      <c r="D554" s="244" t="str">
        <f>Цены!C544</f>
        <v>шт.</v>
      </c>
      <c r="E554" s="313">
        <f>Цены!G544</f>
        <v>406</v>
      </c>
      <c r="F554" s="239"/>
    </row>
    <row r="555" spans="1:6" x14ac:dyDescent="0.2">
      <c r="A555" s="240">
        <v>541</v>
      </c>
      <c r="B555" s="242" t="e">
        <f>IF(#REF!&gt;0,1,0)</f>
        <v>#REF!</v>
      </c>
      <c r="C555" s="276" t="str">
        <f>Цены!B545</f>
        <v>Установка УЗО</v>
      </c>
      <c r="D555" s="244" t="str">
        <f>Цены!C545</f>
        <v>шт.</v>
      </c>
      <c r="E555" s="313">
        <f>Цены!G545</f>
        <v>463</v>
      </c>
      <c r="F555" s="239"/>
    </row>
    <row r="556" spans="1:6" x14ac:dyDescent="0.2">
      <c r="A556" s="240">
        <v>542</v>
      </c>
      <c r="B556" s="242" t="e">
        <f>IF(#REF!&gt;0,1,0)</f>
        <v>#REF!</v>
      </c>
      <c r="C556" s="276" t="str">
        <f>Цены!B546</f>
        <v>Монтаж элщита накладного</v>
      </c>
      <c r="D556" s="244" t="str">
        <f>Цены!C546</f>
        <v>шт.</v>
      </c>
      <c r="E556" s="313">
        <f>Цены!G546</f>
        <v>878.5</v>
      </c>
      <c r="F556" s="239"/>
    </row>
    <row r="557" spans="1:6" x14ac:dyDescent="0.2">
      <c r="A557" s="240">
        <v>543</v>
      </c>
      <c r="B557" s="242" t="e">
        <f>IF(#REF!&gt;0,1,0)</f>
        <v>#REF!</v>
      </c>
      <c r="C557" s="276" t="str">
        <f>Цены!B547</f>
        <v>Подключение к вводному щиту</v>
      </c>
      <c r="D557" s="244" t="str">
        <f>Цены!C547</f>
        <v>шт.</v>
      </c>
      <c r="E557" s="313">
        <f>Цены!G547</f>
        <v>755</v>
      </c>
      <c r="F557" s="239"/>
    </row>
    <row r="558" spans="1:6" x14ac:dyDescent="0.2">
      <c r="A558" s="240">
        <v>544</v>
      </c>
      <c r="B558" s="242" t="e">
        <f>IF(#REF!&gt;0,1,0)</f>
        <v>#REF!</v>
      </c>
      <c r="C558" s="276" t="str">
        <f>Цены!B548</f>
        <v>Соединение медных проводов пайкой+термоусадка</v>
      </c>
      <c r="D558" s="244" t="str">
        <f>Цены!C548</f>
        <v>шт.</v>
      </c>
      <c r="E558" s="313">
        <f>Цены!G548</f>
        <v>170</v>
      </c>
      <c r="F558" s="239"/>
    </row>
    <row r="559" spans="1:6" x14ac:dyDescent="0.2">
      <c r="A559" s="240">
        <v>545</v>
      </c>
      <c r="B559" s="242" t="e">
        <f>IF(#REF!&gt;0,1,0)</f>
        <v>#REF!</v>
      </c>
      <c r="C559" s="276" t="str">
        <f>Цены!B549</f>
        <v>Наращивание кабеля (спайка + терм усадка)</v>
      </c>
      <c r="D559" s="244" t="str">
        <f>Цены!C549</f>
        <v>шт.</v>
      </c>
      <c r="E559" s="313">
        <f>Цены!G549</f>
        <v>170</v>
      </c>
      <c r="F559" s="239"/>
    </row>
    <row r="560" spans="1:6" x14ac:dyDescent="0.2">
      <c r="A560" s="240">
        <v>546</v>
      </c>
      <c r="B560" s="242" t="e">
        <f>IF(#REF!&gt;0,1,0)</f>
        <v>#REF!</v>
      </c>
      <c r="C560" s="276" t="str">
        <f>Цены!B550</f>
        <v>Установка распределительной коробки накладной</v>
      </c>
      <c r="D560" s="244" t="str">
        <f>Цены!C550</f>
        <v>шт.</v>
      </c>
      <c r="E560" s="313">
        <f>Цены!G550</f>
        <v>285</v>
      </c>
      <c r="F560" s="239"/>
    </row>
    <row r="561" spans="1:6" ht="25.5" x14ac:dyDescent="0.2">
      <c r="A561" s="240">
        <v>547</v>
      </c>
      <c r="B561" s="242" t="e">
        <f>IF(#REF!&gt;0,1,0)</f>
        <v>#REF!</v>
      </c>
      <c r="C561" s="276" t="str">
        <f>Цены!B551</f>
        <v>Монтаж элщита до 6 автоматов кирпичной стене (ПГП,пеноблок)</v>
      </c>
      <c r="D561" s="244" t="str">
        <f>Цены!C551</f>
        <v>шт.</v>
      </c>
      <c r="E561" s="313">
        <f>Цены!G551</f>
        <v>949</v>
      </c>
      <c r="F561" s="239"/>
    </row>
    <row r="562" spans="1:6" ht="25.5" x14ac:dyDescent="0.2">
      <c r="A562" s="240">
        <v>548</v>
      </c>
      <c r="B562" s="242" t="e">
        <f>IF(#REF!&gt;0,1,0)</f>
        <v>#REF!</v>
      </c>
      <c r="C562" s="276" t="str">
        <f>Цены!B552</f>
        <v>Монтаж элщита до 16 автоматов в кирпичной стене (ПГП,пеноблок)</v>
      </c>
      <c r="D562" s="244" t="str">
        <f>Цены!C552</f>
        <v>шт.</v>
      </c>
      <c r="E562" s="313">
        <f>Цены!G552</f>
        <v>1206</v>
      </c>
      <c r="F562" s="239"/>
    </row>
    <row r="563" spans="1:6" ht="25.5" x14ac:dyDescent="0.2">
      <c r="A563" s="240">
        <v>549</v>
      </c>
      <c r="B563" s="242" t="e">
        <f>IF(#REF!&gt;0,1,0)</f>
        <v>#REF!</v>
      </c>
      <c r="C563" s="276" t="str">
        <f>Цены!B553</f>
        <v>Монтаж элщита до 24 автоматов в кирпичной стене  (ПГП,пеноблок)</v>
      </c>
      <c r="D563" s="244" t="str">
        <f>Цены!C553</f>
        <v>шт.</v>
      </c>
      <c r="E563" s="313">
        <f>Цены!G553</f>
        <v>1464</v>
      </c>
      <c r="F563" s="239"/>
    </row>
    <row r="564" spans="1:6" ht="25.5" x14ac:dyDescent="0.2">
      <c r="A564" s="240">
        <v>550</v>
      </c>
      <c r="B564" s="242" t="e">
        <f>IF(#REF!&gt;0,1,0)</f>
        <v>#REF!</v>
      </c>
      <c r="C564" s="276" t="str">
        <f>Цены!B554</f>
        <v>Монтаж элщита свыше 24 автоматов в кирпичной стене  (ПГП,пеноблок)</v>
      </c>
      <c r="D564" s="244" t="str">
        <f>Цены!C554</f>
        <v>шт.</v>
      </c>
      <c r="E564" s="313">
        <f>Цены!G554</f>
        <v>2900</v>
      </c>
      <c r="F564" s="239"/>
    </row>
    <row r="565" spans="1:6" x14ac:dyDescent="0.2">
      <c r="A565" s="240">
        <v>551</v>
      </c>
      <c r="B565" s="242" t="e">
        <f>IF(#REF!&gt;0,1,0)</f>
        <v>#REF!</v>
      </c>
      <c r="C565" s="276" t="str">
        <f>Цены!B555</f>
        <v>Монтаж элщита до 6 автоматов в бетонной стене</v>
      </c>
      <c r="D565" s="244" t="str">
        <f>Цены!C555</f>
        <v>шт.</v>
      </c>
      <c r="E565" s="313">
        <f>Цены!G555</f>
        <v>1439</v>
      </c>
      <c r="F565" s="239"/>
    </row>
    <row r="566" spans="1:6" x14ac:dyDescent="0.2">
      <c r="A566" s="240">
        <v>552</v>
      </c>
      <c r="B566" s="242" t="e">
        <f>IF(#REF!&gt;0,1,0)</f>
        <v>#REF!</v>
      </c>
      <c r="C566" s="276" t="str">
        <f>Цены!B556</f>
        <v>Монтаж элщита до 12 автоматов в бетонной стене</v>
      </c>
      <c r="D566" s="244" t="str">
        <f>Цены!C556</f>
        <v>шт.</v>
      </c>
      <c r="E566" s="313">
        <f>Цены!G556</f>
        <v>1671</v>
      </c>
      <c r="F566" s="239"/>
    </row>
    <row r="567" spans="1:6" x14ac:dyDescent="0.2">
      <c r="A567" s="240">
        <v>553</v>
      </c>
      <c r="B567" s="242" t="e">
        <f>IF(#REF!&gt;0,1,0)</f>
        <v>#REF!</v>
      </c>
      <c r="C567" s="276" t="str">
        <f>Цены!B557</f>
        <v>Монтаж элщита до 18 автоматов в бетонной стене</v>
      </c>
      <c r="D567" s="244" t="str">
        <f>Цены!C557</f>
        <v>шт.</v>
      </c>
      <c r="E567" s="313">
        <f>Цены!G557</f>
        <v>1906</v>
      </c>
      <c r="F567" s="239"/>
    </row>
    <row r="568" spans="1:6" x14ac:dyDescent="0.2">
      <c r="A568" s="240">
        <v>554</v>
      </c>
      <c r="B568" s="242" t="e">
        <f>IF(#REF!&gt;0,1,0)</f>
        <v>#REF!</v>
      </c>
      <c r="C568" s="276" t="str">
        <f>Цены!B558</f>
        <v>Монтаж элщита до 24 автоматов в бетонной стене</v>
      </c>
      <c r="D568" s="244" t="str">
        <f>Цены!C558</f>
        <v>шт.</v>
      </c>
      <c r="E568" s="313">
        <f>Цены!G558</f>
        <v>2558</v>
      </c>
      <c r="F568" s="239"/>
    </row>
    <row r="569" spans="1:6" x14ac:dyDescent="0.2">
      <c r="A569" s="240">
        <v>555</v>
      </c>
      <c r="B569" s="242" t="e">
        <f>IF(#REF!&gt;0,1,0)</f>
        <v>#REF!</v>
      </c>
      <c r="C569" s="276" t="str">
        <f>Цены!B559</f>
        <v>Монтаж элщита свыше 24 автоматов в бетонной стене</v>
      </c>
      <c r="D569" s="244" t="str">
        <f>Цены!C559</f>
        <v>шт.</v>
      </c>
      <c r="E569" s="313">
        <f>Цены!G559</f>
        <v>5100</v>
      </c>
      <c r="F569" s="239"/>
    </row>
    <row r="570" spans="1:6" x14ac:dyDescent="0.2">
      <c r="A570" s="240">
        <v>556</v>
      </c>
      <c r="B570" s="242" t="e">
        <f>IF(#REF!&gt;0,1,0)</f>
        <v>#REF!</v>
      </c>
      <c r="C570" s="276" t="str">
        <f>Цены!B560</f>
        <v>Комплексное расключение слаботочного щита</v>
      </c>
      <c r="D570" s="244" t="str">
        <f>Цены!C560</f>
        <v>шт.</v>
      </c>
      <c r="E570" s="313">
        <f>Цены!G560</f>
        <v>770</v>
      </c>
      <c r="F570" s="239"/>
    </row>
    <row r="571" spans="1:6" x14ac:dyDescent="0.2">
      <c r="A571" s="240">
        <v>557</v>
      </c>
      <c r="B571" s="242" t="e">
        <f>IF(#REF!&gt;0,1,0)</f>
        <v>#REF!</v>
      </c>
      <c r="C571" s="276" t="str">
        <f>Цены!B561</f>
        <v>Прозвонка электрики (точка)</v>
      </c>
      <c r="D571" s="244" t="str">
        <f>Цены!C561</f>
        <v>шт.</v>
      </c>
      <c r="E571" s="313">
        <f>Цены!G561</f>
        <v>83</v>
      </c>
      <c r="F571" s="239"/>
    </row>
    <row r="572" spans="1:6" x14ac:dyDescent="0.2">
      <c r="A572" s="240">
        <v>558</v>
      </c>
      <c r="B572" s="242" t="e">
        <f>IF(#REF!&gt;0,1,0)</f>
        <v>#REF!</v>
      </c>
      <c r="C572" s="276" t="str">
        <f>Цены!B562</f>
        <v>Установка  вентилятора</v>
      </c>
      <c r="D572" s="244" t="str">
        <f>Цены!C562</f>
        <v>шт.</v>
      </c>
      <c r="E572" s="313">
        <f>Цены!G562</f>
        <v>314</v>
      </c>
      <c r="F572" s="239"/>
    </row>
    <row r="573" spans="1:6" x14ac:dyDescent="0.2">
      <c r="A573" s="240">
        <v>559</v>
      </c>
      <c r="B573" s="242" t="e">
        <f>IF(#REF!&gt;0,1,0)</f>
        <v>#REF!</v>
      </c>
      <c r="C573" s="276" t="str">
        <f>Цены!B563</f>
        <v xml:space="preserve">Установка конвектора электрического </v>
      </c>
      <c r="D573" s="244" t="str">
        <f>Цены!C563</f>
        <v>шт.</v>
      </c>
      <c r="E573" s="313">
        <f>Цены!G563</f>
        <v>593</v>
      </c>
      <c r="F573" s="239"/>
    </row>
    <row r="574" spans="1:6" x14ac:dyDescent="0.2">
      <c r="A574" s="240">
        <v>560</v>
      </c>
      <c r="B574" s="242" t="e">
        <f>IF(#REF!&gt;0,1,0)</f>
        <v>#REF!</v>
      </c>
      <c r="C574" s="276" t="str">
        <f>Цены!B564</f>
        <v>Установка звонка</v>
      </c>
      <c r="D574" s="244" t="str">
        <f>Цены!C564</f>
        <v>шт.</v>
      </c>
      <c r="E574" s="313">
        <f>Цены!G564</f>
        <v>208</v>
      </c>
      <c r="F574" s="239"/>
    </row>
    <row r="575" spans="1:6" x14ac:dyDescent="0.2">
      <c r="A575" s="240">
        <v>561</v>
      </c>
      <c r="B575" s="242" t="e">
        <f>IF(#REF!&gt;0,1,0)</f>
        <v>#REF!</v>
      </c>
      <c r="C575" s="276" t="str">
        <f>Цены!B565</f>
        <v>Установка домофона (на старое место)</v>
      </c>
      <c r="D575" s="244" t="str">
        <f>Цены!C565</f>
        <v>шт.</v>
      </c>
      <c r="E575" s="313">
        <f>Цены!G565</f>
        <v>296.5</v>
      </c>
      <c r="F575" s="239"/>
    </row>
    <row r="576" spans="1:6" x14ac:dyDescent="0.2">
      <c r="A576" s="240">
        <v>562</v>
      </c>
      <c r="B576" s="242" t="e">
        <f>IF(#REF!&gt;0,1,0)</f>
        <v>#REF!</v>
      </c>
      <c r="C576" s="276" t="str">
        <f>Цены!B566</f>
        <v>Устройство инфракрасного теплого пола</v>
      </c>
      <c r="D576" s="244" t="str">
        <f>Цены!C566</f>
        <v>м2</v>
      </c>
      <c r="E576" s="313">
        <f>Цены!G566</f>
        <v>468</v>
      </c>
      <c r="F576" s="239"/>
    </row>
    <row r="577" spans="1:6" x14ac:dyDescent="0.2">
      <c r="A577" s="240">
        <v>563</v>
      </c>
      <c r="B577" s="242"/>
      <c r="C577" s="276" t="str">
        <f>Цены!B567</f>
        <v>Установка терморегулятора под теплый пол</v>
      </c>
      <c r="D577" s="244" t="str">
        <f>Цены!C567</f>
        <v>шт.</v>
      </c>
      <c r="E577" s="313">
        <f>Цены!G567</f>
        <v>586</v>
      </c>
      <c r="F577" s="239"/>
    </row>
    <row r="578" spans="1:6" x14ac:dyDescent="0.2">
      <c r="A578" s="240">
        <v>564</v>
      </c>
      <c r="B578" s="242"/>
      <c r="C578" s="276" t="str">
        <f>Цены!B568</f>
        <v>Устройство теплого пола из карбоновых матов (кабель)</v>
      </c>
      <c r="D578" s="244" t="str">
        <f>Цены!C568</f>
        <v>м2</v>
      </c>
      <c r="E578" s="313">
        <f>Цены!G568</f>
        <v>527</v>
      </c>
      <c r="F578" s="239"/>
    </row>
    <row r="579" spans="1:6" x14ac:dyDescent="0.2">
      <c r="A579" s="240">
        <v>565</v>
      </c>
      <c r="B579" s="242" t="e">
        <f>IF(#REF!&gt;0,1,0)</f>
        <v>#REF!</v>
      </c>
      <c r="C579" s="276" t="str">
        <f>Цены!B569</f>
        <v xml:space="preserve">Составление однолинейной схемы до 16 модулей  </v>
      </c>
      <c r="D579" s="244" t="str">
        <f>Цены!C569</f>
        <v>шт.</v>
      </c>
      <c r="E579" s="313">
        <f>Цены!G569</f>
        <v>2500</v>
      </c>
      <c r="F579" s="239"/>
    </row>
    <row r="580" spans="1:6" x14ac:dyDescent="0.2">
      <c r="A580" s="240">
        <v>566</v>
      </c>
      <c r="B580" s="242" t="e">
        <f>IF(#REF!&gt;0,1,0)</f>
        <v>#REF!</v>
      </c>
      <c r="C580" s="276" t="str">
        <f>Цены!B570</f>
        <v xml:space="preserve">Составление однолинейной схемы от 16 до 24 модулей  </v>
      </c>
      <c r="D580" s="244" t="str">
        <f>Цены!C570</f>
        <v>шт.</v>
      </c>
      <c r="E580" s="313">
        <f>Цены!G570</f>
        <v>5000</v>
      </c>
      <c r="F580" s="239"/>
    </row>
    <row r="581" spans="1:6" x14ac:dyDescent="0.2">
      <c r="A581" s="240">
        <v>567</v>
      </c>
      <c r="B581" s="242"/>
      <c r="C581" s="276" t="str">
        <f>Цены!B571</f>
        <v>Составление однолинейной схемы от 24  до 36 модулей</v>
      </c>
      <c r="D581" s="244" t="str">
        <f>Цены!C571</f>
        <v>шт.</v>
      </c>
      <c r="E581" s="313">
        <f>Цены!G571</f>
        <v>7500</v>
      </c>
      <c r="F581" s="239"/>
    </row>
    <row r="582" spans="1:6" x14ac:dyDescent="0.2">
      <c r="A582" s="240">
        <v>568</v>
      </c>
      <c r="B582" s="242" t="e">
        <f>IF(#REF!&gt;0,1,0)</f>
        <v>#REF!</v>
      </c>
      <c r="C582" s="276" t="str">
        <f>Цены!B572</f>
        <v>&lt;Запасные строчки&gt;</v>
      </c>
      <c r="D582" s="244">
        <f>Цены!C572</f>
        <v>0</v>
      </c>
      <c r="E582" s="313">
        <f>Цены!G572</f>
        <v>0</v>
      </c>
      <c r="F582" s="239"/>
    </row>
    <row r="583" spans="1:6" x14ac:dyDescent="0.2">
      <c r="A583" s="240">
        <v>569</v>
      </c>
      <c r="B583" s="242" t="e">
        <f>IF(#REF!&gt;0,1,0)</f>
        <v>#REF!</v>
      </c>
      <c r="C583" s="276" t="str">
        <f>Цены!B573</f>
        <v>&lt;Запасные строчки&gt;</v>
      </c>
      <c r="D583" s="244">
        <f>Цены!C573</f>
        <v>0</v>
      </c>
      <c r="E583" s="313">
        <f>Цены!G573</f>
        <v>0</v>
      </c>
      <c r="F583" s="239"/>
    </row>
    <row r="584" spans="1:6" ht="13.5" thickBot="1" x14ac:dyDescent="0.25">
      <c r="A584" s="240">
        <v>570</v>
      </c>
      <c r="B584" s="242">
        <v>1</v>
      </c>
      <c r="C584" s="276" t="str">
        <f>Цены!B574</f>
        <v>Итого по разделу (электромонтажные работы)</v>
      </c>
      <c r="D584" s="244">
        <f>Цены!C574</f>
        <v>0</v>
      </c>
      <c r="E584" s="313">
        <f>Цены!G574</f>
        <v>0</v>
      </c>
      <c r="F584" s="239"/>
    </row>
    <row r="585" spans="1:6" ht="26.25" thickBot="1" x14ac:dyDescent="0.25">
      <c r="A585" s="240">
        <v>571</v>
      </c>
      <c r="B585" s="242" t="e">
        <f>IF(#REF!&gt;0,1,0)</f>
        <v>#REF!</v>
      </c>
      <c r="C585" s="250" t="str">
        <f ca="1">C1&amp;". Сантехнические  работы"</f>
        <v>Прайс для мастеров. Сантехнические  работы</v>
      </c>
      <c r="D585" s="251" t="s">
        <v>804</v>
      </c>
      <c r="E585" s="314" t="s">
        <v>805</v>
      </c>
      <c r="F585" s="239"/>
    </row>
    <row r="586" spans="1:6" ht="25.5" x14ac:dyDescent="0.2">
      <c r="A586" s="240">
        <v>572</v>
      </c>
      <c r="B586" s="242" t="e">
        <f>IF(#REF!&gt;0,1,0)</f>
        <v>#REF!</v>
      </c>
      <c r="C586" s="276" t="str">
        <f>Цены!B576</f>
        <v>Снятие и установка радиатора, без замены, для проведения работ по стенам при наличие шаровых кранов</v>
      </c>
      <c r="D586" s="244" t="str">
        <f>Цены!C576</f>
        <v>шт.</v>
      </c>
      <c r="E586" s="313">
        <f>Цены!G576</f>
        <v>1330</v>
      </c>
      <c r="F586" s="239"/>
    </row>
    <row r="587" spans="1:6" x14ac:dyDescent="0.2">
      <c r="A587" s="240">
        <v>573</v>
      </c>
      <c r="B587" s="242" t="e">
        <f>IF(#REF!&gt;0,1,0)</f>
        <v>#REF!</v>
      </c>
      <c r="C587" s="276" t="str">
        <f>Цены!B577</f>
        <v>Монтаж радиатора на готовое подключение</v>
      </c>
      <c r="D587" s="244" t="str">
        <f>Цены!C577</f>
        <v>шт.</v>
      </c>
      <c r="E587" s="313">
        <f>Цены!G577</f>
        <v>1622.5</v>
      </c>
      <c r="F587" s="239"/>
    </row>
    <row r="588" spans="1:6" ht="25.5" x14ac:dyDescent="0.2">
      <c r="A588" s="240">
        <v>574</v>
      </c>
      <c r="B588" s="242" t="e">
        <f>IF(#REF!&gt;0,1,0)</f>
        <v>#REF!</v>
      </c>
      <c r="C588" s="276" t="str">
        <f>Цены!B578</f>
        <v>Монтаж вертикального радиатора с переносом труб ввода/вывода воды на стену</v>
      </c>
      <c r="D588" s="244" t="str">
        <f>Цены!C578</f>
        <v>шт.</v>
      </c>
      <c r="E588" s="313">
        <f>Цены!G578</f>
        <v>3150</v>
      </c>
      <c r="F588" s="239"/>
    </row>
    <row r="589" spans="1:6" x14ac:dyDescent="0.2">
      <c r="A589" s="240">
        <v>575</v>
      </c>
      <c r="B589" s="242" t="e">
        <f>IF(#REF!&gt;0,1,0)</f>
        <v>#REF!</v>
      </c>
      <c r="C589" s="276" t="str">
        <f>Цены!B579</f>
        <v>Перенос вывода/ввода воды радиатора на стену</v>
      </c>
      <c r="D589" s="244" t="str">
        <f>Цены!C579</f>
        <v>шт.</v>
      </c>
      <c r="E589" s="313">
        <f>Цены!G579</f>
        <v>1850</v>
      </c>
      <c r="F589" s="239"/>
    </row>
    <row r="590" spans="1:6" x14ac:dyDescent="0.2">
      <c r="A590" s="240">
        <v>576</v>
      </c>
      <c r="B590" s="242" t="e">
        <f>IF(#REF!&gt;0,1,0)</f>
        <v>#REF!</v>
      </c>
      <c r="C590" s="276" t="str">
        <f>Цены!B580</f>
        <v>Монтаж конвекторов напольных</v>
      </c>
      <c r="D590" s="244" t="str">
        <f>Цены!C580</f>
        <v>м/п</v>
      </c>
      <c r="E590" s="313">
        <f>Цены!G580</f>
        <v>1961</v>
      </c>
      <c r="F590" s="239"/>
    </row>
    <row r="591" spans="1:6" x14ac:dyDescent="0.2">
      <c r="A591" s="240">
        <v>577</v>
      </c>
      <c r="B591" s="242" t="e">
        <f>IF(#REF!&gt;0,1,0)</f>
        <v>#REF!</v>
      </c>
      <c r="C591" s="276" t="str">
        <f>Цены!B581</f>
        <v xml:space="preserve">Штробление кирпичных стен до 7 см </v>
      </c>
      <c r="D591" s="244" t="str">
        <f>Цены!C581</f>
        <v>м/п</v>
      </c>
      <c r="E591" s="313">
        <f>Цены!G581</f>
        <v>482.5</v>
      </c>
      <c r="F591" s="239"/>
    </row>
    <row r="592" spans="1:6" x14ac:dyDescent="0.2">
      <c r="A592" s="240">
        <v>578</v>
      </c>
      <c r="B592" s="242" t="e">
        <f>IF(#REF!&gt;0,1,0)</f>
        <v>#REF!</v>
      </c>
      <c r="C592" s="276" t="str">
        <f>Цены!B582</f>
        <v>Штробление бетонных стен до 7 см</v>
      </c>
      <c r="D592" s="244" t="str">
        <f>Цены!C582</f>
        <v>м/п</v>
      </c>
      <c r="E592" s="313">
        <f>Цены!G582</f>
        <v>922.5</v>
      </c>
      <c r="F592" s="239"/>
    </row>
    <row r="593" spans="1:6" x14ac:dyDescent="0.2">
      <c r="A593" s="240">
        <v>579</v>
      </c>
      <c r="B593" s="242" t="e">
        <f>IF(#REF!&gt;0,1,0)</f>
        <v>#REF!</v>
      </c>
      <c r="C593" s="276" t="str">
        <f>Цены!B583</f>
        <v>Штробление стен для прокладки труб ГВС и ХВС</v>
      </c>
      <c r="D593" s="244" t="str">
        <f>Цены!C583</f>
        <v>м/п</v>
      </c>
      <c r="E593" s="313">
        <f>Цены!G583</f>
        <v>260</v>
      </c>
      <c r="F593" s="239"/>
    </row>
    <row r="594" spans="1:6" x14ac:dyDescent="0.2">
      <c r="A594" s="240">
        <v>580</v>
      </c>
      <c r="B594" s="242" t="e">
        <f>IF(#REF!&gt;0,1,0)</f>
        <v>#REF!</v>
      </c>
      <c r="C594" s="276" t="str">
        <f>Цены!B584</f>
        <v>Заделка сантехнических штроб</v>
      </c>
      <c r="D594" s="244" t="str">
        <f>Цены!C584</f>
        <v>м/п</v>
      </c>
      <c r="E594" s="313">
        <f>Цены!G584</f>
        <v>59</v>
      </c>
      <c r="F594" s="239"/>
    </row>
    <row r="595" spans="1:6" ht="25.5" x14ac:dyDescent="0.2">
      <c r="A595" s="240">
        <v>581</v>
      </c>
      <c r="B595" s="242" t="e">
        <f>IF(#REF!&gt;0,1,0)</f>
        <v>#REF!</v>
      </c>
      <c r="C595" s="276" t="str">
        <f>Цены!B585</f>
        <v xml:space="preserve">Пробивка отверстия в гипсолитовой стене ф50-110мм до 100 мм в толщине </v>
      </c>
      <c r="D595" s="244" t="str">
        <f>Цены!C585</f>
        <v>шт.</v>
      </c>
      <c r="E595" s="313">
        <f>Цены!G585</f>
        <v>330</v>
      </c>
      <c r="F595" s="239"/>
    </row>
    <row r="596" spans="1:6" ht="25.5" x14ac:dyDescent="0.2">
      <c r="A596" s="240">
        <v>582</v>
      </c>
      <c r="B596" s="242" t="e">
        <f>IF(#REF!&gt;0,1,0)</f>
        <v>#REF!</v>
      </c>
      <c r="C596" s="276" t="str">
        <f>Цены!B586</f>
        <v xml:space="preserve">Пробивка отверстия в бетонной стене ф50--110мм до 100 мм толщины стен </v>
      </c>
      <c r="D596" s="244" t="str">
        <f>Цены!C586</f>
        <v>шт.</v>
      </c>
      <c r="E596" s="313">
        <f>Цены!G586</f>
        <v>1077.5</v>
      </c>
      <c r="F596" s="239"/>
    </row>
    <row r="597" spans="1:6" ht="25.5" x14ac:dyDescent="0.2">
      <c r="A597" s="240">
        <v>583</v>
      </c>
      <c r="B597" s="242" t="e">
        <f>IF(#REF!&gt;0,1,0)</f>
        <v>#REF!</v>
      </c>
      <c r="C597" s="276" t="str">
        <f>Цены!B587</f>
        <v xml:space="preserve">Пробивка отверстия в кирпичной стене ф50-110 мм до 100 мм в толщине </v>
      </c>
      <c r="D597" s="244" t="str">
        <f>Цены!C587</f>
        <v>шт.</v>
      </c>
      <c r="E597" s="313">
        <f>Цены!G587</f>
        <v>557.5</v>
      </c>
      <c r="F597" s="239"/>
    </row>
    <row r="598" spans="1:6" ht="25.5" x14ac:dyDescent="0.2">
      <c r="A598" s="240">
        <v>584</v>
      </c>
      <c r="B598" s="242" t="e">
        <f>IF(#REF!&gt;0,1,0)</f>
        <v>#REF!</v>
      </c>
      <c r="C598" s="276" t="str">
        <f>Цены!B588</f>
        <v>Утепление труб канализации/водоснабжения/теплоизоляция</v>
      </c>
      <c r="D598" s="244" t="str">
        <f>Цены!C588</f>
        <v>м/п</v>
      </c>
      <c r="E598" s="313">
        <f>Цены!G588</f>
        <v>49</v>
      </c>
      <c r="F598" s="239"/>
    </row>
    <row r="599" spans="1:6" x14ac:dyDescent="0.2">
      <c r="A599" s="240">
        <v>585</v>
      </c>
      <c r="B599" s="242" t="e">
        <f>IF(#REF!&gt;0,1,0)</f>
        <v>#REF!</v>
      </c>
      <c r="C599" s="276" t="str">
        <f>Цены!B589</f>
        <v>Устройство шумоизоляции труб стояка</v>
      </c>
      <c r="D599" s="244" t="str">
        <f>Цены!C589</f>
        <v>м/п</v>
      </c>
      <c r="E599" s="313">
        <f>Цены!G589</f>
        <v>490</v>
      </c>
      <c r="F599" s="239"/>
    </row>
    <row r="600" spans="1:6" x14ac:dyDescent="0.2">
      <c r="A600" s="240">
        <v>586</v>
      </c>
      <c r="B600" s="242" t="e">
        <f>IF(#REF!&gt;0,1,0)</f>
        <v>#REF!</v>
      </c>
      <c r="C600" s="276" t="str">
        <f>Цены!B590</f>
        <v>Устройство сан тех - шкафа (ГКЛ , Пеноблок)</v>
      </c>
      <c r="D600" s="244" t="str">
        <f>Цены!C590</f>
        <v>м/п</v>
      </c>
      <c r="E600" s="313">
        <f>Цены!G590</f>
        <v>690</v>
      </c>
      <c r="F600" s="239"/>
    </row>
    <row r="601" spans="1:6" x14ac:dyDescent="0.2">
      <c r="A601" s="240">
        <v>587</v>
      </c>
      <c r="B601" s="242" t="e">
        <f>IF(#REF!&gt;0,1,0)</f>
        <v>#REF!</v>
      </c>
      <c r="C601" s="276" t="str">
        <f>Цены!B591</f>
        <v xml:space="preserve">Установка ванны </v>
      </c>
      <c r="D601" s="244" t="str">
        <f>Цены!C591</f>
        <v>шт.</v>
      </c>
      <c r="E601" s="313">
        <f>Цены!G591</f>
        <v>1817</v>
      </c>
      <c r="F601" s="239"/>
    </row>
    <row r="602" spans="1:6" x14ac:dyDescent="0.2">
      <c r="A602" s="240">
        <v>588</v>
      </c>
      <c r="B602" s="242" t="e">
        <f>IF(#REF!&gt;0,1,0)</f>
        <v>#REF!</v>
      </c>
      <c r="C602" s="276" t="str">
        <f>Цены!B592</f>
        <v>Установка ванны ("джакузи")</v>
      </c>
      <c r="D602" s="244" t="str">
        <f>Цены!C592</f>
        <v>шт.</v>
      </c>
      <c r="E602" s="313">
        <f>Цены!G592</f>
        <v>2438</v>
      </c>
      <c r="F602" s="239"/>
    </row>
    <row r="603" spans="1:6" x14ac:dyDescent="0.2">
      <c r="A603" s="240">
        <v>589</v>
      </c>
      <c r="B603" s="242" t="e">
        <f>IF(#REF!&gt;0,1,0)</f>
        <v>#REF!</v>
      </c>
      <c r="C603" s="276" t="str">
        <f>Цены!B593</f>
        <v>Установка ванны (чугун, камень)</v>
      </c>
      <c r="D603" s="244" t="str">
        <f>Цены!C593</f>
        <v>шт.</v>
      </c>
      <c r="E603" s="313">
        <f>Цены!G593</f>
        <v>2654.5</v>
      </c>
      <c r="F603" s="239"/>
    </row>
    <row r="604" spans="1:6" x14ac:dyDescent="0.2">
      <c r="A604" s="240">
        <v>590</v>
      </c>
      <c r="B604" s="242" t="e">
        <f>IF(#REF!&gt;0,1,0)</f>
        <v>#REF!</v>
      </c>
      <c r="C604" s="276" t="str">
        <f>Цены!B594</f>
        <v>Установка ванны стоимостью свыше 100000р</v>
      </c>
      <c r="D604" s="244" t="str">
        <f>Цены!C594</f>
        <v>шт.</v>
      </c>
      <c r="E604" s="313">
        <f>Цены!G594</f>
        <v>5300</v>
      </c>
      <c r="F604" s="239"/>
    </row>
    <row r="605" spans="1:6" x14ac:dyDescent="0.2">
      <c r="A605" s="240">
        <v>591</v>
      </c>
      <c r="B605" s="242" t="e">
        <f>IF(#REF!&gt;0,1,0)</f>
        <v>#REF!</v>
      </c>
      <c r="C605" s="276" t="str">
        <f>Цены!B595</f>
        <v xml:space="preserve">Монтаж стеклянных шторок на ванну </v>
      </c>
      <c r="D605" s="244" t="str">
        <f>Цены!C595</f>
        <v>шт.</v>
      </c>
      <c r="E605" s="313">
        <f>Цены!G595</f>
        <v>1872.5</v>
      </c>
      <c r="F605" s="239"/>
    </row>
    <row r="606" spans="1:6" x14ac:dyDescent="0.2">
      <c r="A606" s="240">
        <v>592</v>
      </c>
      <c r="B606" s="242" t="e">
        <f>IF(#REF!&gt;0,1,0)</f>
        <v>#REF!</v>
      </c>
      <c r="C606" s="276" t="str">
        <f>Цены!B596</f>
        <v xml:space="preserve">Монтаж пластиковых шторок на ванну </v>
      </c>
      <c r="D606" s="244" t="str">
        <f>Цены!C596</f>
        <v>шт.</v>
      </c>
      <c r="E606" s="313">
        <f>Цены!G596</f>
        <v>966</v>
      </c>
      <c r="F606" s="239"/>
    </row>
    <row r="607" spans="1:6" x14ac:dyDescent="0.2">
      <c r="A607" s="240">
        <v>593</v>
      </c>
      <c r="B607" s="242" t="e">
        <f>IF(#REF!&gt;0,1,0)</f>
        <v>#REF!</v>
      </c>
      <c r="C607" s="276" t="str">
        <f>Цены!B597</f>
        <v>Установка душевой кабины ( размером 80*80)</v>
      </c>
      <c r="D607" s="244" t="str">
        <f>Цены!C597</f>
        <v>шт.</v>
      </c>
      <c r="E607" s="313">
        <f>Цены!G597</f>
        <v>1890</v>
      </c>
      <c r="F607" s="239"/>
    </row>
    <row r="608" spans="1:6" x14ac:dyDescent="0.2">
      <c r="A608" s="240">
        <v>594</v>
      </c>
      <c r="B608" s="242" t="e">
        <f>IF(#REF!&gt;0,1,0)</f>
        <v>#REF!</v>
      </c>
      <c r="C608" s="276" t="str">
        <f>Цены!B598</f>
        <v xml:space="preserve">Устройства поддона для душевой кабины </v>
      </c>
      <c r="D608" s="244" t="str">
        <f>Цены!C598</f>
        <v>шт.</v>
      </c>
      <c r="E608" s="313">
        <f>Цены!G598</f>
        <v>1712.5</v>
      </c>
      <c r="F608" s="239"/>
    </row>
    <row r="609" spans="1:6" x14ac:dyDescent="0.2">
      <c r="A609" s="240">
        <v>595</v>
      </c>
      <c r="B609" s="242" t="e">
        <f>IF(#REF!&gt;0,1,0)</f>
        <v>#REF!</v>
      </c>
      <c r="C609" s="276" t="str">
        <f>Цены!B599</f>
        <v>Устройство подиума (кладка, стяжка, гидроизоляция)</v>
      </c>
      <c r="D609" s="244" t="str">
        <f>Цены!C599</f>
        <v>шт.</v>
      </c>
      <c r="E609" s="313">
        <f>Цены!G599</f>
        <v>6920</v>
      </c>
      <c r="F609" s="239"/>
    </row>
    <row r="610" spans="1:6" x14ac:dyDescent="0.2">
      <c r="A610" s="240">
        <v>596</v>
      </c>
      <c r="B610" s="242" t="e">
        <f>IF(#REF!&gt;0,1,0)</f>
        <v>#REF!</v>
      </c>
      <c r="C610" s="276" t="str">
        <f>Цены!B600</f>
        <v xml:space="preserve">Монтаж стеклянных шторок для душевого поддона </v>
      </c>
      <c r="D610" s="244" t="str">
        <f>Цены!C600</f>
        <v>шт.</v>
      </c>
      <c r="E610" s="313">
        <f>Цены!G600</f>
        <v>3440</v>
      </c>
      <c r="F610" s="239"/>
    </row>
    <row r="611" spans="1:6" x14ac:dyDescent="0.2">
      <c r="A611" s="240">
        <v>597</v>
      </c>
      <c r="B611" s="242" t="e">
        <f>IF(#REF!&gt;0,1,0)</f>
        <v>#REF!</v>
      </c>
      <c r="C611" s="276" t="str">
        <f>Цены!B601</f>
        <v xml:space="preserve">Установка сливного трапа </v>
      </c>
      <c r="D611" s="244" t="str">
        <f>Цены!C601</f>
        <v>шт.</v>
      </c>
      <c r="E611" s="313">
        <f>Цены!G601</f>
        <v>811.5</v>
      </c>
      <c r="F611" s="239"/>
    </row>
    <row r="612" spans="1:6" ht="25.5" x14ac:dyDescent="0.2">
      <c r="A612" s="240">
        <v>598</v>
      </c>
      <c r="B612" s="242" t="e">
        <f>IF(#REF!&gt;0,1,0)</f>
        <v>#REF!</v>
      </c>
      <c r="C612" s="276" t="str">
        <f>Цены!B602</f>
        <v>Устройства подиума с обшивкой фанерой до 10 см прямолинейного</v>
      </c>
      <c r="D612" s="244" t="str">
        <f>Цены!C602</f>
        <v>шт.</v>
      </c>
      <c r="E612" s="313">
        <f>Цены!G602</f>
        <v>3473</v>
      </c>
      <c r="F612" s="239"/>
    </row>
    <row r="613" spans="1:6" x14ac:dyDescent="0.2">
      <c r="A613" s="240">
        <v>599</v>
      </c>
      <c r="B613" s="242" t="e">
        <f>IF(#REF!&gt;0,1,0)</f>
        <v>#REF!</v>
      </c>
      <c r="C613" s="276" t="str">
        <f>Цены!B603</f>
        <v>Устройство подиума с установкой поддона</v>
      </c>
      <c r="D613" s="244" t="str">
        <f>Цены!C603</f>
        <v>шт.</v>
      </c>
      <c r="E613" s="313">
        <f>Цены!G603</f>
        <v>2093</v>
      </c>
      <c r="F613" s="239"/>
    </row>
    <row r="614" spans="1:6" x14ac:dyDescent="0.2">
      <c r="A614" s="240">
        <v>600</v>
      </c>
      <c r="B614" s="242" t="e">
        <f>IF(#REF!&gt;0,1,0)</f>
        <v>#REF!</v>
      </c>
      <c r="C614" s="276" t="str">
        <f>Цены!B604</f>
        <v>Установка смесителей/гигиенического душа</v>
      </c>
      <c r="D614" s="244" t="str">
        <f>Цены!C604</f>
        <v>шт.</v>
      </c>
      <c r="E614" s="313">
        <f>Цены!G604</f>
        <v>622.5</v>
      </c>
      <c r="F614" s="239"/>
    </row>
    <row r="615" spans="1:6" x14ac:dyDescent="0.2">
      <c r="A615" s="240">
        <v>601</v>
      </c>
      <c r="B615" s="242" t="e">
        <f>IF(#REF!&gt;0,1,0)</f>
        <v>#REF!</v>
      </c>
      <c r="C615" s="276" t="str">
        <f>Цены!B605</f>
        <v xml:space="preserve">Установка встраиваемого смесителя/гигиенического душа </v>
      </c>
      <c r="D615" s="244" t="str">
        <f>Цены!C605</f>
        <v>шт.</v>
      </c>
      <c r="E615" s="313">
        <f>Цены!G605</f>
        <v>1727.5</v>
      </c>
      <c r="F615" s="239"/>
    </row>
    <row r="616" spans="1:6" x14ac:dyDescent="0.2">
      <c r="A616" s="240">
        <v>602</v>
      </c>
      <c r="B616" s="242" t="e">
        <f>IF(#REF!&gt;0,1,0)</f>
        <v>#REF!</v>
      </c>
      <c r="C616" s="276" t="str">
        <f>Цены!B606</f>
        <v>Установка тропического душа</v>
      </c>
      <c r="D616" s="244" t="str">
        <f>Цены!C606</f>
        <v>шт.</v>
      </c>
      <c r="E616" s="313">
        <f>Цены!G606</f>
        <v>1068</v>
      </c>
      <c r="F616" s="239"/>
    </row>
    <row r="617" spans="1:6" x14ac:dyDescent="0.2">
      <c r="A617" s="240">
        <v>603</v>
      </c>
      <c r="B617" s="242" t="e">
        <f>IF(#REF!&gt;0,1,0)</f>
        <v>#REF!</v>
      </c>
      <c r="C617" s="276" t="str">
        <f>Цены!B607</f>
        <v>Установка душевой штанги</v>
      </c>
      <c r="D617" s="244" t="str">
        <f>Цены!C607</f>
        <v>шт.</v>
      </c>
      <c r="E617" s="313">
        <f>Цены!G607</f>
        <v>472.5</v>
      </c>
      <c r="F617" s="239"/>
    </row>
    <row r="618" spans="1:6" x14ac:dyDescent="0.2">
      <c r="A618" s="240">
        <v>604</v>
      </c>
      <c r="B618" s="242" t="e">
        <f>IF(#REF!&gt;0,1,0)</f>
        <v>#REF!</v>
      </c>
      <c r="C618" s="276" t="str">
        <f>Цены!B608</f>
        <v xml:space="preserve">Установка сифона </v>
      </c>
      <c r="D618" s="244" t="str">
        <f>Цены!C608</f>
        <v>шт.</v>
      </c>
      <c r="E618" s="313">
        <f>Цены!G608</f>
        <v>276</v>
      </c>
      <c r="F618" s="239"/>
    </row>
    <row r="619" spans="1:6" x14ac:dyDescent="0.2">
      <c r="A619" s="240">
        <v>605</v>
      </c>
      <c r="B619" s="242" t="e">
        <f>IF(#REF!&gt;0,1,0)</f>
        <v>#REF!</v>
      </c>
      <c r="C619" s="276" t="str">
        <f>Цены!B609</f>
        <v xml:space="preserve">Прокладка труб водоснабжения </v>
      </c>
      <c r="D619" s="244" t="str">
        <f>Цены!C609</f>
        <v>м/п</v>
      </c>
      <c r="E619" s="313">
        <f>Цены!G609</f>
        <v>81</v>
      </c>
      <c r="F619" s="239"/>
    </row>
    <row r="620" spans="1:6" x14ac:dyDescent="0.2">
      <c r="A620" s="240">
        <v>606</v>
      </c>
      <c r="B620" s="242" t="e">
        <f>IF(#REF!&gt;0,1,0)</f>
        <v>#REF!</v>
      </c>
      <c r="C620" s="276" t="str">
        <f>Цены!B610</f>
        <v xml:space="preserve">Прокладка труб канализации </v>
      </c>
      <c r="D620" s="244" t="str">
        <f>Цены!C610</f>
        <v>м/п</v>
      </c>
      <c r="E620" s="313">
        <f>Цены!G610</f>
        <v>247.5</v>
      </c>
      <c r="F620" s="239"/>
    </row>
    <row r="621" spans="1:6" x14ac:dyDescent="0.2">
      <c r="A621" s="240">
        <v>607</v>
      </c>
      <c r="B621" s="242" t="e">
        <f>IF(#REF!&gt;0,1,0)</f>
        <v>#REF!</v>
      </c>
      <c r="C621" s="276" t="str">
        <f>Цены!B611</f>
        <v xml:space="preserve">Монтаж заглушек на трубопроводе/канализации </v>
      </c>
      <c r="D621" s="244" t="str">
        <f>Цены!C611</f>
        <v>шт.</v>
      </c>
      <c r="E621" s="313">
        <f>Цены!G611</f>
        <v>36</v>
      </c>
      <c r="F621" s="239"/>
    </row>
    <row r="622" spans="1:6" x14ac:dyDescent="0.2">
      <c r="A622" s="240">
        <v>608</v>
      </c>
      <c r="B622" s="242" t="e">
        <f>IF(#REF!&gt;0,1,0)</f>
        <v>#REF!</v>
      </c>
      <c r="C622" s="276" t="str">
        <f>Цены!B612</f>
        <v>Установка кухонной мойки</v>
      </c>
      <c r="D622" s="244" t="str">
        <f>Цены!C612</f>
        <v>шт.</v>
      </c>
      <c r="E622" s="313">
        <f>Цены!G612</f>
        <v>552</v>
      </c>
      <c r="F622" s="239"/>
    </row>
    <row r="623" spans="1:6" x14ac:dyDescent="0.2">
      <c r="A623" s="240">
        <v>609</v>
      </c>
      <c r="B623" s="242" t="e">
        <f>IF(#REF!&gt;0,1,0)</f>
        <v>#REF!</v>
      </c>
      <c r="C623" s="276" t="str">
        <f>Цены!B613</f>
        <v>Сборка коллектора до 5 выходов</v>
      </c>
      <c r="D623" s="244" t="str">
        <f>Цены!C613</f>
        <v>шт.</v>
      </c>
      <c r="E623" s="313">
        <f>Цены!G613</f>
        <v>1035</v>
      </c>
      <c r="F623" s="239"/>
    </row>
    <row r="624" spans="1:6" x14ac:dyDescent="0.2">
      <c r="A624" s="240">
        <v>610</v>
      </c>
      <c r="B624" s="242" t="e">
        <f>IF(#REF!&gt;0,1,0)</f>
        <v>#REF!</v>
      </c>
      <c r="C624" s="276" t="str">
        <f>Цены!B614</f>
        <v>Сборка коллектора до 10 выходов</v>
      </c>
      <c r="D624" s="244" t="str">
        <f>Цены!C614</f>
        <v>шт.</v>
      </c>
      <c r="E624" s="313">
        <f>Цены!G614</f>
        <v>1725</v>
      </c>
      <c r="F624" s="239"/>
    </row>
    <row r="625" spans="1:6" x14ac:dyDescent="0.2">
      <c r="A625" s="240">
        <v>611</v>
      </c>
      <c r="B625" s="242" t="e">
        <f>IF(#REF!&gt;0,1,0)</f>
        <v>#REF!</v>
      </c>
      <c r="C625" s="276" t="str">
        <f>Цены!B615</f>
        <v>Сборка коллектора свыше 10 выходов</v>
      </c>
      <c r="D625" s="244" t="str">
        <f>Цены!C615</f>
        <v>шт.</v>
      </c>
      <c r="E625" s="313">
        <f>Цены!G615</f>
        <v>2070</v>
      </c>
      <c r="F625" s="239"/>
    </row>
    <row r="626" spans="1:6" x14ac:dyDescent="0.2">
      <c r="A626" s="240">
        <v>612</v>
      </c>
      <c r="B626" s="242" t="e">
        <f>IF(#REF!&gt;0,1,0)</f>
        <v>#REF!</v>
      </c>
      <c r="C626" s="276" t="str">
        <f>Цены!B616</f>
        <v>Установка раковины стоимостью свыше 50000р</v>
      </c>
      <c r="D626" s="244" t="str">
        <f>Цены!C616</f>
        <v>шт.</v>
      </c>
      <c r="E626" s="313">
        <f>Цены!G616</f>
        <v>1827.5</v>
      </c>
      <c r="F626" s="239"/>
    </row>
    <row r="627" spans="1:6" x14ac:dyDescent="0.2">
      <c r="A627" s="240">
        <v>613</v>
      </c>
      <c r="B627" s="242" t="e">
        <f>IF(#REF!&gt;0,1,0)</f>
        <v>#REF!</v>
      </c>
      <c r="C627" s="276" t="str">
        <f>Цены!B617</f>
        <v xml:space="preserve">Установка раковины </v>
      </c>
      <c r="D627" s="244" t="str">
        <f>Цены!C617</f>
        <v>шт.</v>
      </c>
      <c r="E627" s="313">
        <f>Цены!G617</f>
        <v>772.5</v>
      </c>
      <c r="F627" s="239"/>
    </row>
    <row r="628" spans="1:6" x14ac:dyDescent="0.2">
      <c r="A628" s="240">
        <v>614</v>
      </c>
      <c r="B628" s="242" t="e">
        <f>IF(#REF!&gt;0,1,0)</f>
        <v>#REF!</v>
      </c>
      <c r="C628" s="276" t="str">
        <f>Цены!B618</f>
        <v>Монтаж фильтра для воды под мойку</v>
      </c>
      <c r="D628" s="244" t="str">
        <f>Цены!C618</f>
        <v>шт.</v>
      </c>
      <c r="E628" s="313">
        <f>Цены!G618</f>
        <v>559</v>
      </c>
      <c r="F628" s="239"/>
    </row>
    <row r="629" spans="1:6" x14ac:dyDescent="0.2">
      <c r="A629" s="240">
        <v>615</v>
      </c>
      <c r="B629" s="242" t="e">
        <f>IF(#REF!&gt;0,1,0)</f>
        <v>#REF!</v>
      </c>
      <c r="C629" s="276" t="str">
        <f>Цены!B619</f>
        <v>Установка фильтра грубой очистки (косой)</v>
      </c>
      <c r="D629" s="244" t="str">
        <f>Цены!C619</f>
        <v>шт.</v>
      </c>
      <c r="E629" s="313">
        <f>Цены!G619</f>
        <v>372.5</v>
      </c>
      <c r="F629" s="239"/>
    </row>
    <row r="630" spans="1:6" x14ac:dyDescent="0.2">
      <c r="A630" s="240">
        <v>616</v>
      </c>
      <c r="B630" s="242" t="e">
        <f>IF(#REF!&gt;0,1,0)</f>
        <v>#REF!</v>
      </c>
      <c r="C630" s="276" t="str">
        <f>Цены!B620</f>
        <v xml:space="preserve">Установка магистрального фильтра </v>
      </c>
      <c r="D630" s="244" t="str">
        <f>Цены!C620</f>
        <v>шт.</v>
      </c>
      <c r="E630" s="313">
        <f>Цены!G620</f>
        <v>270</v>
      </c>
      <c r="F630" s="239"/>
    </row>
    <row r="631" spans="1:6" x14ac:dyDescent="0.2">
      <c r="A631" s="240">
        <v>617</v>
      </c>
      <c r="B631" s="242" t="e">
        <f>IF(#REF!&gt;0,1,0)</f>
        <v>#REF!</v>
      </c>
      <c r="C631" s="276" t="str">
        <f>Цены!B621</f>
        <v>Установка самопромывного фильтра тонкой очистки</v>
      </c>
      <c r="D631" s="244" t="str">
        <f>Цены!C621</f>
        <v>шт.</v>
      </c>
      <c r="E631" s="313">
        <f>Цены!G621</f>
        <v>963</v>
      </c>
      <c r="F631" s="239"/>
    </row>
    <row r="632" spans="1:6" x14ac:dyDescent="0.2">
      <c r="A632" s="240">
        <v>618</v>
      </c>
      <c r="B632" s="242" t="e">
        <f>IF(#REF!&gt;0,1,0)</f>
        <v>#REF!</v>
      </c>
      <c r="C632" s="276" t="str">
        <f>Цены!B622</f>
        <v>Установка манометра</v>
      </c>
      <c r="D632" s="244" t="str">
        <f>Цены!C622</f>
        <v>шт.</v>
      </c>
      <c r="E632" s="313">
        <f>Цены!G622</f>
        <v>100</v>
      </c>
      <c r="F632" s="239"/>
    </row>
    <row r="633" spans="1:6" x14ac:dyDescent="0.2">
      <c r="A633" s="240">
        <v>619</v>
      </c>
      <c r="B633" s="242" t="e">
        <f>IF(#REF!&gt;0,1,0)</f>
        <v>#REF!</v>
      </c>
      <c r="C633" s="276" t="str">
        <f>Цены!B623</f>
        <v xml:space="preserve">Установка регулятора давления </v>
      </c>
      <c r="D633" s="244" t="str">
        <f>Цены!C623</f>
        <v>шт.</v>
      </c>
      <c r="E633" s="313">
        <f>Цены!G623</f>
        <v>356.5</v>
      </c>
      <c r="F633" s="239"/>
    </row>
    <row r="634" spans="1:6" x14ac:dyDescent="0.2">
      <c r="A634" s="240">
        <v>620</v>
      </c>
      <c r="B634" s="242" t="e">
        <f>IF(#REF!&gt;0,1,0)</f>
        <v>#REF!</v>
      </c>
      <c r="C634" s="276" t="str">
        <f>Цены!B624</f>
        <v>Установка компенсатора гидроудара</v>
      </c>
      <c r="D634" s="244" t="str">
        <f>Цены!C624</f>
        <v>шт.</v>
      </c>
      <c r="E634" s="313">
        <f>Цены!G624</f>
        <v>235</v>
      </c>
      <c r="F634" s="239"/>
    </row>
    <row r="635" spans="1:6" x14ac:dyDescent="0.2">
      <c r="A635" s="240">
        <v>621</v>
      </c>
      <c r="B635" s="242" t="e">
        <f>IF(#REF!&gt;0,1,0)</f>
        <v>#REF!</v>
      </c>
      <c r="C635" s="276" t="str">
        <f>Цены!B625</f>
        <v>Установка полотенцесушителя</v>
      </c>
      <c r="D635" s="244" t="str">
        <f>Цены!C625</f>
        <v>шт.</v>
      </c>
      <c r="E635" s="313">
        <f>Цены!G625</f>
        <v>1627.5</v>
      </c>
      <c r="F635" s="239"/>
    </row>
    <row r="636" spans="1:6" x14ac:dyDescent="0.2">
      <c r="A636" s="240">
        <v>622</v>
      </c>
      <c r="B636" s="242" t="e">
        <f>IF(#REF!&gt;0,1,0)</f>
        <v>#REF!</v>
      </c>
      <c r="C636" s="276" t="str">
        <f>Цены!B626</f>
        <v>Установка полотенцесушителя( электрического)</v>
      </c>
      <c r="D636" s="244" t="str">
        <f>Цены!C626</f>
        <v>шт.</v>
      </c>
      <c r="E636" s="313">
        <f>Цены!G626</f>
        <v>672.5</v>
      </c>
      <c r="F636" s="239"/>
    </row>
    <row r="637" spans="1:6" x14ac:dyDescent="0.2">
      <c r="A637" s="240">
        <v>623</v>
      </c>
      <c r="B637" s="242" t="e">
        <f>IF(#REF!&gt;0,1,0)</f>
        <v>#REF!</v>
      </c>
      <c r="C637" s="276" t="str">
        <f>Цены!B627</f>
        <v>Монтаж водосчетчика без пломбировки</v>
      </c>
      <c r="D637" s="244" t="str">
        <f>Цены!C627</f>
        <v>шт.</v>
      </c>
      <c r="E637" s="313">
        <f>Цены!G627</f>
        <v>623</v>
      </c>
      <c r="F637" s="239"/>
    </row>
    <row r="638" spans="1:6" x14ac:dyDescent="0.2">
      <c r="A638" s="240">
        <v>624</v>
      </c>
      <c r="B638" s="242" t="e">
        <f>IF(#REF!&gt;0,1,0)</f>
        <v>#REF!</v>
      </c>
      <c r="C638" s="276" t="str">
        <f>Цены!B628</f>
        <v xml:space="preserve">Установка и подключение стиральной машины </v>
      </c>
      <c r="D638" s="244" t="str">
        <f>Цены!C628</f>
        <v>шт.</v>
      </c>
      <c r="E638" s="313">
        <f>Цены!G628</f>
        <v>858</v>
      </c>
      <c r="F638" s="239"/>
    </row>
    <row r="639" spans="1:6" x14ac:dyDescent="0.2">
      <c r="A639" s="240">
        <v>625</v>
      </c>
      <c r="B639" s="242" t="e">
        <f>IF(#REF!&gt;0,1,0)</f>
        <v>#REF!</v>
      </c>
      <c r="C639" s="276" t="str">
        <f>Цены!B629</f>
        <v>Установка водонагревателя до 100л</v>
      </c>
      <c r="D639" s="244" t="str">
        <f>Цены!C629</f>
        <v>шт.</v>
      </c>
      <c r="E639" s="313">
        <f>Цены!G629</f>
        <v>1460</v>
      </c>
      <c r="F639" s="239"/>
    </row>
    <row r="640" spans="1:6" x14ac:dyDescent="0.2">
      <c r="A640" s="240">
        <v>626</v>
      </c>
      <c r="B640" s="242" t="e">
        <f>IF(#REF!&gt;0,1,0)</f>
        <v>#REF!</v>
      </c>
      <c r="C640" s="276" t="str">
        <f>Цены!B630</f>
        <v>Установка водонагревателя свыше 100л</v>
      </c>
      <c r="D640" s="244" t="str">
        <f>Цены!C630</f>
        <v>шт.</v>
      </c>
      <c r="E640" s="313">
        <f>Цены!G630</f>
        <v>2100</v>
      </c>
      <c r="F640" s="239"/>
    </row>
    <row r="641" spans="1:6" x14ac:dyDescent="0.2">
      <c r="A641" s="240">
        <v>627</v>
      </c>
      <c r="B641" s="242" t="e">
        <f>IF(#REF!&gt;0,1,0)</f>
        <v>#REF!</v>
      </c>
      <c r="C641" s="276" t="str">
        <f>Цены!B631</f>
        <v>Монтаж проточного водонагревателя</v>
      </c>
      <c r="D641" s="244" t="str">
        <f>Цены!C631</f>
        <v>шт.</v>
      </c>
      <c r="E641" s="313">
        <f>Цены!G631</f>
        <v>800</v>
      </c>
      <c r="F641" s="239"/>
    </row>
    <row r="642" spans="1:6" x14ac:dyDescent="0.2">
      <c r="A642" s="240">
        <v>628</v>
      </c>
      <c r="B642" s="242" t="e">
        <f>IF(#REF!&gt;0,1,0)</f>
        <v>#REF!</v>
      </c>
      <c r="C642" s="276" t="str">
        <f>Цены!B632</f>
        <v>Монтаж экрана под ванну (пластик)</v>
      </c>
      <c r="D642" s="244" t="str">
        <f>Цены!C632</f>
        <v>шт.</v>
      </c>
      <c r="E642" s="313">
        <f>Цены!G632</f>
        <v>713</v>
      </c>
      <c r="F642" s="239"/>
    </row>
    <row r="643" spans="1:6" x14ac:dyDescent="0.2">
      <c r="A643" s="240">
        <v>629</v>
      </c>
      <c r="B643" s="242" t="e">
        <f>IF(#REF!&gt;0,1,0)</f>
        <v>#REF!</v>
      </c>
      <c r="C643" s="276" t="str">
        <f>Цены!B633</f>
        <v>Монтаж экрана под ванну (каркас для плитки)</v>
      </c>
      <c r="D643" s="244" t="str">
        <f>Цены!C633</f>
        <v>шт.</v>
      </c>
      <c r="E643" s="313">
        <f>Цены!G633</f>
        <v>1177.5</v>
      </c>
      <c r="F643" s="239"/>
    </row>
    <row r="644" spans="1:6" x14ac:dyDescent="0.2">
      <c r="A644" s="240">
        <v>630</v>
      </c>
      <c r="B644" s="242" t="e">
        <f>IF(#REF!&gt;0,1,0)</f>
        <v>#REF!</v>
      </c>
      <c r="C644" s="276" t="str">
        <f>Цены!B634</f>
        <v xml:space="preserve">Замена вводных кранов </v>
      </c>
      <c r="D644" s="244" t="str">
        <f>Цены!C634</f>
        <v>шт.</v>
      </c>
      <c r="E644" s="313">
        <f>Цены!G634</f>
        <v>427.5</v>
      </c>
      <c r="F644" s="239"/>
    </row>
    <row r="645" spans="1:6" ht="25.5" x14ac:dyDescent="0.2">
      <c r="A645" s="240">
        <v>631</v>
      </c>
      <c r="B645" s="242" t="e">
        <f>IF(#REF!&gt;0,1,0)</f>
        <v>#REF!</v>
      </c>
      <c r="C645" s="276" t="str">
        <f>Цены!B635</f>
        <v>Установка системы защиты от протечек воды "Аквасторож"</v>
      </c>
      <c r="D645" s="244" t="str">
        <f>Цены!C635</f>
        <v>шт.</v>
      </c>
      <c r="E645" s="313">
        <f>Цены!G635</f>
        <v>2459</v>
      </c>
      <c r="F645" s="239"/>
    </row>
    <row r="646" spans="1:6" ht="25.5" x14ac:dyDescent="0.2">
      <c r="A646" s="240">
        <v>632</v>
      </c>
      <c r="B646" s="242" t="e">
        <f>IF(#REF!&gt;0,1,0)</f>
        <v>#REF!</v>
      </c>
      <c r="C646" s="276" t="str">
        <f>Цены!B636</f>
        <v>Пайка пропиленового фитинга ( угол, муфта, переход, тройник)</v>
      </c>
      <c r="D646" s="244" t="str">
        <f>Цены!C636</f>
        <v>шт.</v>
      </c>
      <c r="E646" s="313">
        <f>Цены!G636</f>
        <v>67</v>
      </c>
      <c r="F646" s="239"/>
    </row>
    <row r="647" spans="1:6" x14ac:dyDescent="0.2">
      <c r="A647" s="240">
        <v>633</v>
      </c>
      <c r="B647" s="242" t="e">
        <f>IF(#REF!&gt;0,1,0)</f>
        <v>#REF!</v>
      </c>
      <c r="C647" s="276" t="str">
        <f>Цены!B637</f>
        <v xml:space="preserve">Установка латунного фитинга резьбового </v>
      </c>
      <c r="D647" s="244" t="str">
        <f>Цены!C637</f>
        <v>шт.</v>
      </c>
      <c r="E647" s="313">
        <f>Цены!G637</f>
        <v>115</v>
      </c>
      <c r="F647" s="239"/>
    </row>
    <row r="648" spans="1:6" ht="25.5" x14ac:dyDescent="0.2">
      <c r="A648" s="240">
        <v>634</v>
      </c>
      <c r="B648" s="242" t="e">
        <f>IF(#REF!&gt;0,1,0)</f>
        <v>#REF!</v>
      </c>
      <c r="C648" s="276" t="str">
        <f>Цены!B638</f>
        <v>Установка латунного фитинга резьбового/уголков металлических/сгонов/ниппелей/бочонка/удлинителя и пр.</v>
      </c>
      <c r="D648" s="244" t="str">
        <f>Цены!C638</f>
        <v>шт.</v>
      </c>
      <c r="E648" s="313">
        <f>Цены!G638</f>
        <v>115</v>
      </c>
      <c r="F648" s="239"/>
    </row>
    <row r="649" spans="1:6" x14ac:dyDescent="0.2">
      <c r="A649" s="240">
        <v>635</v>
      </c>
      <c r="B649" s="242" t="e">
        <f>IF(#REF!&gt;0,1,0)</f>
        <v>#REF!</v>
      </c>
      <c r="C649" s="276" t="str">
        <f>Цены!B639</f>
        <v>Установка шарового крана/американки</v>
      </c>
      <c r="D649" s="244" t="str">
        <f>Цены!C639</f>
        <v>шт.</v>
      </c>
      <c r="E649" s="313">
        <f>Цены!G639</f>
        <v>244</v>
      </c>
      <c r="F649" s="239"/>
    </row>
    <row r="650" spans="1:6" x14ac:dyDescent="0.2">
      <c r="A650" s="240">
        <v>636</v>
      </c>
      <c r="B650" s="242" t="e">
        <f>IF(#REF!&gt;0,1,0)</f>
        <v>#REF!</v>
      </c>
      <c r="C650" s="276" t="str">
        <f>Цены!B640</f>
        <v>Установка точки вентиляции</v>
      </c>
      <c r="D650" s="244" t="str">
        <f>Цены!C640</f>
        <v>шт.</v>
      </c>
      <c r="E650" s="313">
        <f>Цены!G640</f>
        <v>234</v>
      </c>
      <c r="F650" s="239"/>
    </row>
    <row r="651" spans="1:6" ht="25.5" x14ac:dyDescent="0.2">
      <c r="A651" s="240">
        <v>637</v>
      </c>
      <c r="B651" s="242" t="e">
        <f>IF(#REF!&gt;0,1,0)</f>
        <v>#REF!</v>
      </c>
      <c r="C651" s="276" t="str">
        <f>Цены!B641</f>
        <v>Устройство вентиляционных каналов из гофрированных труб</v>
      </c>
      <c r="D651" s="244" t="str">
        <f>Цены!C641</f>
        <v>м/п</v>
      </c>
      <c r="E651" s="313">
        <f>Цены!G641</f>
        <v>107.5</v>
      </c>
      <c r="F651" s="239"/>
    </row>
    <row r="652" spans="1:6" ht="25.5" x14ac:dyDescent="0.2">
      <c r="A652" s="240">
        <v>638</v>
      </c>
      <c r="B652" s="242" t="e">
        <f>IF(#REF!&gt;0,1,0)</f>
        <v>#REF!</v>
      </c>
      <c r="C652" s="276" t="str">
        <f>Цены!B642</f>
        <v>Устройство вентиляционных каналов из стальных оцинкованных труб</v>
      </c>
      <c r="D652" s="244" t="str">
        <f>Цены!C642</f>
        <v>м/п</v>
      </c>
      <c r="E652" s="313">
        <f>Цены!G642</f>
        <v>291</v>
      </c>
      <c r="F652" s="239"/>
    </row>
    <row r="653" spans="1:6" ht="25.5" x14ac:dyDescent="0.2">
      <c r="A653" s="240">
        <v>639</v>
      </c>
      <c r="B653" s="242" t="e">
        <f>IF(#REF!&gt;0,1,0)</f>
        <v>#REF!</v>
      </c>
      <c r="C653" s="276" t="str">
        <f>Цены!B643</f>
        <v>Устройство соединений при врезке в существующий вентканал</v>
      </c>
      <c r="D653" s="244" t="str">
        <f>Цены!C643</f>
        <v>шт.</v>
      </c>
      <c r="E653" s="313">
        <f>Цены!G643</f>
        <v>86</v>
      </c>
      <c r="F653" s="239"/>
    </row>
    <row r="654" spans="1:6" x14ac:dyDescent="0.2">
      <c r="A654" s="240">
        <v>640</v>
      </c>
      <c r="B654" s="242" t="e">
        <f>IF(#REF!&gt;0,1,0)</f>
        <v>#REF!</v>
      </c>
      <c r="C654" s="276" t="str">
        <f>Цены!B644</f>
        <v xml:space="preserve">Установка Вентрешёток </v>
      </c>
      <c r="D654" s="244" t="str">
        <f>Цены!C644</f>
        <v>шт.</v>
      </c>
      <c r="E654" s="313">
        <f>Цены!G644</f>
        <v>138</v>
      </c>
      <c r="F654" s="239"/>
    </row>
    <row r="655" spans="1:6" x14ac:dyDescent="0.2">
      <c r="A655" s="240">
        <v>641</v>
      </c>
      <c r="B655" s="242" t="e">
        <f>IF(#REF!&gt;0,1,0)</f>
        <v>#REF!</v>
      </c>
      <c r="C655" s="276" t="str">
        <f>Цены!B645</f>
        <v xml:space="preserve">Установка коллекторного щита накладного </v>
      </c>
      <c r="D655" s="244" t="str">
        <f>Цены!C645</f>
        <v>шт.</v>
      </c>
      <c r="E655" s="313">
        <f>Цены!G645</f>
        <v>915</v>
      </c>
      <c r="F655" s="239"/>
    </row>
    <row r="656" spans="1:6" ht="25.5" x14ac:dyDescent="0.2">
      <c r="A656" s="240">
        <v>642</v>
      </c>
      <c r="B656" s="242" t="e">
        <f>IF(#REF!&gt;0,1,0)</f>
        <v>#REF!</v>
      </c>
      <c r="C656" s="276" t="str">
        <f>Цены!B646</f>
        <v>Снятие-установка радиатора на существующие места (с заменой радиатора)</v>
      </c>
      <c r="D656" s="244" t="str">
        <f>Цены!C646</f>
        <v>шт.</v>
      </c>
      <c r="E656" s="313">
        <f>Цены!G646</f>
        <v>915</v>
      </c>
      <c r="F656" s="239"/>
    </row>
    <row r="657" spans="1:6" x14ac:dyDescent="0.2">
      <c r="A657" s="240">
        <v>643</v>
      </c>
      <c r="B657" s="242" t="e">
        <f>IF(#REF!&gt;0,1,0)</f>
        <v>#REF!</v>
      </c>
      <c r="C657" s="276" t="str">
        <f>Цены!B647</f>
        <v>Установка системы сололифт</v>
      </c>
      <c r="D657" s="244" t="str">
        <f>Цены!C647</f>
        <v>шт.</v>
      </c>
      <c r="E657" s="313">
        <f>Цены!G647</f>
        <v>2686</v>
      </c>
      <c r="F657" s="239"/>
    </row>
    <row r="658" spans="1:6" x14ac:dyDescent="0.2">
      <c r="A658" s="240">
        <v>644</v>
      </c>
      <c r="B658" s="242" t="e">
        <f>IF(#REF!&gt;0,1,0)</f>
        <v>#REF!</v>
      </c>
      <c r="C658" s="276" t="str">
        <f>Цены!B648</f>
        <v xml:space="preserve">Установка кухонного фильтра очистки воды </v>
      </c>
      <c r="D658" s="244" t="str">
        <f>Цены!C648</f>
        <v>шт.</v>
      </c>
      <c r="E658" s="313">
        <f>Цены!G648</f>
        <v>1506.5</v>
      </c>
      <c r="F658" s="239"/>
    </row>
    <row r="659" spans="1:6" x14ac:dyDescent="0.2">
      <c r="A659" s="240">
        <v>645</v>
      </c>
      <c r="B659" s="242" t="e">
        <f>IF(#REF!&gt;0,1,0)</f>
        <v>#REF!</v>
      </c>
      <c r="C659" s="276" t="str">
        <f>Цены!B649</f>
        <v>Установка измельчителя отходов</v>
      </c>
      <c r="D659" s="244" t="str">
        <f>Цены!C649</f>
        <v>шт.</v>
      </c>
      <c r="E659" s="313">
        <f>Цены!G649</f>
        <v>904</v>
      </c>
      <c r="F659" s="239"/>
    </row>
    <row r="660" spans="1:6" x14ac:dyDescent="0.2">
      <c r="A660" s="240">
        <v>646</v>
      </c>
      <c r="B660" s="242" t="e">
        <f>IF(#REF!&gt;0,1,0)</f>
        <v>#REF!</v>
      </c>
      <c r="C660" s="276" t="str">
        <f>Цены!B650</f>
        <v>Комплексная разводка труб водоснабжения (1 точка)</v>
      </c>
      <c r="D660" s="244" t="str">
        <f>Цены!C650</f>
        <v>шт.</v>
      </c>
      <c r="E660" s="313">
        <f>Цены!G650</f>
        <v>972.5</v>
      </c>
      <c r="F660" s="239"/>
    </row>
    <row r="661" spans="1:6" x14ac:dyDescent="0.2">
      <c r="A661" s="240">
        <v>647</v>
      </c>
      <c r="B661" s="242" t="e">
        <f>IF(#REF!&gt;0,1,0)</f>
        <v>#REF!</v>
      </c>
      <c r="C661" s="276" t="str">
        <f>Цены!B651</f>
        <v>Комплексная разводка труб  канализации (1 точка)</v>
      </c>
      <c r="D661" s="244" t="str">
        <f>Цены!C651</f>
        <v>шт.</v>
      </c>
      <c r="E661" s="313">
        <f>Цены!G651</f>
        <v>927</v>
      </c>
      <c r="F661" s="239"/>
    </row>
    <row r="662" spans="1:6" x14ac:dyDescent="0.2">
      <c r="A662" s="240">
        <v>648</v>
      </c>
      <c r="B662" s="242"/>
      <c r="C662" s="276" t="str">
        <f>Цены!B652</f>
        <v>Установка точки водоснабжения (водорозетки)</v>
      </c>
      <c r="D662" s="244" t="str">
        <f>Цены!C652</f>
        <v>шт.</v>
      </c>
      <c r="E662" s="313">
        <f>Цены!G652</f>
        <v>313</v>
      </c>
      <c r="F662" s="239"/>
    </row>
    <row r="663" spans="1:6" ht="25.5" x14ac:dyDescent="0.2">
      <c r="A663" s="240">
        <v>649</v>
      </c>
      <c r="B663" s="242"/>
      <c r="C663" s="276" t="str">
        <f>Цены!B653</f>
        <v>Комплексная разводка труб водоснабжения из сшитого полиэтилена "Рехау" до 10м (1 точка)</v>
      </c>
      <c r="D663" s="244" t="str">
        <f>Цены!C653</f>
        <v>шт.</v>
      </c>
      <c r="E663" s="313">
        <f>Цены!G653</f>
        <v>1117.5</v>
      </c>
      <c r="F663" s="239"/>
    </row>
    <row r="664" spans="1:6" ht="25.5" x14ac:dyDescent="0.2">
      <c r="A664" s="240">
        <v>650</v>
      </c>
      <c r="B664" s="242"/>
      <c r="C664" s="276" t="str">
        <f>Цены!B654</f>
        <v>Комплексная разводка труб водоснабжения из сшитого полиэтилена "Рехау" свыше 10м (1 точка)</v>
      </c>
      <c r="D664" s="244" t="str">
        <f>Цены!C654</f>
        <v>шт.</v>
      </c>
      <c r="E664" s="313">
        <f>Цены!G654</f>
        <v>1500</v>
      </c>
      <c r="F664" s="239"/>
    </row>
    <row r="665" spans="1:6" x14ac:dyDescent="0.2">
      <c r="A665" s="240">
        <v>651</v>
      </c>
      <c r="B665" s="242"/>
      <c r="C665" s="276" t="str">
        <f>Цены!B655</f>
        <v>Установка точки водоснабжения (водорозетки) "Рехау"</v>
      </c>
      <c r="D665" s="244" t="str">
        <f>Цены!C655</f>
        <v>шт.</v>
      </c>
      <c r="E665" s="313">
        <f>Цены!G655</f>
        <v>501</v>
      </c>
      <c r="F665" s="239"/>
    </row>
    <row r="666" spans="1:6" x14ac:dyDescent="0.2">
      <c r="A666" s="240">
        <v>652</v>
      </c>
      <c r="B666" s="242"/>
      <c r="C666" s="276" t="str">
        <f>Цены!B656</f>
        <v>Монтаж водяных теплых полов до 5 м кв.</v>
      </c>
      <c r="D666" s="244" t="str">
        <f>Цены!C656</f>
        <v>шт.</v>
      </c>
      <c r="E666" s="313">
        <f>Цены!G656</f>
        <v>858</v>
      </c>
      <c r="F666" s="239"/>
    </row>
    <row r="667" spans="1:6" x14ac:dyDescent="0.2">
      <c r="A667" s="240">
        <v>653</v>
      </c>
      <c r="B667" s="242"/>
      <c r="C667" s="276" t="str">
        <f>Цены!B657</f>
        <v>Монтаж водяных теплых полов более  5 м кв.</v>
      </c>
      <c r="D667" s="244" t="str">
        <f>Цены!C657</f>
        <v>шт.</v>
      </c>
      <c r="E667" s="313">
        <f>Цены!G657</f>
        <v>552</v>
      </c>
      <c r="F667" s="239"/>
    </row>
    <row r="668" spans="1:6" x14ac:dyDescent="0.2">
      <c r="A668" s="240">
        <v>654</v>
      </c>
      <c r="B668" s="242"/>
      <c r="C668" s="276" t="str">
        <f>Цены!B658</f>
        <v>Комплексная прокладка воздуховодов до 3-х метров</v>
      </c>
      <c r="D668" s="244" t="str">
        <f>Цены!C658</f>
        <v>шт.</v>
      </c>
      <c r="E668" s="313">
        <f>Цены!G658</f>
        <v>713</v>
      </c>
      <c r="F668" s="239"/>
    </row>
    <row r="669" spans="1:6" x14ac:dyDescent="0.2">
      <c r="A669" s="240">
        <v>655</v>
      </c>
      <c r="B669" s="242"/>
      <c r="C669" s="276" t="str">
        <f>Цены!B659</f>
        <v>Устройство вентиляционных каналов ПВХ труб</v>
      </c>
      <c r="D669" s="244" t="str">
        <f>Цены!C659</f>
        <v>м/п</v>
      </c>
      <c r="E669" s="313">
        <f>Цены!G659</f>
        <v>227.5</v>
      </c>
      <c r="F669" s="239"/>
    </row>
    <row r="670" spans="1:6" x14ac:dyDescent="0.2">
      <c r="A670" s="240">
        <v>656</v>
      </c>
      <c r="B670" s="242"/>
      <c r="C670" s="276" t="str">
        <f>Цены!B660</f>
        <v>Установка "тюльпана"</v>
      </c>
      <c r="D670" s="244" t="str">
        <f>Цены!C660</f>
        <v>шт.</v>
      </c>
      <c r="E670" s="313">
        <f>Цены!G660</f>
        <v>876</v>
      </c>
      <c r="F670" s="239"/>
    </row>
    <row r="671" spans="1:6" x14ac:dyDescent="0.2">
      <c r="A671" s="240">
        <v>657</v>
      </c>
      <c r="B671" s="242"/>
      <c r="C671" s="276" t="str">
        <f>Цены!B661</f>
        <v>Установка точки канализации</v>
      </c>
      <c r="D671" s="244" t="str">
        <f>Цены!C661</f>
        <v>шт.</v>
      </c>
      <c r="E671" s="313">
        <f>Цены!G661</f>
        <v>625</v>
      </c>
      <c r="F671" s="239"/>
    </row>
    <row r="672" spans="1:6" x14ac:dyDescent="0.2">
      <c r="A672" s="240">
        <v>658</v>
      </c>
      <c r="B672" s="242" t="e">
        <f>IF(#REF!&gt;0,1,0)</f>
        <v>#REF!</v>
      </c>
      <c r="C672" s="276" t="str">
        <f>Цены!B662</f>
        <v xml:space="preserve">Установка унитаза , биде со сборкой </v>
      </c>
      <c r="D672" s="244" t="str">
        <f>Цены!C662</f>
        <v>шт.</v>
      </c>
      <c r="E672" s="313">
        <f>Цены!G662</f>
        <v>1734</v>
      </c>
      <c r="F672" s="239"/>
    </row>
    <row r="673" spans="1:6" x14ac:dyDescent="0.2">
      <c r="A673" s="240">
        <v>659</v>
      </c>
      <c r="B673" s="242" t="e">
        <f>IF(#REF!&gt;0,1,0)</f>
        <v>#REF!</v>
      </c>
      <c r="C673" s="276" t="str">
        <f>Цены!B663</f>
        <v xml:space="preserve">Установка унитаза без сборки </v>
      </c>
      <c r="D673" s="244" t="str">
        <f>Цены!C663</f>
        <v>шт.</v>
      </c>
      <c r="E673" s="313">
        <f>Цены!G663</f>
        <v>943</v>
      </c>
      <c r="F673" s="239"/>
    </row>
    <row r="674" spans="1:6" ht="25.5" x14ac:dyDescent="0.2">
      <c r="A674" s="240">
        <v>660</v>
      </c>
      <c r="B674" s="242" t="e">
        <f>IF(#REF!&gt;0,1,0)</f>
        <v>#REF!</v>
      </c>
      <c r="C674" s="276" t="str">
        <f>Цены!B664</f>
        <v xml:space="preserve">Установка унитаза без сборки на старые посадочные места </v>
      </c>
      <c r="D674" s="244" t="str">
        <f>Цены!C664</f>
        <v>шт.</v>
      </c>
      <c r="E674" s="313">
        <f>Цены!G664</f>
        <v>414</v>
      </c>
      <c r="F674" s="239"/>
    </row>
    <row r="675" spans="1:6" x14ac:dyDescent="0.2">
      <c r="A675" s="240">
        <v>661</v>
      </c>
      <c r="B675" s="242" t="e">
        <f>IF(#REF!&gt;0,1,0)</f>
        <v>#REF!</v>
      </c>
      <c r="C675" s="276" t="str">
        <f>Цены!B665</f>
        <v>Установка "инсталляции"</v>
      </c>
      <c r="D675" s="244" t="str">
        <f>Цены!C665</f>
        <v>шт.</v>
      </c>
      <c r="E675" s="313">
        <f>Цены!G665</f>
        <v>2387</v>
      </c>
      <c r="F675" s="239"/>
    </row>
    <row r="676" spans="1:6" x14ac:dyDescent="0.2">
      <c r="A676" s="240">
        <v>662</v>
      </c>
      <c r="B676" s="242" t="e">
        <f>IF(#REF!&gt;0,1,0)</f>
        <v>#REF!</v>
      </c>
      <c r="C676" s="276" t="str">
        <f>Цены!B666</f>
        <v xml:space="preserve">Установка "мойдодыра" </v>
      </c>
      <c r="D676" s="244" t="str">
        <f>Цены!C666</f>
        <v>шт.</v>
      </c>
      <c r="E676" s="313">
        <f>Цены!G666</f>
        <v>1126.5</v>
      </c>
      <c r="F676" s="239"/>
    </row>
    <row r="677" spans="1:6" x14ac:dyDescent="0.2">
      <c r="A677" s="240">
        <v>663</v>
      </c>
      <c r="B677" s="242" t="e">
        <f>IF(#REF!&gt;0,1,0)</f>
        <v>#REF!</v>
      </c>
      <c r="C677" s="276" t="str">
        <f>Цены!B667</f>
        <v>Установка чаши "инсталляции"</v>
      </c>
      <c r="D677" s="244" t="str">
        <f>Цены!C667</f>
        <v>шт.</v>
      </c>
      <c r="E677" s="313">
        <f>Цены!G667</f>
        <v>1085</v>
      </c>
      <c r="F677" s="239"/>
    </row>
    <row r="678" spans="1:6" x14ac:dyDescent="0.2">
      <c r="A678" s="240">
        <v>664</v>
      </c>
      <c r="B678" s="242" t="e">
        <f>IF(#REF!&gt;0,1,0)</f>
        <v>#REF!</v>
      </c>
      <c r="C678" s="276" t="str">
        <f>Цены!B668</f>
        <v xml:space="preserve">Герметизация швов ванны /раковины /унитаза </v>
      </c>
      <c r="D678" s="244" t="str">
        <f>Цены!C668</f>
        <v>м/п</v>
      </c>
      <c r="E678" s="313">
        <f>Цены!G668</f>
        <v>102</v>
      </c>
      <c r="F678" s="239"/>
    </row>
    <row r="679" spans="1:6" x14ac:dyDescent="0.2">
      <c r="A679" s="240">
        <v>665</v>
      </c>
      <c r="B679" s="242" t="e">
        <f>IF(#REF!&gt;0,1,0)</f>
        <v>#REF!</v>
      </c>
      <c r="C679" s="276" t="str">
        <f>Цены!B669</f>
        <v>Окраска радиатора (до 5 секций)</v>
      </c>
      <c r="D679" s="244" t="str">
        <f>Цены!C669</f>
        <v>шт.</v>
      </c>
      <c r="E679" s="313">
        <f>Цены!G669</f>
        <v>357</v>
      </c>
      <c r="F679" s="239"/>
    </row>
    <row r="680" spans="1:6" x14ac:dyDescent="0.2">
      <c r="A680" s="240">
        <v>666</v>
      </c>
      <c r="B680" s="242" t="e">
        <f>IF(#REF!&gt;0,1,0)</f>
        <v>#REF!</v>
      </c>
      <c r="C680" s="276" t="str">
        <f>Цены!B670</f>
        <v>Окраска радиатора каждая последующая секция</v>
      </c>
      <c r="D680" s="244" t="str">
        <f>Цены!C670</f>
        <v>шт.</v>
      </c>
      <c r="E680" s="313">
        <f>Цены!G670</f>
        <v>97</v>
      </c>
      <c r="F680" s="239"/>
    </row>
    <row r="681" spans="1:6" x14ac:dyDescent="0.2">
      <c r="A681" s="240">
        <v>667</v>
      </c>
      <c r="B681" s="242"/>
      <c r="C681" s="276" t="str">
        <f>Цены!B671</f>
        <v>Окраска труб диаметром до 50мм</v>
      </c>
      <c r="D681" s="244" t="str">
        <f>Цены!C671</f>
        <v>м/п</v>
      </c>
      <c r="E681" s="313">
        <f>Цены!G671</f>
        <v>92</v>
      </c>
      <c r="F681" s="239"/>
    </row>
    <row r="682" spans="1:6" x14ac:dyDescent="0.2">
      <c r="A682" s="240">
        <v>668</v>
      </c>
      <c r="B682" s="242"/>
      <c r="C682" s="276" t="str">
        <f>Цены!B672</f>
        <v>Окраска труб диаметром свыше 50мм</v>
      </c>
      <c r="D682" s="244" t="str">
        <f>Цены!C672</f>
        <v>м/п</v>
      </c>
      <c r="E682" s="313">
        <f>Цены!G672</f>
        <v>126</v>
      </c>
      <c r="F682" s="239"/>
    </row>
    <row r="683" spans="1:6" ht="13.5" thickBot="1" x14ac:dyDescent="0.25">
      <c r="A683" s="240">
        <v>669</v>
      </c>
      <c r="B683" s="242"/>
      <c r="C683" s="276" t="str">
        <f>Цены!B673</f>
        <v>Итого по разделу (сантехнические работы)</v>
      </c>
      <c r="D683" s="244">
        <f>Цены!C673</f>
        <v>0</v>
      </c>
      <c r="E683" s="313">
        <f>Цены!G673</f>
        <v>0</v>
      </c>
      <c r="F683" s="239"/>
    </row>
    <row r="684" spans="1:6" ht="26.25" thickBot="1" x14ac:dyDescent="0.25">
      <c r="A684" s="240">
        <v>670</v>
      </c>
      <c r="B684" s="242" t="e">
        <f>IF(#REF!&gt;0,1,0)</f>
        <v>#REF!</v>
      </c>
      <c r="C684" s="250" t="str">
        <f ca="1">C1&amp;". Подготовительные  работы"</f>
        <v>Прайс для мастеров. Подготовительные  работы</v>
      </c>
      <c r="D684" s="251" t="s">
        <v>804</v>
      </c>
      <c r="E684" s="314" t="s">
        <v>805</v>
      </c>
      <c r="F684" s="239"/>
    </row>
    <row r="685" spans="1:6" x14ac:dyDescent="0.2">
      <c r="A685" s="240">
        <v>671</v>
      </c>
      <c r="B685" s="242" t="e">
        <f>IF(#REF!&gt;0,1,0)</f>
        <v>#REF!</v>
      </c>
      <c r="C685" s="276" t="str">
        <f>Цены!B675</f>
        <v>Укрытие пленкой</v>
      </c>
      <c r="D685" s="244" t="str">
        <f>Цены!C675</f>
        <v>м2</v>
      </c>
      <c r="E685" s="313">
        <f>Цены!G675</f>
        <v>22.5</v>
      </c>
      <c r="F685" s="239"/>
    </row>
    <row r="686" spans="1:6" x14ac:dyDescent="0.2">
      <c r="A686" s="240">
        <v>672</v>
      </c>
      <c r="B686" s="242" t="e">
        <f>IF(#REF!&gt;0,1,0)</f>
        <v>#REF!</v>
      </c>
      <c r="C686" s="276" t="str">
        <f>Цены!B676</f>
        <v>Разборка/сборка  мебели</v>
      </c>
      <c r="D686" s="244" t="str">
        <f>Цены!C676</f>
        <v>шт.</v>
      </c>
      <c r="E686" s="313">
        <f>Цены!G676</f>
        <v>1317.5</v>
      </c>
      <c r="F686" s="239"/>
    </row>
    <row r="687" spans="1:6" x14ac:dyDescent="0.2">
      <c r="A687" s="240">
        <v>673</v>
      </c>
      <c r="B687" s="242" t="e">
        <f>IF(#REF!&gt;0,1,0)</f>
        <v>#REF!</v>
      </c>
      <c r="C687" s="276" t="str">
        <f>Цены!B677</f>
        <v>Сборка строительных подмостей</v>
      </c>
      <c r="D687" s="244" t="str">
        <f>Цены!C677</f>
        <v>шт.</v>
      </c>
      <c r="E687" s="313">
        <f>Цены!G677</f>
        <v>690</v>
      </c>
      <c r="F687" s="239"/>
    </row>
    <row r="688" spans="1:6" x14ac:dyDescent="0.2">
      <c r="A688" s="240">
        <v>674</v>
      </c>
      <c r="B688" s="242" t="e">
        <f>IF(#REF!&gt;0,1,0)</f>
        <v>#REF!</v>
      </c>
      <c r="C688" s="276" t="str">
        <f>Цены!B678</f>
        <v>Перестановка мебели (стенка из 5 секций)</v>
      </c>
      <c r="D688" s="244" t="str">
        <f>Цены!C678</f>
        <v>шт.</v>
      </c>
      <c r="E688" s="313">
        <f>Цены!G678</f>
        <v>868.5</v>
      </c>
      <c r="F688" s="239"/>
    </row>
    <row r="689" spans="1:6" x14ac:dyDescent="0.2">
      <c r="A689" s="240">
        <v>675</v>
      </c>
      <c r="B689" s="242" t="e">
        <f>IF(#REF!&gt;0,1,0)</f>
        <v>#REF!</v>
      </c>
      <c r="C689" s="276" t="str">
        <f>Цены!B679</f>
        <v>Перестановка мебели ( шкаф из 1 секции)</v>
      </c>
      <c r="D689" s="244" t="str">
        <f>Цены!C679</f>
        <v>шт.</v>
      </c>
      <c r="E689" s="313">
        <f>Цены!G679</f>
        <v>577</v>
      </c>
      <c r="F689" s="239"/>
    </row>
    <row r="690" spans="1:6" x14ac:dyDescent="0.2">
      <c r="A690" s="240">
        <v>676</v>
      </c>
      <c r="B690" s="242" t="e">
        <f>IF(#REF!&gt;0,1,0)</f>
        <v>#REF!</v>
      </c>
      <c r="C690" s="276" t="str">
        <f>Цены!B680</f>
        <v>Перестановка мебели (перемещение дивана)</v>
      </c>
      <c r="D690" s="244" t="str">
        <f>Цены!C680</f>
        <v>шт.</v>
      </c>
      <c r="E690" s="313">
        <f>Цены!G680</f>
        <v>460</v>
      </c>
      <c r="F690" s="239"/>
    </row>
    <row r="691" spans="1:6" x14ac:dyDescent="0.2">
      <c r="A691" s="240">
        <v>677</v>
      </c>
      <c r="B691" s="242" t="e">
        <f>IF(#REF!&gt;0,1,0)</f>
        <v>#REF!</v>
      </c>
      <c r="C691" s="276" t="str">
        <f>Цены!B681</f>
        <v>Демонтаж кухонного гарнитура без сохранения</v>
      </c>
      <c r="D691" s="244" t="str">
        <f>Цены!C681</f>
        <v>шт.</v>
      </c>
      <c r="E691" s="313">
        <f>Цены!G681</f>
        <v>1173</v>
      </c>
      <c r="F691" s="239"/>
    </row>
    <row r="692" spans="1:6" x14ac:dyDescent="0.2">
      <c r="A692" s="240">
        <v>678</v>
      </c>
      <c r="B692" s="242" t="e">
        <f>IF(#REF!&gt;0,1,0)</f>
        <v>#REF!</v>
      </c>
      <c r="C692" s="276" t="str">
        <f>Цены!B682</f>
        <v>Демонтаж кухонного гарнитура с сохранением</v>
      </c>
      <c r="D692" s="244" t="str">
        <f>Цены!C682</f>
        <v>шт.</v>
      </c>
      <c r="E692" s="313">
        <f>Цены!G682</f>
        <v>3727</v>
      </c>
      <c r="F692" s="239"/>
    </row>
    <row r="693" spans="1:6" x14ac:dyDescent="0.2">
      <c r="A693" s="240">
        <v>679</v>
      </c>
      <c r="B693" s="242" t="e">
        <f>IF(#REF!&gt;0,1,0)</f>
        <v>#REF!</v>
      </c>
      <c r="C693" s="276" t="str">
        <f>Цены!B683</f>
        <v>Демонтаж кухонного модуля (тумба/шкафчик)</v>
      </c>
      <c r="D693" s="244" t="str">
        <f>Цены!C683</f>
        <v>шт.</v>
      </c>
      <c r="E693" s="313">
        <f>Цены!G683</f>
        <v>138</v>
      </c>
      <c r="F693" s="239"/>
    </row>
    <row r="694" spans="1:6" x14ac:dyDescent="0.2">
      <c r="A694" s="240">
        <v>680</v>
      </c>
      <c r="B694" s="242" t="e">
        <f>IF(#REF!&gt;0,1,0)</f>
        <v>#REF!</v>
      </c>
      <c r="C694" s="276" t="str">
        <f>Цены!B684</f>
        <v>Демонтаж кухонного фартука / столешницы</v>
      </c>
      <c r="D694" s="244" t="str">
        <f>Цены!C684</f>
        <v>м2</v>
      </c>
      <c r="E694" s="313">
        <f>Цены!G684</f>
        <v>138</v>
      </c>
      <c r="F694" s="239"/>
    </row>
    <row r="695" spans="1:6" x14ac:dyDescent="0.2">
      <c r="A695" s="240">
        <v>681</v>
      </c>
      <c r="B695" s="242" t="e">
        <f>IF(#REF!&gt;0,1,0)</f>
        <v>#REF!</v>
      </c>
      <c r="C695" s="276" t="str">
        <f>Цены!B685</f>
        <v>Установка кухонного модуля (тумба/шкафчик)</v>
      </c>
      <c r="D695" s="244" t="str">
        <f>Цены!C685</f>
        <v>шт.</v>
      </c>
      <c r="E695" s="313">
        <f>Цены!G685</f>
        <v>204</v>
      </c>
      <c r="F695" s="239"/>
    </row>
    <row r="696" spans="1:6" x14ac:dyDescent="0.2">
      <c r="A696" s="240">
        <v>682</v>
      </c>
      <c r="B696" s="242" t="e">
        <f>IF(#REF!&gt;0,1,0)</f>
        <v>#REF!</v>
      </c>
      <c r="C696" s="276" t="str">
        <f>Цены!B686</f>
        <v xml:space="preserve">Демонтаж кухонной плиты без сохранения </v>
      </c>
      <c r="D696" s="244" t="str">
        <f>Цены!C686</f>
        <v>шт.</v>
      </c>
      <c r="E696" s="313">
        <f>Цены!G686</f>
        <v>460</v>
      </c>
      <c r="F696" s="239"/>
    </row>
    <row r="697" spans="1:6" x14ac:dyDescent="0.2">
      <c r="A697" s="240">
        <v>683</v>
      </c>
      <c r="B697" s="242" t="e">
        <f>IF(#REF!&gt;0,1,0)</f>
        <v>#REF!</v>
      </c>
      <c r="C697" s="276" t="str">
        <f>Цены!B687</f>
        <v>Демонтаж газовой плиты</v>
      </c>
      <c r="D697" s="244" t="str">
        <f>Цены!C687</f>
        <v>шт.</v>
      </c>
      <c r="E697" s="313">
        <f>Цены!G687</f>
        <v>460</v>
      </c>
      <c r="F697" s="239"/>
    </row>
    <row r="698" spans="1:6" ht="51" x14ac:dyDescent="0.2">
      <c r="A698" s="240">
        <v>684</v>
      </c>
      <c r="B698" s="242" t="e">
        <f>IF(#REF!&gt;0,1,0)</f>
        <v>#REF!</v>
      </c>
      <c r="C698" s="276" t="str">
        <f>Цены!B688</f>
        <v>Вынос мусора из квартиры на лифте ( при условии наличия контейнера для сбора строительного мусора не далее 50 м от подъезда или места проведения работ) (за 1 кг)</v>
      </c>
      <c r="D698" s="244" t="str">
        <f>Цены!C688</f>
        <v>кг</v>
      </c>
      <c r="E698" s="313">
        <f>Цены!G688</f>
        <v>3</v>
      </c>
      <c r="F698" s="239"/>
    </row>
    <row r="699" spans="1:6" x14ac:dyDescent="0.2">
      <c r="A699" s="240">
        <v>685</v>
      </c>
      <c r="B699" s="242" t="e">
        <f>IF(#REF!&gt;0,1,0)</f>
        <v>#REF!</v>
      </c>
      <c r="C699" s="276" t="str">
        <f>Цены!B689</f>
        <v>Уборка лестничных клеток</v>
      </c>
      <c r="D699" s="244" t="str">
        <f>Цены!C689</f>
        <v>шт.</v>
      </c>
      <c r="E699" s="313">
        <f>Цены!G689</f>
        <v>460</v>
      </c>
      <c r="F699" s="239"/>
    </row>
    <row r="700" spans="1:6" x14ac:dyDescent="0.2">
      <c r="A700" s="240">
        <v>686</v>
      </c>
      <c r="B700" s="242" t="e">
        <f>IF(#REF!&gt;0,1,0)</f>
        <v>#REF!</v>
      </c>
      <c r="C700" s="276" t="str">
        <f>Цены!B690</f>
        <v>Вынос чугунной ванны по лестнице за каждый этаж</v>
      </c>
      <c r="D700" s="244" t="str">
        <f>Цены!C690</f>
        <v>шт.</v>
      </c>
      <c r="E700" s="313">
        <f>Цены!G690</f>
        <v>460</v>
      </c>
      <c r="F700" s="239"/>
    </row>
    <row r="701" spans="1:6" x14ac:dyDescent="0.2">
      <c r="A701" s="240">
        <v>687</v>
      </c>
      <c r="B701" s="242" t="e">
        <f>IF(#REF!&gt;0,1,0)</f>
        <v>#REF!</v>
      </c>
      <c r="C701" s="276" t="str">
        <f>Цены!B691</f>
        <v>Сборка мебели 15% от стоимости</v>
      </c>
      <c r="D701" s="244" t="str">
        <f>Цены!C691</f>
        <v>шт.</v>
      </c>
      <c r="E701" s="313">
        <f>Цены!G691</f>
        <v>1302</v>
      </c>
      <c r="F701" s="239"/>
    </row>
    <row r="702" spans="1:6" x14ac:dyDescent="0.2">
      <c r="A702" s="240">
        <v>688</v>
      </c>
      <c r="B702" s="242" t="e">
        <f>IF(#REF!&gt;0,1,0)</f>
        <v>#REF!</v>
      </c>
      <c r="C702" s="276" t="str">
        <f>Цены!B692</f>
        <v>Разгрузка материала</v>
      </c>
      <c r="D702" s="244" t="str">
        <f>Цены!C692</f>
        <v>кг</v>
      </c>
      <c r="E702" s="313">
        <f>Цены!G692</f>
        <v>3</v>
      </c>
      <c r="F702" s="239"/>
    </row>
    <row r="703" spans="1:6" x14ac:dyDescent="0.2">
      <c r="A703" s="240">
        <v>689</v>
      </c>
      <c r="B703" s="242" t="e">
        <f>IF(#REF!&gt;0,1,0)</f>
        <v>#REF!</v>
      </c>
      <c r="C703" s="276" t="str">
        <f>Цены!B693</f>
        <v>При отсутствии лифта подъем на 1 этаж</v>
      </c>
      <c r="D703" s="244" t="str">
        <f>Цены!C693</f>
        <v>кг</v>
      </c>
      <c r="E703" s="313">
        <f>Цены!G693</f>
        <v>2</v>
      </c>
      <c r="F703" s="239"/>
    </row>
    <row r="704" spans="1:6" x14ac:dyDescent="0.2">
      <c r="A704" s="240">
        <v>690</v>
      </c>
      <c r="B704" s="242" t="e">
        <f>IF(#REF!&gt;0,1,0)</f>
        <v>#REF!</v>
      </c>
      <c r="C704" s="276" t="str">
        <f>Цены!B694</f>
        <v>Работа/ час прораба  (выезд)</v>
      </c>
      <c r="D704" s="244" t="str">
        <f>Цены!C694</f>
        <v>час</v>
      </c>
      <c r="E704" s="313">
        <f>Цены!G694</f>
        <v>500</v>
      </c>
      <c r="F704" s="239"/>
    </row>
    <row r="705" spans="1:6" ht="38.25" x14ac:dyDescent="0.2">
      <c r="A705" s="240">
        <v>691</v>
      </c>
      <c r="B705" s="242"/>
      <c r="C705" s="276" t="str">
        <f>Цены!B695</f>
        <v xml:space="preserve">Комплексные подготовительные работы (Укрытие пленкой дверей/окон, временное освещение, временное водоснабжение, сборка подмостей) </v>
      </c>
      <c r="D705" s="244" t="str">
        <f>Цены!C695</f>
        <v>м2</v>
      </c>
      <c r="E705" s="313">
        <f>Цены!G695</f>
        <v>78</v>
      </c>
      <c r="F705" s="239"/>
    </row>
    <row r="706" spans="1:6" x14ac:dyDescent="0.2">
      <c r="A706" s="240">
        <v>692</v>
      </c>
      <c r="B706" s="242"/>
      <c r="C706" s="276" t="str">
        <f>Цены!B696</f>
        <v>&lt;Запасные строчки&gt;</v>
      </c>
      <c r="D706" s="244">
        <f>Цены!C696</f>
        <v>0</v>
      </c>
      <c r="E706" s="313">
        <f>Цены!G696</f>
        <v>0</v>
      </c>
      <c r="F706" s="239"/>
    </row>
    <row r="707" spans="1:6" x14ac:dyDescent="0.2">
      <c r="A707" s="240">
        <v>693</v>
      </c>
      <c r="B707" s="242" t="e">
        <f>IF(#REF!&gt;0,1,0)</f>
        <v>#REF!</v>
      </c>
      <c r="C707" s="276" t="str">
        <f>Цены!B697</f>
        <v>&lt;Запасные строчки&gt;</v>
      </c>
      <c r="D707" s="244">
        <f>Цены!C697</f>
        <v>0</v>
      </c>
      <c r="E707" s="313">
        <f>Цены!G697</f>
        <v>0</v>
      </c>
      <c r="F707" s="239"/>
    </row>
    <row r="708" spans="1:6" x14ac:dyDescent="0.2">
      <c r="A708" s="240">
        <v>694</v>
      </c>
      <c r="B708" s="242" t="e">
        <f>IF(#REF!&gt;0,1,0)</f>
        <v>#REF!</v>
      </c>
      <c r="C708" s="276" t="str">
        <f>Цены!B698</f>
        <v>&lt;Запасные строчки&gt;</v>
      </c>
      <c r="D708" s="244">
        <f>Цены!C698</f>
        <v>0</v>
      </c>
      <c r="E708" s="313">
        <f>Цены!G698</f>
        <v>0</v>
      </c>
      <c r="F708" s="239"/>
    </row>
    <row r="709" spans="1:6" x14ac:dyDescent="0.2">
      <c r="A709" s="240">
        <v>695</v>
      </c>
      <c r="B709" s="242" t="e">
        <f>IF(#REF!&gt;0,1,0)</f>
        <v>#REF!</v>
      </c>
      <c r="C709" s="276" t="str">
        <f>Цены!B699</f>
        <v>Итого по разделу Подготовительные  работы</v>
      </c>
      <c r="D709" s="244">
        <f>Цены!C699</f>
        <v>0</v>
      </c>
      <c r="E709" s="313">
        <f>Цены!G699</f>
        <v>0</v>
      </c>
      <c r="F709" s="239"/>
    </row>
    <row r="710" spans="1:6" ht="13.5" thickBot="1" x14ac:dyDescent="0.25">
      <c r="A710" s="240">
        <v>696</v>
      </c>
      <c r="B710" s="242">
        <v>1</v>
      </c>
      <c r="C710" s="312" t="s">
        <v>803</v>
      </c>
      <c r="D710" s="311"/>
      <c r="E710" s="310"/>
      <c r="F710" s="239"/>
    </row>
  </sheetData>
  <sheetProtection algorithmName="SHA-512" hashValue="RubFIdsbFSVI4ODE7j8DiqH6NtaX5UXNKYbpqpCmEimxelTWtfrYlsKjVlACYNpnOZAKiWj+bpvyfu4KZ3RSyg==" saltValue="RYODroP7xvE5zmF24MPf2A==" spinCount="100000" sheet="1" objects="1" scenarios="1"/>
  <mergeCells count="7">
    <mergeCell ref="C12:E12"/>
    <mergeCell ref="C5:E6"/>
    <mergeCell ref="C7:E7"/>
    <mergeCell ref="C8:E8"/>
    <mergeCell ref="C9:E9"/>
    <mergeCell ref="C10:E10"/>
    <mergeCell ref="C11:E11"/>
  </mergeCells>
  <pageMargins left="0.7" right="0.7" top="0.75" bottom="0.75" header="0.3" footer="0.3"/>
  <pageSetup paperSize="9" orientation="portrait" r:id="rId1"/>
  <rowBreaks count="1" manualBreakCount="1">
    <brk id="604" min="1" max="4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DAAFE-9FF9-49B2-82A1-C94267EAA751}">
  <dimension ref="A1:M713"/>
  <sheetViews>
    <sheetView view="pageBreakPreview" topLeftCell="B1" zoomScale="60" zoomScaleNormal="100" workbookViewId="0">
      <selection activeCell="B1" sqref="A1:XFD1048576"/>
    </sheetView>
  </sheetViews>
  <sheetFormatPr defaultColWidth="8.85546875" defaultRowHeight="12.75" x14ac:dyDescent="0.2"/>
  <cols>
    <col min="1" max="1" width="5.7109375" style="240" hidden="1" customWidth="1"/>
    <col min="2" max="2" width="3.7109375" style="247" customWidth="1"/>
    <col min="3" max="3" width="42.42578125" style="240" customWidth="1"/>
    <col min="4" max="4" width="13.42578125" style="240" customWidth="1"/>
    <col min="5" max="5" width="7.85546875" style="240" customWidth="1"/>
    <col min="6" max="6" width="8.85546875" style="248" customWidth="1"/>
    <col min="7" max="7" width="12.7109375" style="248" customWidth="1"/>
    <col min="8" max="8" width="16.140625" style="248" customWidth="1"/>
    <col min="9" max="9" width="8" style="240" customWidth="1"/>
    <col min="10" max="16384" width="8.85546875" style="240"/>
  </cols>
  <sheetData>
    <row r="1" spans="1:13" s="220" customFormat="1" ht="15" customHeight="1" x14ac:dyDescent="0.25">
      <c r="B1" s="218"/>
      <c r="C1" s="219" t="str">
        <f ca="1">RIGHT(CELL("ИМЯФАЙЛА",C1),LEN(CELL("имяфайла",C1))-SEARCH("]",CELL("имяфайла",C1),1))</f>
        <v>Мастера</v>
      </c>
      <c r="D1" s="218"/>
      <c r="E1" s="336"/>
      <c r="G1" s="336"/>
    </row>
    <row r="2" spans="1:13" s="220" customFormat="1" ht="15" customHeight="1" x14ac:dyDescent="0.25">
      <c r="B2" s="218"/>
      <c r="D2" s="218"/>
      <c r="E2" s="336"/>
      <c r="G2" s="336"/>
    </row>
    <row r="3" spans="1:13" s="220" customFormat="1" ht="15" customHeight="1" x14ac:dyDescent="0.3">
      <c r="B3" s="218"/>
      <c r="D3" s="218"/>
      <c r="E3" s="336"/>
      <c r="G3" s="336"/>
      <c r="J3" s="221"/>
      <c r="K3" s="221"/>
      <c r="L3" s="221"/>
      <c r="M3" s="221"/>
    </row>
    <row r="4" spans="1:13" s="220" customFormat="1" ht="24.75" customHeight="1" thickBot="1" x14ac:dyDescent="0.35">
      <c r="B4" s="218"/>
      <c r="D4" s="218"/>
      <c r="E4" s="336"/>
      <c r="G4" s="336"/>
      <c r="J4" s="221"/>
      <c r="K4" s="221"/>
      <c r="L4" s="221"/>
      <c r="M4" s="221"/>
    </row>
    <row r="5" spans="1:13" s="220" customFormat="1" ht="18" x14ac:dyDescent="0.25">
      <c r="B5" s="218"/>
      <c r="C5" s="584" t="s">
        <v>972</v>
      </c>
      <c r="D5" s="585"/>
      <c r="E5" s="585"/>
      <c r="F5" s="585"/>
      <c r="G5" s="586"/>
      <c r="H5" s="222"/>
      <c r="J5" s="223"/>
      <c r="K5" s="223"/>
      <c r="L5" s="223"/>
      <c r="M5" s="223"/>
    </row>
    <row r="6" spans="1:13" s="220" customFormat="1" ht="18.75" thickBot="1" x14ac:dyDescent="0.3">
      <c r="B6" s="218"/>
      <c r="C6" s="587"/>
      <c r="D6" s="588"/>
      <c r="E6" s="588"/>
      <c r="F6" s="588"/>
      <c r="G6" s="589"/>
      <c r="H6" s="222"/>
      <c r="J6" s="223"/>
      <c r="K6" s="223"/>
      <c r="L6" s="223"/>
      <c r="M6" s="223"/>
    </row>
    <row r="7" spans="1:13" s="220" customFormat="1" ht="15.75" customHeight="1" thickBot="1" x14ac:dyDescent="0.3">
      <c r="B7" s="218"/>
      <c r="C7" s="546" t="str">
        <f ca="1">IF(Сводная!B34="Акт",Сводная!C27,Сводная!C26)</f>
        <v>Приложение №1 к договору №  от 29 Июль 2026 года</v>
      </c>
      <c r="D7" s="547"/>
      <c r="E7" s="547"/>
      <c r="F7" s="547"/>
      <c r="G7" s="548"/>
      <c r="H7" s="226"/>
      <c r="K7" s="223"/>
      <c r="L7" s="223"/>
      <c r="M7" s="223"/>
    </row>
    <row r="8" spans="1:13" s="220" customFormat="1" ht="29.25" customHeight="1" thickBot="1" x14ac:dyDescent="0.3">
      <c r="B8" s="218"/>
      <c r="C8" s="590">
        <f>Сводная!C28</f>
        <v>0</v>
      </c>
      <c r="D8" s="591"/>
      <c r="E8" s="591"/>
      <c r="F8" s="591"/>
      <c r="G8" s="592"/>
      <c r="H8" s="226"/>
      <c r="K8" s="223"/>
      <c r="L8" s="223"/>
      <c r="M8" s="223"/>
    </row>
    <row r="9" spans="1:13" s="220" customFormat="1" ht="38.25" customHeight="1" x14ac:dyDescent="0.25">
      <c r="B9" s="218"/>
      <c r="C9" s="566" t="s">
        <v>973</v>
      </c>
      <c r="D9" s="567"/>
      <c r="E9" s="567"/>
      <c r="F9" s="593"/>
      <c r="G9" s="380" t="str">
        <f>Сводная!B29</f>
        <v>Новостройка/вторичка</v>
      </c>
      <c r="H9" s="230"/>
      <c r="K9" s="223"/>
      <c r="L9" s="223"/>
      <c r="M9" s="223"/>
    </row>
    <row r="10" spans="1:13" s="220" customFormat="1" ht="15" customHeight="1" x14ac:dyDescent="0.25">
      <c r="B10" s="218"/>
      <c r="C10" s="569" t="s">
        <v>824</v>
      </c>
      <c r="D10" s="570"/>
      <c r="E10" s="570"/>
      <c r="F10" s="594"/>
      <c r="G10" s="381">
        <f>Сводная!B12</f>
        <v>0</v>
      </c>
      <c r="H10" s="230"/>
      <c r="J10" s="223"/>
      <c r="K10" s="223"/>
      <c r="L10" s="223"/>
      <c r="M10" s="223"/>
    </row>
    <row r="11" spans="1:13" s="220" customFormat="1" ht="15" customHeight="1" x14ac:dyDescent="0.25">
      <c r="B11" s="218"/>
      <c r="C11" s="595" t="s">
        <v>828</v>
      </c>
      <c r="D11" s="596"/>
      <c r="E11" s="596"/>
      <c r="F11" s="597"/>
      <c r="G11" s="381">
        <f>Сводная!C12</f>
        <v>0</v>
      </c>
      <c r="H11" s="230"/>
      <c r="J11" s="223"/>
      <c r="K11" s="223"/>
      <c r="L11" s="223"/>
      <c r="M11" s="223"/>
    </row>
    <row r="12" spans="1:13" s="220" customFormat="1" ht="27.75" customHeight="1" thickBot="1" x14ac:dyDescent="0.3">
      <c r="B12" s="218"/>
      <c r="C12" s="579" t="s">
        <v>976</v>
      </c>
      <c r="D12" s="580"/>
      <c r="E12" s="580"/>
      <c r="F12" s="581"/>
      <c r="G12" s="337">
        <f>D13*0.1</f>
        <v>0</v>
      </c>
      <c r="H12" s="230"/>
      <c r="J12" s="223"/>
      <c r="K12" s="223"/>
      <c r="L12" s="223"/>
      <c r="M12" s="223"/>
    </row>
    <row r="13" spans="1:13" s="220" customFormat="1" ht="39" customHeight="1" thickBot="1" x14ac:dyDescent="0.3">
      <c r="B13" s="218"/>
      <c r="C13" s="338" t="s">
        <v>977</v>
      </c>
      <c r="D13" s="339">
        <f>G711</f>
        <v>0</v>
      </c>
      <c r="E13" s="582" t="s">
        <v>978</v>
      </c>
      <c r="F13" s="583" t="e">
        <f>#REF!</f>
        <v>#REF!</v>
      </c>
      <c r="G13" s="340">
        <f>D13-G12</f>
        <v>0</v>
      </c>
      <c r="H13" s="230"/>
      <c r="J13" s="223"/>
      <c r="K13" s="223"/>
      <c r="L13" s="223"/>
      <c r="M13" s="223"/>
    </row>
    <row r="14" spans="1:13" ht="25.5" x14ac:dyDescent="0.2">
      <c r="B14" s="242">
        <f t="shared" ref="B14:B77" si="0">IF(E14&gt;0,1,0)</f>
        <v>1</v>
      </c>
      <c r="C14" s="341" t="str">
        <f ca="1">C1&amp;". Демонтажные работы"</f>
        <v>Мастера. Демонтажные работы</v>
      </c>
      <c r="D14" s="342" t="s">
        <v>804</v>
      </c>
      <c r="E14" s="342" t="s">
        <v>531</v>
      </c>
      <c r="F14" s="343" t="s">
        <v>805</v>
      </c>
      <c r="G14" s="344" t="s">
        <v>578</v>
      </c>
      <c r="H14" s="239"/>
    </row>
    <row r="15" spans="1:13" x14ac:dyDescent="0.2">
      <c r="A15" s="240">
        <v>1</v>
      </c>
      <c r="B15" s="242">
        <f t="shared" si="0"/>
        <v>0</v>
      </c>
      <c r="C15" s="345" t="str">
        <f>Цены!$B$5</f>
        <v>Полы</v>
      </c>
      <c r="D15" s="253"/>
      <c r="E15" s="253"/>
      <c r="F15" s="253"/>
      <c r="G15" s="346"/>
      <c r="H15" s="239"/>
    </row>
    <row r="16" spans="1:13" ht="13.5" customHeight="1" x14ac:dyDescent="0.2">
      <c r="A16" s="240">
        <v>2</v>
      </c>
      <c r="B16" s="242" t="e">
        <f t="shared" si="0"/>
        <v>#REF!</v>
      </c>
      <c r="C16" s="347" t="str">
        <f>Цены!B6</f>
        <v>Демонтаж плинтуса</v>
      </c>
      <c r="D16" s="348" t="str">
        <f>Цены!C6</f>
        <v>м/п</v>
      </c>
      <c r="E16" s="348" t="e">
        <f>IF(#REF!=1,#REF!)+IF(#REF!=1,#REF!)+IF(#REF!=1,#REF!)+IF(#REF!=1,#REF!)+IF(#REF!=1,#REF!)+IF(#REF!=1,#REF!)+IF(#REF!=1,#REF!)+IF('8'!B16=1,'8'!E16)+
IF(#REF!=1,#REF!)+IF('10'!B16=1,'10'!E16)+IF('11'!B16=1,'11'!E16)+IF('12'!B16=1,'12'!E16)+IF('13'!B16=1,'13'!E16)+IF('15'!B16=1,'15'!E16)+IF('14'!B16=1,'14'!E16)</f>
        <v>#REF!</v>
      </c>
      <c r="F16" s="349">
        <f>Цены!G6</f>
        <v>33</v>
      </c>
      <c r="G16" s="350" t="e">
        <f t="shared" ref="G16:G40" si="1">E16*F16</f>
        <v>#REF!</v>
      </c>
      <c r="H16" s="239"/>
    </row>
    <row r="17" spans="1:8" x14ac:dyDescent="0.2">
      <c r="A17" s="240">
        <v>3</v>
      </c>
      <c r="B17" s="242" t="e">
        <f t="shared" si="0"/>
        <v>#REF!</v>
      </c>
      <c r="C17" s="347" t="str">
        <f>Цены!B7</f>
        <v>Удаление слоев из керамзита, песка</v>
      </c>
      <c r="D17" s="348" t="str">
        <f>Цены!C7</f>
        <v>м2</v>
      </c>
      <c r="E17" s="351" t="e">
        <f>IF(#REF!=1,#REF!)+IF(#REF!=1,#REF!)+IF(#REF!=1,#REF!)+IF(#REF!=1,#REF!)+IF(#REF!=1,#REF!)+IF(#REF!=1,#REF!)+IF(#REF!=1,#REF!)+IF('8'!B17=1,'8'!E17)+
IF(#REF!=1,#REF!)+IF('10'!B17=1,'10'!E17)+IF('11'!B17=1,'11'!E17)+IF('12'!B17=1,'12'!E17)+IF('13'!B17=1,'13'!E17)+IF('15'!B17=1,'15'!E17)+IF('14'!B17=1,'14'!E17)</f>
        <v>#REF!</v>
      </c>
      <c r="F17" s="349">
        <f>Цены!G7</f>
        <v>52</v>
      </c>
      <c r="G17" s="352" t="e">
        <f t="shared" si="1"/>
        <v>#REF!</v>
      </c>
      <c r="H17" s="239"/>
    </row>
    <row r="18" spans="1:8" x14ac:dyDescent="0.2">
      <c r="A18" s="240">
        <v>4</v>
      </c>
      <c r="B18" s="242" t="e">
        <f t="shared" si="0"/>
        <v>#REF!</v>
      </c>
      <c r="C18" s="347" t="str">
        <f>Цены!B8</f>
        <v xml:space="preserve">Устранение мелких дифектов пола </v>
      </c>
      <c r="D18" s="348" t="str">
        <f>Цены!C8</f>
        <v>м2</v>
      </c>
      <c r="E18" s="351" t="e">
        <f>IF(#REF!=1,#REF!)+IF(#REF!=1,#REF!)+IF(#REF!=1,#REF!)+IF(#REF!=1,#REF!)+IF(#REF!=1,#REF!)+IF(#REF!=1,#REF!)+IF(#REF!=1,#REF!)+IF('8'!B18=1,'8'!E18)+
IF(#REF!=1,#REF!)+IF('10'!B18=1,'10'!E18)+IF('11'!B18=1,'11'!E18)+IF('12'!B18=1,'12'!E18)+IF('13'!B18=1,'13'!E18)+IF('15'!B18=1,'15'!E18)+IF('14'!B18=1,'14'!E18)</f>
        <v>#REF!</v>
      </c>
      <c r="F18" s="349">
        <f>Цены!G8</f>
        <v>55.5</v>
      </c>
      <c r="G18" s="352" t="e">
        <f t="shared" si="1"/>
        <v>#REF!</v>
      </c>
      <c r="H18" s="239"/>
    </row>
    <row r="19" spans="1:8" x14ac:dyDescent="0.2">
      <c r="A19" s="240">
        <v>5</v>
      </c>
      <c r="B19" s="242" t="e">
        <f t="shared" si="0"/>
        <v>#REF!</v>
      </c>
      <c r="C19" s="347" t="str">
        <f>Цены!B9</f>
        <v>Демонтаж ламината, паркетной доски</v>
      </c>
      <c r="D19" s="348" t="str">
        <f>Цены!C9</f>
        <v>м2</v>
      </c>
      <c r="E19" s="351" t="e">
        <f>IF(#REF!=1,#REF!)+IF(#REF!=1,#REF!)+IF(#REF!=1,#REF!)+IF(#REF!=1,#REF!)+IF(#REF!=1,#REF!)+IF(#REF!=1,#REF!)+IF(#REF!=1,#REF!)+IF('8'!B19=1,'8'!E19)+
IF(#REF!=1,#REF!)+IF('10'!B19=1,'10'!E19)+IF('11'!B19=1,'11'!E19)+IF('12'!B19=1,'12'!E19)+IF('13'!B19=1,'13'!E19)+IF('15'!B19=1,'15'!E19)+IF('14'!B19=1,'14'!E19)</f>
        <v>#REF!</v>
      </c>
      <c r="F19" s="349">
        <f>Цены!G9</f>
        <v>57.5</v>
      </c>
      <c r="G19" s="352" t="e">
        <f t="shared" si="1"/>
        <v>#REF!</v>
      </c>
      <c r="H19" s="239"/>
    </row>
    <row r="20" spans="1:8" x14ac:dyDescent="0.2">
      <c r="A20" s="240">
        <v>6</v>
      </c>
      <c r="B20" s="242" t="e">
        <f t="shared" si="0"/>
        <v>#REF!</v>
      </c>
      <c r="C20" s="347" t="str">
        <f>Цены!B10</f>
        <v>Демонтаж паркета штучного</v>
      </c>
      <c r="D20" s="348" t="str">
        <f>Цены!C10</f>
        <v>м2</v>
      </c>
      <c r="E20" s="351" t="e">
        <f>IF(#REF!=1,#REF!)+IF(#REF!=1,#REF!)+IF(#REF!=1,#REF!)+IF(#REF!=1,#REF!)+IF(#REF!=1,#REF!)+IF(#REF!=1,#REF!)+IF(#REF!=1,#REF!)+IF('8'!B20=1,'8'!E20)+
IF(#REF!=1,#REF!)+IF('10'!B20=1,'10'!E20)+IF('11'!B20=1,'11'!E20)+IF('12'!B20=1,'12'!E20)+IF('13'!B20=1,'13'!E20)+IF('15'!B20=1,'15'!E20)+IF('14'!B20=1,'14'!E20)</f>
        <v>#REF!</v>
      </c>
      <c r="F20" s="349">
        <f>Цены!G10</f>
        <v>110.5</v>
      </c>
      <c r="G20" s="352" t="e">
        <f t="shared" si="1"/>
        <v>#REF!</v>
      </c>
      <c r="H20" s="239"/>
    </row>
    <row r="21" spans="1:8" x14ac:dyDescent="0.2">
      <c r="A21" s="240">
        <v>7</v>
      </c>
      <c r="B21" s="242" t="e">
        <f t="shared" si="0"/>
        <v>#REF!</v>
      </c>
      <c r="C21" s="347" t="str">
        <f>Цены!B11</f>
        <v>Демонтаж паркета щитового</v>
      </c>
      <c r="D21" s="348" t="str">
        <f>Цены!C11</f>
        <v>м2</v>
      </c>
      <c r="E21" s="351" t="e">
        <f>IF(#REF!=1,#REF!)+IF(#REF!=1,#REF!)+IF(#REF!=1,#REF!)+IF(#REF!=1,#REF!)+IF(#REF!=1,#REF!)+IF(#REF!=1,#REF!)+IF(#REF!=1,#REF!)+IF('8'!A21=1,'8'!D21)+
IF(#REF!=1,#REF!)+IF('10'!A21=1,'10'!D21)+IF('11'!A21=1,'11'!D21)+IF('12'!A21=1,'12'!D21)+IF('13'!A21=1,'13'!D21)+IF('15'!A21=1,'15'!D21)+IF('14'!A21=1,'14'!D21)</f>
        <v>#REF!</v>
      </c>
      <c r="F21" s="349">
        <f>Цены!G11</f>
        <v>110.5</v>
      </c>
      <c r="G21" s="352" t="e">
        <f t="shared" si="1"/>
        <v>#REF!</v>
      </c>
      <c r="H21" s="239"/>
    </row>
    <row r="22" spans="1:8" x14ac:dyDescent="0.2">
      <c r="A22" s="240">
        <v>8</v>
      </c>
      <c r="B22" s="242" t="e">
        <f t="shared" si="0"/>
        <v>#REF!</v>
      </c>
      <c r="C22" s="347" t="str">
        <f>Цены!B12</f>
        <v>Демонтаж деревянных полов</v>
      </c>
      <c r="D22" s="348" t="str">
        <f>Цены!C12</f>
        <v>м2</v>
      </c>
      <c r="E22" s="351" t="e">
        <f>IF(#REF!=1,#REF!)+IF(#REF!=1,#REF!)+IF(#REF!=1,#REF!)+IF(#REF!=1,#REF!)+IF(#REF!=1,#REF!)+IF(#REF!=1,#REF!)+IF(#REF!=1,#REF!)+IF('8'!A22=1,'8'!D22)+
IF(#REF!=1,#REF!)+IF('10'!A22=1,'10'!D22)+IF('11'!A22=1,'11'!D22)+IF('12'!A22=1,'12'!D22)+IF('13'!A22=1,'13'!D22)+IF('15'!A22=1,'15'!D22)+IF('14'!A22=1,'14'!D22)</f>
        <v>#REF!</v>
      </c>
      <c r="F22" s="349">
        <f>Цены!G12</f>
        <v>132.5</v>
      </c>
      <c r="G22" s="352" t="e">
        <f t="shared" si="1"/>
        <v>#REF!</v>
      </c>
      <c r="H22" s="239"/>
    </row>
    <row r="23" spans="1:8" x14ac:dyDescent="0.2">
      <c r="A23" s="240">
        <v>9</v>
      </c>
      <c r="B23" s="242" t="e">
        <f t="shared" si="0"/>
        <v>#REF!</v>
      </c>
      <c r="C23" s="347" t="str">
        <f>Цены!B13</f>
        <v>Демонтаж линолеума, ковролина на клею</v>
      </c>
      <c r="D23" s="348" t="str">
        <f>Цены!C13</f>
        <v>м2</v>
      </c>
      <c r="E23" s="351" t="e">
        <f>IF(#REF!=1,#REF!)+IF(#REF!=1,#REF!)+IF(#REF!=1,#REF!)+IF(#REF!=1,#REF!)+IF(#REF!=1,#REF!)+IF(#REF!=1,#REF!)+IF(#REF!=1,#REF!)+IF('8'!A23=1,'8'!D23)+
IF(#REF!=1,#REF!)+IF('10'!A23=1,'10'!D23)+IF('11'!A23=1,'11'!D23)+IF('12'!A23=1,'12'!D23)+IF('13'!A23=1,'13'!D23)+IF('15'!A23=1,'15'!D23)+IF('14'!A23=1,'14'!D23)</f>
        <v>#REF!</v>
      </c>
      <c r="F23" s="349">
        <f>Цены!G13</f>
        <v>72</v>
      </c>
      <c r="G23" s="352" t="e">
        <f t="shared" si="1"/>
        <v>#REF!</v>
      </c>
      <c r="H23" s="239"/>
    </row>
    <row r="24" spans="1:8" x14ac:dyDescent="0.2">
      <c r="A24" s="240">
        <v>10</v>
      </c>
      <c r="B24" s="242" t="e">
        <f t="shared" si="0"/>
        <v>#REF!</v>
      </c>
      <c r="C24" s="347" t="str">
        <f>Цены!B14</f>
        <v>Демонтаж линолеума, ковролина</v>
      </c>
      <c r="D24" s="348" t="str">
        <f>Цены!C14</f>
        <v>м2</v>
      </c>
      <c r="E24" s="351" t="e">
        <f>IF(#REF!=1,#REF!)+IF(#REF!=1,#REF!)+IF(#REF!=1,#REF!)+IF(#REF!=1,#REF!)+IF(#REF!=1,#REF!)+IF(#REF!=1,#REF!)+IF(#REF!=1,#REF!)+IF('8'!A24=1,'8'!D24)+
IF(#REF!=1,#REF!)+IF('10'!A24=1,'10'!D24)+IF('11'!A24=1,'11'!D24)+IF('12'!A24=1,'12'!D24)+IF('13'!A24=1,'13'!D24)+IF('15'!A24=1,'15'!D24)+IF('14'!A24=1,'14'!D24)</f>
        <v>#REF!</v>
      </c>
      <c r="F24" s="349">
        <f>Цены!G14</f>
        <v>46</v>
      </c>
      <c r="G24" s="352" t="e">
        <f t="shared" si="1"/>
        <v>#REF!</v>
      </c>
      <c r="H24" s="239"/>
    </row>
    <row r="25" spans="1:8" x14ac:dyDescent="0.2">
      <c r="A25" s="240">
        <v>11</v>
      </c>
      <c r="B25" s="242" t="e">
        <f t="shared" si="0"/>
        <v>#REF!</v>
      </c>
      <c r="C25" s="347" t="str">
        <f>Цены!B15</f>
        <v>Демонтаж фанеры, ДВП</v>
      </c>
      <c r="D25" s="348" t="str">
        <f>Цены!C15</f>
        <v>м2</v>
      </c>
      <c r="E25" s="351" t="e">
        <f>IF(#REF!=1,#REF!)+IF(#REF!=1,#REF!)+IF(#REF!=1,#REF!)+IF(#REF!=1,#REF!)+IF(#REF!=1,#REF!)+IF(#REF!=1,#REF!)+IF(#REF!=1,#REF!)+IF('8'!A25=1,'8'!D25)+
IF(#REF!=1,#REF!)+IF('10'!A25=1,'10'!D25)+IF('11'!A25=1,'11'!D25)+IF('12'!A25=1,'12'!D25)+IF('13'!A25=1,'13'!D25)+IF('15'!A25=1,'15'!D25)+IF('14'!A25=1,'14'!D25)</f>
        <v>#REF!</v>
      </c>
      <c r="F25" s="349">
        <f>Цены!G15</f>
        <v>72.5</v>
      </c>
      <c r="G25" s="352" t="e">
        <f t="shared" si="1"/>
        <v>#REF!</v>
      </c>
      <c r="H25" s="239"/>
    </row>
    <row r="26" spans="1:8" x14ac:dyDescent="0.2">
      <c r="A26" s="240">
        <v>12</v>
      </c>
      <c r="B26" s="242" t="e">
        <f t="shared" si="0"/>
        <v>#REF!</v>
      </c>
      <c r="C26" s="347" t="str">
        <f>Цены!B16</f>
        <v>Демонтаж лаг</v>
      </c>
      <c r="D26" s="348" t="str">
        <f>Цены!C16</f>
        <v>м/п</v>
      </c>
      <c r="E26" s="351" t="e">
        <f>IF(#REF!=1,#REF!)+IF(#REF!=1,#REF!)+IF(#REF!=1,#REF!)+IF(#REF!=1,#REF!)+IF(#REF!=1,#REF!)+IF(#REF!=1,#REF!)+IF(#REF!=1,#REF!)+IF('8'!A26=1,'8'!D26)+
IF(#REF!=1,#REF!)+IF('10'!A26=1,'10'!D26)+IF('11'!A26=1,'11'!D26)+IF('12'!A26=1,'12'!D26)+IF('13'!A26=1,'13'!D26)+IF('15'!A26=1,'15'!D26)+IF('14'!A26=1,'14'!D26)</f>
        <v>#REF!</v>
      </c>
      <c r="F26" s="349">
        <f>Цены!G16</f>
        <v>77.5</v>
      </c>
      <c r="G26" s="352" t="e">
        <f t="shared" si="1"/>
        <v>#REF!</v>
      </c>
      <c r="H26" s="239"/>
    </row>
    <row r="27" spans="1:8" ht="14.25" customHeight="1" x14ac:dyDescent="0.2">
      <c r="A27" s="240">
        <v>13</v>
      </c>
      <c r="B27" s="242" t="e">
        <f t="shared" si="0"/>
        <v>#REF!</v>
      </c>
      <c r="C27" s="347" t="str">
        <f>Цены!B17</f>
        <v>Демонтаж подложки из ДВП обмазанной битумной мастикой</v>
      </c>
      <c r="D27" s="348" t="str">
        <f>Цены!C17</f>
        <v>м2</v>
      </c>
      <c r="E27" s="351" t="e">
        <f>IF(#REF!=1,#REF!)+IF(#REF!=1,#REF!)+IF(#REF!=1,#REF!)+IF(#REF!=1,#REF!)+IF(#REF!=1,#REF!)+IF(#REF!=1,#REF!)+IF(#REF!=1,#REF!)+IF('8'!A27=1,'8'!D27)+
IF(#REF!=1,#REF!)+IF('10'!A27=1,'10'!D27)+IF('11'!A27=1,'11'!D27)+IF('12'!A27=1,'12'!D27)+IF('13'!A27=1,'13'!D27)+IF('15'!A27=1,'15'!D27)+IF('14'!A27=1,'14'!D27)</f>
        <v>#REF!</v>
      </c>
      <c r="F27" s="349">
        <f>Цены!G17</f>
        <v>98</v>
      </c>
      <c r="G27" s="352" t="e">
        <f t="shared" si="1"/>
        <v>#REF!</v>
      </c>
      <c r="H27" s="239"/>
    </row>
    <row r="28" spans="1:8" x14ac:dyDescent="0.2">
      <c r="A28" s="240">
        <v>14</v>
      </c>
      <c r="B28" s="242" t="e">
        <f t="shared" si="0"/>
        <v>#REF!</v>
      </c>
      <c r="C28" s="347" t="str">
        <f>Цены!B18</f>
        <v>Демонтаж покрытия из битумной мастики</v>
      </c>
      <c r="D28" s="348" t="str">
        <f>Цены!C18</f>
        <v>м2</v>
      </c>
      <c r="E28" s="351" t="e">
        <f>IF(#REF!=1,#REF!)+IF(#REF!=1,#REF!)+IF(#REF!=1,#REF!)+IF(#REF!=1,#REF!)+IF(#REF!=1,#REF!)+IF(#REF!=1,#REF!)+IF(#REF!=1,#REF!)+IF('8'!A28=1,'8'!D28)+
IF(#REF!=1,#REF!)+IF('10'!A28=1,'10'!D28)+IF('11'!A28=1,'11'!D28)+IF('12'!A28=1,'12'!D28)+IF('13'!A28=1,'13'!D28)+IF('15'!A28=1,'15'!D28)+IF('14'!A28=1,'14'!D28)</f>
        <v>#REF!</v>
      </c>
      <c r="F28" s="349">
        <f>Цены!G18</f>
        <v>125</v>
      </c>
      <c r="G28" s="352" t="e">
        <f t="shared" si="1"/>
        <v>#REF!</v>
      </c>
      <c r="H28" s="239"/>
    </row>
    <row r="29" spans="1:8" x14ac:dyDescent="0.2">
      <c r="A29" s="240">
        <v>15</v>
      </c>
      <c r="B29" s="242" t="e">
        <f t="shared" si="0"/>
        <v>#REF!</v>
      </c>
      <c r="C29" s="347" t="str">
        <f>Цены!B19</f>
        <v>Расчистка пола от засыпки и шумоизоляции</v>
      </c>
      <c r="D29" s="348" t="str">
        <f>Цены!C19</f>
        <v>м2</v>
      </c>
      <c r="E29" s="351" t="e">
        <f>IF(#REF!=1,#REF!)+IF(#REF!=1,#REF!)+IF(#REF!=1,#REF!)+IF(#REF!=1,#REF!)+IF(#REF!=1,#REF!)+IF(#REF!=1,#REF!)+IF(#REF!=1,#REF!)+IF('8'!A29=1,'8'!D29)+
IF(#REF!=1,#REF!)+IF('10'!A29=1,'10'!D29)+IF('11'!A29=1,'11'!D29)+IF('12'!A29=1,'12'!D29)+IF('13'!A29=1,'13'!D29)+IF('15'!A29=1,'15'!D29)+IF('14'!A29=1,'14'!D29)</f>
        <v>#REF!</v>
      </c>
      <c r="F29" s="349">
        <f>Цены!G19</f>
        <v>98</v>
      </c>
      <c r="G29" s="352" t="e">
        <f t="shared" si="1"/>
        <v>#REF!</v>
      </c>
      <c r="H29" s="239"/>
    </row>
    <row r="30" spans="1:8" x14ac:dyDescent="0.2">
      <c r="A30" s="240">
        <v>16</v>
      </c>
      <c r="B30" s="242" t="e">
        <f t="shared" si="0"/>
        <v>#REF!</v>
      </c>
      <c r="C30" s="347" t="str">
        <f>Цены!B20</f>
        <v xml:space="preserve">Демонтаж плиточного клея </v>
      </c>
      <c r="D30" s="348" t="str">
        <f>Цены!C20</f>
        <v>м2</v>
      </c>
      <c r="E30" s="351" t="e">
        <f>IF(#REF!=1,#REF!)+IF(#REF!=1,#REF!)+IF(#REF!=1,#REF!)+IF(#REF!=1,#REF!)+IF(#REF!=1,#REF!)+IF(#REF!=1,#REF!)+IF(#REF!=1,#REF!)+IF('8'!A30=1,'8'!D30)+
IF(#REF!=1,#REF!)+IF('10'!A30=1,'10'!D30)+IF('11'!A30=1,'11'!D30)+IF('12'!A30=1,'12'!D30)+IF('13'!A30=1,'13'!D30)+IF('15'!A30=1,'15'!D30)+IF('14'!A30=1,'14'!D30)</f>
        <v>#REF!</v>
      </c>
      <c r="F30" s="349">
        <f>Цены!G20</f>
        <v>146</v>
      </c>
      <c r="G30" s="352" t="e">
        <f t="shared" si="1"/>
        <v>#REF!</v>
      </c>
      <c r="H30" s="239"/>
    </row>
    <row r="31" spans="1:8" x14ac:dyDescent="0.2">
      <c r="A31" s="240">
        <v>17</v>
      </c>
      <c r="B31" s="242" t="e">
        <f t="shared" si="0"/>
        <v>#REF!</v>
      </c>
      <c r="C31" s="347" t="str">
        <f>Цены!B21</f>
        <v>Расшивка плиточных швов (пол)</v>
      </c>
      <c r="D31" s="348" t="str">
        <f>Цены!C21</f>
        <v>м/п</v>
      </c>
      <c r="E31" s="351" t="e">
        <f>IF(#REF!=1,#REF!)+IF(#REF!=1,#REF!)+IF(#REF!=1,#REF!)+IF(#REF!=1,#REF!)+IF(#REF!=1,#REF!)+IF(#REF!=1,#REF!)+IF(#REF!=1,#REF!)+IF('8'!A31=1,'8'!D31)+
IF(#REF!=1,#REF!)+IF('10'!A31=1,'10'!D31)+IF('11'!A31=1,'11'!D31)+IF('12'!A31=1,'12'!D31)+IF('13'!A31=1,'13'!D31)+IF('15'!A31=1,'15'!D31)+IF('14'!A31=1,'14'!D31)</f>
        <v>#REF!</v>
      </c>
      <c r="F31" s="349">
        <f>Цены!G21</f>
        <v>127</v>
      </c>
      <c r="G31" s="352" t="e">
        <f t="shared" si="1"/>
        <v>#REF!</v>
      </c>
      <c r="H31" s="239"/>
    </row>
    <row r="32" spans="1:8" x14ac:dyDescent="0.2">
      <c r="A32" s="240">
        <v>18</v>
      </c>
      <c r="B32" s="242" t="e">
        <f t="shared" si="0"/>
        <v>#REF!</v>
      </c>
      <c r="C32" s="347" t="str">
        <f>Цены!B22</f>
        <v>Демонтаж плинтуса из плитки</v>
      </c>
      <c r="D32" s="348" t="str">
        <f>Цены!C22</f>
        <v>м/п</v>
      </c>
      <c r="E32" s="351" t="e">
        <f>IF(#REF!=1,#REF!)+IF(#REF!=1,#REF!)+IF(#REF!=1,#REF!)+IF(#REF!=1,#REF!)+IF(#REF!=1,#REF!)+IF(#REF!=1,#REF!)+IF(#REF!=1,#REF!)+IF('8'!A32=1,'8'!D32)+
IF(#REF!=1,#REF!)+IF('10'!A32=1,'10'!D32)+IF('11'!A32=1,'11'!D32)+IF('12'!A32=1,'12'!D32)+IF('13'!A32=1,'13'!D32)+IF('15'!A32=1,'15'!D32)+IF('14'!A32=1,'14'!D32)</f>
        <v>#REF!</v>
      </c>
      <c r="F32" s="349">
        <f>Цены!G22</f>
        <v>149.5</v>
      </c>
      <c r="G32" s="352" t="e">
        <f t="shared" si="1"/>
        <v>#REF!</v>
      </c>
      <c r="H32" s="239"/>
    </row>
    <row r="33" spans="1:8" x14ac:dyDescent="0.2">
      <c r="A33" s="240">
        <v>19</v>
      </c>
      <c r="B33" s="242" t="e">
        <f t="shared" si="0"/>
        <v>#REF!</v>
      </c>
      <c r="C33" s="347" t="str">
        <f>Цены!B23</f>
        <v>Демонтаж порога из плитки</v>
      </c>
      <c r="D33" s="348" t="str">
        <f>Цены!C23</f>
        <v>м/п</v>
      </c>
      <c r="E33" s="351" t="e">
        <f>IF(#REF!=1,#REF!)+IF(#REF!=1,#REF!)+IF(#REF!=1,#REF!)+IF(#REF!=1,#REF!)+IF(#REF!=1,#REF!)+IF(#REF!=1,#REF!)+IF(#REF!=1,#REF!)+IF('8'!A33=1,'8'!D33)+
IF(#REF!=1,#REF!)+IF('10'!A33=1,'10'!D33)+IF('11'!A33=1,'11'!D33)+IF('12'!A33=1,'12'!D33)+IF('13'!A33=1,'13'!D33)+IF('15'!A33=1,'15'!D33)+IF('14'!A33=1,'14'!D33)</f>
        <v>#REF!</v>
      </c>
      <c r="F33" s="349">
        <f>Цены!G23</f>
        <v>198.5</v>
      </c>
      <c r="G33" s="352" t="e">
        <f t="shared" si="1"/>
        <v>#REF!</v>
      </c>
      <c r="H33" s="239"/>
    </row>
    <row r="34" spans="1:8" x14ac:dyDescent="0.2">
      <c r="A34" s="240">
        <v>20</v>
      </c>
      <c r="B34" s="242" t="e">
        <f t="shared" si="0"/>
        <v>#REF!</v>
      </c>
      <c r="C34" s="347" t="str">
        <f>Цены!B24</f>
        <v>Демонтаж плитки</v>
      </c>
      <c r="D34" s="348" t="str">
        <f>Цены!C24</f>
        <v>м2</v>
      </c>
      <c r="E34" s="351" t="e">
        <f>IF(#REF!=1,#REF!)+IF(#REF!=1,#REF!)+IF(#REF!=1,#REF!)+IF(#REF!=1,#REF!)+IF(#REF!=1,#REF!)+IF(#REF!=1,#REF!)+IF(#REF!=1,#REF!)+IF('8'!A34=1,'8'!D34)+
IF(#REF!=1,#REF!)+IF('10'!A34=1,'10'!D34)+IF('11'!A34=1,'11'!D34)+IF('12'!A34=1,'12'!D34)+IF('13'!A34=1,'13'!D34)+IF('15'!A34=1,'15'!D34)+IF('14'!A34=1,'14'!D34)</f>
        <v>#REF!</v>
      </c>
      <c r="F34" s="349">
        <f>Цены!G24</f>
        <v>149.5</v>
      </c>
      <c r="G34" s="352" t="e">
        <f t="shared" si="1"/>
        <v>#REF!</v>
      </c>
      <c r="H34" s="239"/>
    </row>
    <row r="35" spans="1:8" x14ac:dyDescent="0.2">
      <c r="A35" s="240">
        <v>21</v>
      </c>
      <c r="B35" s="242" t="e">
        <f t="shared" si="0"/>
        <v>#REF!</v>
      </c>
      <c r="C35" s="347" t="str">
        <f>Цены!B25</f>
        <v>Демонтаж бетонного бортика</v>
      </c>
      <c r="D35" s="348" t="str">
        <f>Цены!C25</f>
        <v>м/п</v>
      </c>
      <c r="E35" s="351" t="e">
        <f>IF(#REF!=1,#REF!)+IF(#REF!=1,#REF!)+IF(#REF!=1,#REF!)+IF(#REF!=1,#REF!)+IF(#REF!=1,#REF!)+IF(#REF!=1,#REF!)+IF(#REF!=1,#REF!)+IF('8'!A35=1,'8'!D35)+
IF(#REF!=1,#REF!)+IF('10'!A35=1,'10'!D35)+IF('11'!A35=1,'11'!D35)+IF('12'!A35=1,'12'!D35)+IF('13'!A35=1,'13'!D35)+IF('15'!A35=1,'15'!D35)+IF('14'!A35=1,'14'!D35)</f>
        <v>#REF!</v>
      </c>
      <c r="F35" s="349">
        <f>Цены!G25</f>
        <v>317.5</v>
      </c>
      <c r="G35" s="352" t="e">
        <f t="shared" si="1"/>
        <v>#REF!</v>
      </c>
      <c r="H35" s="239"/>
    </row>
    <row r="36" spans="1:8" x14ac:dyDescent="0.2">
      <c r="A36" s="240">
        <v>22</v>
      </c>
      <c r="B36" s="242" t="e">
        <f t="shared" si="0"/>
        <v>#REF!</v>
      </c>
      <c r="C36" s="347" t="str">
        <f>Цены!B26</f>
        <v>Демонтаж стяжки до 4 см</v>
      </c>
      <c r="D36" s="348" t="str">
        <f>Цены!C26</f>
        <v>м2</v>
      </c>
      <c r="E36" s="351" t="e">
        <f>IF(#REF!=1,#REF!)+IF(#REF!=1,#REF!)+IF(#REF!=1,#REF!)+IF(#REF!=1,#REF!)+IF(#REF!=1,#REF!)+IF(#REF!=1,#REF!)+IF(#REF!=1,#REF!)+IF('8'!A36=1,'8'!D36)+
IF(#REF!=1,#REF!)+IF('10'!A36=1,'10'!D36)+IF('11'!A36=1,'11'!D36)+IF('12'!A36=1,'12'!D36)+IF('13'!A36=1,'13'!D36)+IF('15'!A36=1,'15'!D36)+IF('14'!A36=1,'14'!D36)</f>
        <v>#REF!</v>
      </c>
      <c r="F36" s="349">
        <f>Цены!G26</f>
        <v>199</v>
      </c>
      <c r="G36" s="352" t="e">
        <f t="shared" si="1"/>
        <v>#REF!</v>
      </c>
      <c r="H36" s="239"/>
    </row>
    <row r="37" spans="1:8" x14ac:dyDescent="0.2">
      <c r="A37" s="240">
        <v>23</v>
      </c>
      <c r="B37" s="242" t="e">
        <f t="shared" si="0"/>
        <v>#REF!</v>
      </c>
      <c r="C37" s="347" t="str">
        <f>Цены!B27</f>
        <v>Демонтаж стяжки до 6 см</v>
      </c>
      <c r="D37" s="348" t="str">
        <f>Цены!C27</f>
        <v>м2</v>
      </c>
      <c r="E37" s="351" t="e">
        <f>IF(#REF!=1,#REF!)+IF(#REF!=1,#REF!)+IF(#REF!=1,#REF!)+IF(#REF!=1,#REF!)+IF(#REF!=1,#REF!)+IF(#REF!=1,#REF!)+IF(#REF!=1,#REF!)+IF('8'!A37=1,'8'!D37)+
IF(#REF!=1,#REF!)+IF('10'!A37=1,'10'!D37)+IF('11'!A37=1,'11'!D37)+IF('12'!A37=1,'12'!D37)+IF('13'!A37=1,'13'!D37)+IF('15'!A37=1,'15'!D37)+IF('14'!A37=1,'14'!D37)</f>
        <v>#REF!</v>
      </c>
      <c r="F37" s="349">
        <f>Цены!G27</f>
        <v>249</v>
      </c>
      <c r="G37" s="352" t="e">
        <f t="shared" si="1"/>
        <v>#REF!</v>
      </c>
      <c r="H37" s="239"/>
    </row>
    <row r="38" spans="1:8" x14ac:dyDescent="0.2">
      <c r="A38" s="240">
        <v>24</v>
      </c>
      <c r="B38" s="242" t="e">
        <f t="shared" si="0"/>
        <v>#REF!</v>
      </c>
      <c r="C38" s="347" t="str">
        <f>Цены!B28</f>
        <v>Разборка гидроизоляции</v>
      </c>
      <c r="D38" s="348" t="str">
        <f>Цены!C28</f>
        <v>м2</v>
      </c>
      <c r="E38" s="351" t="e">
        <f>IF(#REF!=1,#REF!)+IF(#REF!=1,#REF!)+IF(#REF!=1,#REF!)+IF(#REF!=1,#REF!)+IF(#REF!=1,#REF!)+IF(#REF!=1,#REF!)+IF(#REF!=1,#REF!)+IF('8'!A38=1,'8'!D38)+
IF(#REF!=1,#REF!)+IF('10'!A38=1,'10'!D38)+IF('11'!A38=1,'11'!D38)+IF('12'!A38=1,'12'!D38)+IF('13'!A38=1,'13'!D38)+IF('15'!A38=1,'15'!D38)+IF('14'!A38=1,'14'!D38)</f>
        <v>#REF!</v>
      </c>
      <c r="F38" s="349">
        <f>Цены!G28</f>
        <v>87</v>
      </c>
      <c r="G38" s="352" t="e">
        <f t="shared" si="1"/>
        <v>#REF!</v>
      </c>
      <c r="H38" s="239"/>
    </row>
    <row r="39" spans="1:8" x14ac:dyDescent="0.2">
      <c r="A39" s="240">
        <v>25</v>
      </c>
      <c r="B39" s="242" t="e">
        <f t="shared" si="0"/>
        <v>#REF!</v>
      </c>
      <c r="C39" s="347" t="str">
        <f>Цены!B29</f>
        <v>Сухая уборка полов под  метлу, щетку</v>
      </c>
      <c r="D39" s="348" t="str">
        <f>Цены!C29</f>
        <v>м2</v>
      </c>
      <c r="E39" s="351" t="e">
        <f>IF(#REF!=1,#REF!)+IF(#REF!=1,#REF!)+IF(#REF!=1,#REF!)+IF(#REF!=1,#REF!)+IF(#REF!=1,#REF!)+IF(#REF!=1,#REF!)+IF(#REF!=1,#REF!)+IF('8'!A39=1,'8'!D39)+
IF(#REF!=1,#REF!)+IF('10'!A39=1,'10'!D39)+IF('11'!A39=1,'11'!D39)+IF('12'!A39=1,'12'!D39)+IF('13'!A39=1,'13'!D39)+IF('15'!A39=1,'15'!D39)+IF('14'!A39=1,'14'!D39)</f>
        <v>#REF!</v>
      </c>
      <c r="F39" s="349">
        <f>Цены!G29</f>
        <v>30</v>
      </c>
      <c r="G39" s="352" t="e">
        <f t="shared" si="1"/>
        <v>#REF!</v>
      </c>
      <c r="H39" s="239"/>
    </row>
    <row r="40" spans="1:8" ht="25.5" x14ac:dyDescent="0.2">
      <c r="A40" s="240">
        <v>26</v>
      </c>
      <c r="B40" s="242" t="e">
        <f t="shared" si="0"/>
        <v>#REF!</v>
      </c>
      <c r="C40" s="353" t="str">
        <f>Цены!B30</f>
        <v>Ремонт дощатых полов (протяжка саморезами)</v>
      </c>
      <c r="D40" s="354" t="str">
        <f>Цены!C30</f>
        <v>м2</v>
      </c>
      <c r="E40" s="355" t="e">
        <f>IF(#REF!=1,#REF!)+IF(#REF!=1,#REF!)+IF(#REF!=1,#REF!)+IF(#REF!=1,#REF!)+IF(#REF!=1,#REF!)+IF(#REF!=1,#REF!)+IF(#REF!=1,#REF!)+IF('8'!A40=1,'8'!D40)+
IF(#REF!=1,#REF!)+IF('10'!A40=1,'10'!D40)+IF('11'!A40=1,'11'!D40)+IF('12'!A40=1,'12'!D40)+IF('13'!A40=1,'13'!D40)+IF('15'!A40=1,'15'!D40)+IF('14'!A40=1,'14'!D40)</f>
        <v>#REF!</v>
      </c>
      <c r="F40" s="356">
        <f>Цены!G30</f>
        <v>127.5</v>
      </c>
      <c r="G40" s="357" t="e">
        <f t="shared" si="1"/>
        <v>#REF!</v>
      </c>
      <c r="H40" s="239"/>
    </row>
    <row r="41" spans="1:8" x14ac:dyDescent="0.2">
      <c r="A41" s="240">
        <v>27</v>
      </c>
      <c r="B41" s="242">
        <f t="shared" si="0"/>
        <v>0</v>
      </c>
      <c r="C41" s="345" t="str">
        <f>Цены!$B$31</f>
        <v>Стены</v>
      </c>
      <c r="D41" s="253"/>
      <c r="E41" s="253"/>
      <c r="F41" s="253"/>
      <c r="G41" s="346"/>
      <c r="H41" s="239"/>
    </row>
    <row r="42" spans="1:8" ht="14.25" customHeight="1" x14ac:dyDescent="0.2">
      <c r="A42" s="240">
        <v>28</v>
      </c>
      <c r="B42" s="242" t="e">
        <f t="shared" si="0"/>
        <v>#REF!</v>
      </c>
      <c r="C42" s="347" t="str">
        <f>Цены!B32</f>
        <v>Демонтаж пластикового уголка</v>
      </c>
      <c r="D42" s="348" t="str">
        <f>Цены!C32</f>
        <v>м/п</v>
      </c>
      <c r="E42" s="348" t="e">
        <f>IF(#REF!=1,#REF!)+IF(#REF!=1,#REF!)+IF(#REF!=1,#REF!)+IF(#REF!=1,#REF!)+IF(#REF!=1,#REF!)+IF(#REF!=1,#REF!)+IF(#REF!=1,#REF!)+IF('8'!A42=1,'8'!D42)+
IF(#REF!=1,#REF!)+IF('10'!A42=1,'10'!D42)+IF('11'!A42=1,'11'!D42)+IF('12'!A42=1,'12'!D42)+IF('13'!A42=1,'13'!D42)+IF('15'!A42=1,'15'!D42)+IF('14'!A42=1,'14'!D42)</f>
        <v>#REF!</v>
      </c>
      <c r="F42" s="349">
        <f>Цены!G32</f>
        <v>26.5</v>
      </c>
      <c r="G42" s="350" t="e">
        <f t="shared" ref="G42:G71" si="2">E42*F42</f>
        <v>#REF!</v>
      </c>
      <c r="H42" s="239"/>
    </row>
    <row r="43" spans="1:8" x14ac:dyDescent="0.2">
      <c r="A43" s="240">
        <v>29</v>
      </c>
      <c r="B43" s="242" t="e">
        <f t="shared" si="0"/>
        <v>#REF!</v>
      </c>
      <c r="C43" s="347" t="str">
        <f>Цены!B33</f>
        <v>Снятие обоев (стены)</v>
      </c>
      <c r="D43" s="348" t="str">
        <f>Цены!C33</f>
        <v>м2</v>
      </c>
      <c r="E43" s="351" t="e">
        <f>IF(#REF!=1,#REF!)+IF(#REF!=1,#REF!)+IF(#REF!=1,#REF!)+IF(#REF!=1,#REF!)+IF(#REF!=1,#REF!)+IF(#REF!=1,#REF!)+IF(#REF!=1,#REF!)+IF('8'!A43=1,'8'!D43)+
IF(#REF!=1,#REF!)+IF('10'!A43=1,'10'!D43)+IF('11'!A43=1,'11'!D43)+IF('12'!A43=1,'12'!D43)+IF('13'!A43=1,'13'!D43)+IF('15'!A43=1,'15'!D43)+IF('14'!A43=1,'14'!D43)</f>
        <v>#REF!</v>
      </c>
      <c r="F43" s="349">
        <f>Цены!G33</f>
        <v>62.5</v>
      </c>
      <c r="G43" s="352" t="e">
        <f t="shared" si="2"/>
        <v>#REF!</v>
      </c>
      <c r="H43" s="239"/>
    </row>
    <row r="44" spans="1:8" ht="14.25" customHeight="1" x14ac:dyDescent="0.2">
      <c r="A44" s="240">
        <v>30</v>
      </c>
      <c r="B44" s="242" t="e">
        <f t="shared" si="0"/>
        <v>#REF!</v>
      </c>
      <c r="C44" s="347" t="str">
        <f>Цены!B34</f>
        <v>Снятие многослойных трудноотделяемых обоев</v>
      </c>
      <c r="D44" s="348" t="str">
        <f>Цены!C34</f>
        <v>м2</v>
      </c>
      <c r="E44" s="351" t="e">
        <f>IF(#REF!=1,#REF!)+IF(#REF!=1,#REF!)+IF(#REF!=1,#REF!)+IF(#REF!=1,#REF!)+IF(#REF!=1,#REF!)+IF(#REF!=1,#REF!)+IF(#REF!=1,#REF!)+IF('8'!A44=1,'8'!D44)+
IF(#REF!=1,#REF!)+IF('10'!A44=1,'10'!D44)+IF('11'!A44=1,'11'!D44)+IF('12'!A44=1,'12'!D44)+IF('13'!A44=1,'13'!D44)+IF('15'!A44=1,'15'!D44)+IF('14'!A44=1,'14'!D44)</f>
        <v>#REF!</v>
      </c>
      <c r="F44" s="349">
        <f>Цены!G34</f>
        <v>139.5</v>
      </c>
      <c r="G44" s="352" t="e">
        <f t="shared" si="2"/>
        <v>#REF!</v>
      </c>
      <c r="H44" s="239"/>
    </row>
    <row r="45" spans="1:8" x14ac:dyDescent="0.2">
      <c r="A45" s="240">
        <v>31</v>
      </c>
      <c r="B45" s="242" t="e">
        <f t="shared" si="0"/>
        <v>#REF!</v>
      </c>
      <c r="C45" s="347" t="str">
        <f>Цены!B35</f>
        <v>Снятие побелки</v>
      </c>
      <c r="D45" s="348" t="str">
        <f>Цены!C35</f>
        <v>м2</v>
      </c>
      <c r="E45" s="351" t="e">
        <f>IF(#REF!=1,#REF!)+IF(#REF!=1,#REF!)+IF(#REF!=1,#REF!)+IF(#REF!=1,#REF!)+IF(#REF!=1,#REF!)+IF(#REF!=1,#REF!)+IF(#REF!=1,#REF!)+IF('8'!A45=1,'8'!D45)+
IF(#REF!=1,#REF!)+IF('10'!A45=1,'10'!D45)+IF('11'!A45=1,'11'!D45)+IF('12'!A45=1,'12'!D45)+IF('13'!A45=1,'13'!D45)+IF('15'!A45=1,'15'!D45)+IF('14'!A45=1,'14'!D45)</f>
        <v>#REF!</v>
      </c>
      <c r="F45" s="349">
        <f>Цены!G35</f>
        <v>112</v>
      </c>
      <c r="G45" s="352" t="e">
        <f t="shared" si="2"/>
        <v>#REF!</v>
      </c>
      <c r="H45" s="239"/>
    </row>
    <row r="46" spans="1:8" x14ac:dyDescent="0.2">
      <c r="A46" s="240">
        <v>32</v>
      </c>
      <c r="B46" s="242" t="e">
        <f t="shared" si="0"/>
        <v>#REF!</v>
      </c>
      <c r="C46" s="347" t="str">
        <f>Цены!B36</f>
        <v>Очистка краски со стен ВЭ</v>
      </c>
      <c r="D46" s="348" t="str">
        <f>Цены!C36</f>
        <v>м2</v>
      </c>
      <c r="E46" s="351" t="e">
        <f>IF(#REF!=1,#REF!)+IF(#REF!=1,#REF!)+IF(#REF!=1,#REF!)+IF(#REF!=1,#REF!)+IF(#REF!=1,#REF!)+IF(#REF!=1,#REF!)+IF(#REF!=1,#REF!)+IF('8'!A46=1,'8'!D46)+
IF(#REF!=1,#REF!)+IF('10'!A46=1,'10'!D46)+IF('11'!A46=1,'11'!D46)+IF('12'!A46=1,'12'!D46)+IF('13'!A46=1,'13'!D46)+IF('15'!A46=1,'15'!D46)+IF('14'!A46=1,'14'!D46)</f>
        <v>#REF!</v>
      </c>
      <c r="F46" s="349">
        <f>Цены!G36</f>
        <v>98</v>
      </c>
      <c r="G46" s="352" t="e">
        <f t="shared" si="2"/>
        <v>#REF!</v>
      </c>
      <c r="H46" s="239"/>
    </row>
    <row r="47" spans="1:8" x14ac:dyDescent="0.2">
      <c r="A47" s="240">
        <v>33</v>
      </c>
      <c r="B47" s="242" t="e">
        <f t="shared" si="0"/>
        <v>#REF!</v>
      </c>
      <c r="C47" s="347" t="str">
        <f>Цены!B37</f>
        <v>Очистка масляной краски со стен</v>
      </c>
      <c r="D47" s="348" t="str">
        <f>Цены!C37</f>
        <v>м2</v>
      </c>
      <c r="E47" s="351" t="e">
        <f>IF(#REF!=1,#REF!)+IF(#REF!=1,#REF!)+IF(#REF!=1,#REF!)+IF(#REF!=1,#REF!)+IF(#REF!=1,#REF!)+IF(#REF!=1,#REF!)+IF(#REF!=1,#REF!)+IF('8'!A47=1,'8'!D47)+
IF(#REF!=1,#REF!)+IF('10'!A47=1,'10'!D47)+IF('11'!A47=1,'11'!D47)+IF('12'!A47=1,'12'!D47)+IF('13'!A47=1,'13'!D47)+IF('15'!A47=1,'15'!D47)+IF('14'!A47=1,'14'!D47)</f>
        <v>#REF!</v>
      </c>
      <c r="F47" s="349">
        <f>Цены!G37</f>
        <v>192</v>
      </c>
      <c r="G47" s="352" t="e">
        <f t="shared" si="2"/>
        <v>#REF!</v>
      </c>
      <c r="H47" s="239"/>
    </row>
    <row r="48" spans="1:8" x14ac:dyDescent="0.2">
      <c r="A48" s="240">
        <v>34</v>
      </c>
      <c r="B48" s="242" t="e">
        <f t="shared" si="0"/>
        <v>#REF!</v>
      </c>
      <c r="C48" s="347" t="str">
        <f>Цены!B38</f>
        <v>Очистка стен от "жидких" обоев</v>
      </c>
      <c r="D48" s="348" t="str">
        <f>Цены!C38</f>
        <v>м2</v>
      </c>
      <c r="E48" s="351" t="e">
        <f>IF(#REF!=1,#REF!)+IF(#REF!=1,#REF!)+IF(#REF!=1,#REF!)+IF(#REF!=1,#REF!)+IF(#REF!=1,#REF!)+IF(#REF!=1,#REF!)+IF(#REF!=1,#REF!)+IF('8'!A48=1,'8'!D48)+
IF(#REF!=1,#REF!)+IF('10'!A48=1,'10'!D48)+IF('11'!A48=1,'11'!D48)+IF('12'!A48=1,'12'!D48)+IF('13'!A48=1,'13'!D48)+IF('15'!A48=1,'15'!D48)+IF('14'!A48=1,'14'!D48)</f>
        <v>#REF!</v>
      </c>
      <c r="F48" s="349">
        <f>Цены!G38</f>
        <v>78</v>
      </c>
      <c r="G48" s="352" t="e">
        <f t="shared" si="2"/>
        <v>#REF!</v>
      </c>
      <c r="H48" s="239"/>
    </row>
    <row r="49" spans="1:8" x14ac:dyDescent="0.2">
      <c r="A49" s="240">
        <v>35</v>
      </c>
      <c r="B49" s="242" t="e">
        <f t="shared" si="0"/>
        <v>#REF!</v>
      </c>
      <c r="C49" s="347" t="str">
        <f>Цены!B39</f>
        <v>Очистка стен от шпаклевки</v>
      </c>
      <c r="D49" s="348" t="str">
        <f>Цены!C39</f>
        <v>м2</v>
      </c>
      <c r="E49" s="351" t="e">
        <f>IF(#REF!=1,#REF!)+IF(#REF!=1,#REF!)+IF(#REF!=1,#REF!)+IF(#REF!=1,#REF!)+IF(#REF!=1,#REF!)+IF(#REF!=1,#REF!)+IF(#REF!=1,#REF!)+IF('8'!A49=1,'8'!D49)+
IF(#REF!=1,#REF!)+IF('10'!A49=1,'10'!D49)+IF('11'!A49=1,'11'!D49)+IF('12'!A49=1,'12'!D49)+IF('13'!A49=1,'13'!D49)+IF('15'!A49=1,'15'!D49)+IF('14'!A49=1,'14'!D49)</f>
        <v>#REF!</v>
      </c>
      <c r="F49" s="349">
        <f>Цены!G39</f>
        <v>97</v>
      </c>
      <c r="G49" s="352" t="e">
        <f t="shared" si="2"/>
        <v>#REF!</v>
      </c>
      <c r="H49" s="239"/>
    </row>
    <row r="50" spans="1:8" x14ac:dyDescent="0.2">
      <c r="A50" s="240">
        <v>36</v>
      </c>
      <c r="B50" s="242" t="e">
        <f t="shared" si="0"/>
        <v>#REF!</v>
      </c>
      <c r="C50" s="347" t="str">
        <f>Цены!B40</f>
        <v>Расшивка  трещин/рустов</v>
      </c>
      <c r="D50" s="348" t="str">
        <f>Цены!C40</f>
        <v>м/п</v>
      </c>
      <c r="E50" s="351" t="e">
        <f>IF(#REF!=1,#REF!)+IF(#REF!=1,#REF!)+IF(#REF!=1,#REF!)+IF(#REF!=1,#REF!)+IF(#REF!=1,#REF!)+IF(#REF!=1,#REF!)+IF(#REF!=1,#REF!)+IF('8'!A50=1,'8'!D50)+
IF(#REF!=1,#REF!)+IF('10'!A50=1,'10'!D50)+IF('11'!A50=1,'11'!D50)+IF('12'!A50=1,'12'!D50)+IF('13'!A50=1,'13'!D50)+IF('15'!A50=1,'15'!D50)+IF('14'!A50=1,'14'!D50)</f>
        <v>#REF!</v>
      </c>
      <c r="F50" s="349">
        <f>Цены!G40</f>
        <v>111</v>
      </c>
      <c r="G50" s="352" t="e">
        <f t="shared" si="2"/>
        <v>#REF!</v>
      </c>
      <c r="H50" s="239"/>
    </row>
    <row r="51" spans="1:8" x14ac:dyDescent="0.2">
      <c r="A51" s="240">
        <v>37</v>
      </c>
      <c r="B51" s="242" t="e">
        <f t="shared" si="0"/>
        <v>#REF!</v>
      </c>
      <c r="C51" s="347" t="str">
        <f>Цены!B41</f>
        <v>Насечка стен</v>
      </c>
      <c r="D51" s="348" t="str">
        <f>Цены!C41</f>
        <v>м2</v>
      </c>
      <c r="E51" s="351" t="e">
        <f>IF(#REF!=1,#REF!)+IF(#REF!=1,#REF!)+IF(#REF!=1,#REF!)+IF(#REF!=1,#REF!)+IF(#REF!=1,#REF!)+IF(#REF!=1,#REF!)+IF(#REF!=1,#REF!)+IF('8'!A51=1,'8'!D51)+
IF(#REF!=1,#REF!)+IF('10'!A51=1,'10'!D51)+IF('11'!A51=1,'11'!D51)+IF('12'!A51=1,'12'!D51)+IF('13'!A51=1,'13'!D51)+IF('15'!A51=1,'15'!D51)+IF('14'!A51=1,'14'!D51)</f>
        <v>#REF!</v>
      </c>
      <c r="F51" s="349">
        <f>Цены!G41</f>
        <v>62.5</v>
      </c>
      <c r="G51" s="352" t="e">
        <f t="shared" si="2"/>
        <v>#REF!</v>
      </c>
      <c r="H51" s="239"/>
    </row>
    <row r="52" spans="1:8" x14ac:dyDescent="0.2">
      <c r="A52" s="240">
        <v>38</v>
      </c>
      <c r="B52" s="242" t="e">
        <f t="shared" si="0"/>
        <v>#REF!</v>
      </c>
      <c r="C52" s="347" t="str">
        <f>Цены!B42</f>
        <v>Расшивка плиточных швов (стены)</v>
      </c>
      <c r="D52" s="348" t="str">
        <f>Цены!C42</f>
        <v>м/п</v>
      </c>
      <c r="E52" s="351" t="e">
        <f>IF(#REF!=1,#REF!)+IF(#REF!=1,#REF!)+IF(#REF!=1,#REF!)+IF(#REF!=1,#REF!)+IF(#REF!=1,#REF!)+IF(#REF!=1,#REF!)+IF(#REF!=1,#REF!)+IF('8'!A52=1,'8'!D52)+
IF(#REF!=1,#REF!)+IF('10'!A52=1,'10'!D52)+IF('11'!A52=1,'11'!D52)+IF('12'!A52=1,'12'!D52)+IF('13'!A52=1,'13'!D52)+IF('15'!A52=1,'15'!D52)+IF('14'!A52=1,'14'!D52)</f>
        <v>#REF!</v>
      </c>
      <c r="F52" s="349">
        <f>Цены!G42</f>
        <v>127.5</v>
      </c>
      <c r="G52" s="352" t="e">
        <f t="shared" si="2"/>
        <v>#REF!</v>
      </c>
      <c r="H52" s="239"/>
    </row>
    <row r="53" spans="1:8" x14ac:dyDescent="0.2">
      <c r="A53" s="240">
        <v>39</v>
      </c>
      <c r="B53" s="242" t="e">
        <f t="shared" si="0"/>
        <v>#REF!</v>
      </c>
      <c r="C53" s="347" t="str">
        <f>Цены!B43</f>
        <v>Демонтаж керамической плитки</v>
      </c>
      <c r="D53" s="348" t="str">
        <f>Цены!C43</f>
        <v>м2</v>
      </c>
      <c r="E53" s="351" t="e">
        <f>IF(#REF!=1,#REF!)+IF(#REF!=1,#REF!)+IF(#REF!=1,#REF!)+IF(#REF!=1,#REF!)+IF(#REF!=1,#REF!)+IF(#REF!=1,#REF!)+IF(#REF!=1,#REF!)+IF('8'!A53=1,'8'!D53)+
IF(#REF!=1,#REF!)+IF('10'!A53=1,'10'!D53)+IF('11'!A53=1,'11'!D53)+IF('12'!A53=1,'12'!D53)+IF('13'!A53=1,'13'!D53)+IF('15'!A53=1,'15'!D53)+IF('14'!A53=1,'14'!D53)</f>
        <v>#REF!</v>
      </c>
      <c r="F53" s="349">
        <f>Цены!G43</f>
        <v>149.5</v>
      </c>
      <c r="G53" s="352" t="e">
        <f t="shared" si="2"/>
        <v>#REF!</v>
      </c>
      <c r="H53" s="239"/>
    </row>
    <row r="54" spans="1:8" x14ac:dyDescent="0.2">
      <c r="A54" s="240">
        <v>40</v>
      </c>
      <c r="B54" s="242" t="e">
        <f t="shared" si="0"/>
        <v>#REF!</v>
      </c>
      <c r="C54" s="347" t="str">
        <f>Цены!B44</f>
        <v>Отбивка плиточного клея</v>
      </c>
      <c r="D54" s="348" t="str">
        <f>Цены!C44</f>
        <v>м2</v>
      </c>
      <c r="E54" s="351" t="e">
        <f>IF(#REF!=1,#REF!)+IF(#REF!=1,#REF!)+IF(#REF!=1,#REF!)+IF(#REF!=1,#REF!)+IF(#REF!=1,#REF!)+IF(#REF!=1,#REF!)+IF(#REF!=1,#REF!)+IF('8'!A54=1,'8'!D54)+
IF(#REF!=1,#REF!)+IF('10'!A54=1,'10'!D54)+IF('11'!A54=1,'11'!D54)+IF('12'!A54=1,'12'!D54)+IF('13'!A54=1,'13'!D54)+IF('15'!A54=1,'15'!D54)+IF('14'!A54=1,'14'!D54)</f>
        <v>#REF!</v>
      </c>
      <c r="F54" s="349">
        <f>Цены!G44</f>
        <v>146</v>
      </c>
      <c r="G54" s="352" t="e">
        <f t="shared" si="2"/>
        <v>#REF!</v>
      </c>
      <c r="H54" s="239"/>
    </row>
    <row r="55" spans="1:8" x14ac:dyDescent="0.2">
      <c r="A55" s="240">
        <v>41</v>
      </c>
      <c r="B55" s="242" t="e">
        <f t="shared" si="0"/>
        <v>#REF!</v>
      </c>
      <c r="C55" s="347" t="str">
        <f>Цены!B45</f>
        <v xml:space="preserve">Ошкуривание поверхности стен </v>
      </c>
      <c r="D55" s="348" t="str">
        <f>Цены!C45</f>
        <v>м2</v>
      </c>
      <c r="E55" s="351" t="e">
        <f>IF(#REF!=1,#REF!)+IF(#REF!=1,#REF!)+IF(#REF!=1,#REF!)+IF(#REF!=1,#REF!)+IF(#REF!=1,#REF!)+IF(#REF!=1,#REF!)+IF(#REF!=1,#REF!)+IF('8'!A55=1,'8'!D55)+
IF(#REF!=1,#REF!)+IF('10'!A55=1,'10'!D55)+IF('11'!A55=1,'11'!D55)+IF('12'!A55=1,'12'!D55)+IF('13'!A55=1,'13'!D55)+IF('15'!A55=1,'15'!D55)+IF('14'!A55=1,'14'!D55)</f>
        <v>#REF!</v>
      </c>
      <c r="F55" s="349">
        <f>Цены!G45</f>
        <v>87.5</v>
      </c>
      <c r="G55" s="352" t="e">
        <f t="shared" si="2"/>
        <v>#REF!</v>
      </c>
      <c r="H55" s="239"/>
    </row>
    <row r="56" spans="1:8" x14ac:dyDescent="0.2">
      <c r="A56" s="240">
        <v>42</v>
      </c>
      <c r="B56" s="242" t="e">
        <f t="shared" si="0"/>
        <v>#REF!</v>
      </c>
      <c r="C56" s="347" t="str">
        <f>Цены!B46</f>
        <v>Демонтаж панелей ПВХ (без каркаса)</v>
      </c>
      <c r="D56" s="348" t="str">
        <f>Цены!C46</f>
        <v>м2</v>
      </c>
      <c r="E56" s="351" t="e">
        <f>IF(#REF!=1,#REF!)+IF(#REF!=1,#REF!)+IF(#REF!=1,#REF!)+IF(#REF!=1,#REF!)+IF(#REF!=1,#REF!)+IF(#REF!=1,#REF!)+IF(#REF!=1,#REF!)+IF('8'!A56=1,'8'!D56)+
IF(#REF!=1,#REF!)+IF('10'!A56=1,'10'!D56)+IF('11'!A56=1,'11'!D56)+IF('12'!A56=1,'12'!D56)+IF('13'!A56=1,'13'!D56)+IF('15'!A56=1,'15'!D56)+IF('14'!A56=1,'14'!D56)</f>
        <v>#REF!</v>
      </c>
      <c r="F56" s="349">
        <f>Цены!G46</f>
        <v>39</v>
      </c>
      <c r="G56" s="352" t="e">
        <f t="shared" si="2"/>
        <v>#REF!</v>
      </c>
      <c r="H56" s="239"/>
    </row>
    <row r="57" spans="1:8" x14ac:dyDescent="0.2">
      <c r="A57" s="240">
        <v>43</v>
      </c>
      <c r="B57" s="242" t="e">
        <f t="shared" si="0"/>
        <v>#REF!</v>
      </c>
      <c r="C57" s="347" t="str">
        <f>Цены!B47</f>
        <v>Демонтаж облицовки стен из ДСП, вагонки</v>
      </c>
      <c r="D57" s="348" t="str">
        <f>Цены!C47</f>
        <v>м2</v>
      </c>
      <c r="E57" s="351" t="e">
        <f>IF(#REF!=1,#REF!)+IF(#REF!=1,#REF!)+IF(#REF!=1,#REF!)+IF(#REF!=1,#REF!)+IF(#REF!=1,#REF!)+IF(#REF!=1,#REF!)+IF(#REF!=1,#REF!)+IF('8'!A57=1,'8'!D57)+
IF(#REF!=1,#REF!)+IF('10'!A57=1,'10'!D57)+IF('11'!A57=1,'11'!D57)+IF('12'!A57=1,'12'!D57)+IF('13'!A57=1,'13'!D57)+IF('15'!A57=1,'15'!D57)+IF('14'!A57=1,'14'!D57)</f>
        <v>#REF!</v>
      </c>
      <c r="F57" s="349">
        <f>Цены!G47</f>
        <v>122</v>
      </c>
      <c r="G57" s="352" t="e">
        <f t="shared" si="2"/>
        <v>#REF!</v>
      </c>
      <c r="H57" s="239"/>
    </row>
    <row r="58" spans="1:8" x14ac:dyDescent="0.2">
      <c r="A58" s="240">
        <v>44</v>
      </c>
      <c r="B58" s="242" t="e">
        <f t="shared" si="0"/>
        <v>#REF!</v>
      </c>
      <c r="C58" s="347" t="str">
        <f>Цены!B48</f>
        <v>Демонтаж панелей ПВХ (с каркасом)</v>
      </c>
      <c r="D58" s="348" t="str">
        <f>Цены!C48</f>
        <v>м2</v>
      </c>
      <c r="E58" s="351" t="e">
        <f>IF(#REF!=1,#REF!)+IF(#REF!=1,#REF!)+IF(#REF!=1,#REF!)+IF(#REF!=1,#REF!)+IF(#REF!=1,#REF!)+IF(#REF!=1,#REF!)+IF(#REF!=1,#REF!)+IF('8'!A58=1,'8'!D58)+
IF(#REF!=1,#REF!)+IF('10'!A58=1,'10'!D58)+IF('11'!A58=1,'11'!D58)+IF('12'!A58=1,'12'!D58)+IF('13'!A58=1,'13'!D58)+IF('15'!A58=1,'15'!D58)+IF('14'!A58=1,'14'!D58)</f>
        <v>#REF!</v>
      </c>
      <c r="F58" s="349">
        <f>Цены!G48</f>
        <v>62</v>
      </c>
      <c r="G58" s="352" t="e">
        <f t="shared" si="2"/>
        <v>#REF!</v>
      </c>
      <c r="H58" s="239"/>
    </row>
    <row r="59" spans="1:8" ht="25.5" x14ac:dyDescent="0.2">
      <c r="A59" s="240">
        <v>45</v>
      </c>
      <c r="B59" s="242" t="e">
        <f t="shared" si="0"/>
        <v>#REF!</v>
      </c>
      <c r="C59" s="347" t="str">
        <f>Цены!B49</f>
        <v xml:space="preserve">Демонтаж обшивки стен из ГКЛ на металлокарскасе </v>
      </c>
      <c r="D59" s="348" t="str">
        <f>Цены!C49</f>
        <v>м2</v>
      </c>
      <c r="E59" s="351" t="e">
        <f>IF(#REF!=1,#REF!)+IF(#REF!=1,#REF!)+IF(#REF!=1,#REF!)+IF(#REF!=1,#REF!)+IF(#REF!=1,#REF!)+IF(#REF!=1,#REF!)+IF(#REF!=1,#REF!)+IF('8'!A59=1,'8'!D59)+
IF(#REF!=1,#REF!)+IF('10'!A59=1,'10'!D59)+IF('11'!A59=1,'11'!D59)+IF('12'!A59=1,'12'!D59)+IF('13'!A59=1,'13'!D59)+IF('15'!A59=1,'15'!D59)+IF('14'!A59=1,'14'!D59)</f>
        <v>#REF!</v>
      </c>
      <c r="F59" s="349">
        <f>Цены!G49</f>
        <v>149</v>
      </c>
      <c r="G59" s="352" t="e">
        <f t="shared" si="2"/>
        <v>#REF!</v>
      </c>
      <c r="H59" s="239"/>
    </row>
    <row r="60" spans="1:8" x14ac:dyDescent="0.2">
      <c r="A60" s="240">
        <v>46</v>
      </c>
      <c r="B60" s="242" t="e">
        <f t="shared" si="0"/>
        <v>#REF!</v>
      </c>
      <c r="C60" s="347" t="str">
        <f>Цены!B50</f>
        <v xml:space="preserve">Демонтаж "дранки" со стен </v>
      </c>
      <c r="D60" s="348" t="str">
        <f>Цены!C50</f>
        <v>м2</v>
      </c>
      <c r="E60" s="351" t="e">
        <f>IF(#REF!=1,#REF!)+IF(#REF!=1,#REF!)+IF(#REF!=1,#REF!)+IF(#REF!=1,#REF!)+IF(#REF!=1,#REF!)+IF(#REF!=1,#REF!)+IF(#REF!=1,#REF!)+IF('8'!A60=1,'8'!D60)+
IF(#REF!=1,#REF!)+IF('10'!A60=1,'10'!D60)+IF('11'!A60=1,'11'!D60)+IF('12'!A60=1,'12'!D60)+IF('13'!A60=1,'13'!D60)+IF('15'!A60=1,'15'!D60)+IF('14'!A60=1,'14'!D60)</f>
        <v>#REF!</v>
      </c>
      <c r="F60" s="349">
        <f>Цены!G50</f>
        <v>175</v>
      </c>
      <c r="G60" s="352" t="e">
        <f t="shared" si="2"/>
        <v>#REF!</v>
      </c>
      <c r="H60" s="239"/>
    </row>
    <row r="61" spans="1:8" x14ac:dyDescent="0.2">
      <c r="A61" s="240">
        <v>47</v>
      </c>
      <c r="B61" s="242" t="e">
        <f t="shared" si="0"/>
        <v>#REF!</v>
      </c>
      <c r="C61" s="347" t="str">
        <f>Цены!B51</f>
        <v xml:space="preserve">Демонтаж утеплителя </v>
      </c>
      <c r="D61" s="348" t="str">
        <f>Цены!C51</f>
        <v>м2</v>
      </c>
      <c r="E61" s="351" t="e">
        <f>IF(#REF!=1,#REF!)+IF(#REF!=1,#REF!)+IF(#REF!=1,#REF!)+IF(#REF!=1,#REF!)+IF(#REF!=1,#REF!)+IF(#REF!=1,#REF!)+IF(#REF!=1,#REF!)+IF('8'!A61=1,'8'!D61)+
IF(#REF!=1,#REF!)+IF('10'!A61=1,'10'!D61)+IF('11'!A61=1,'11'!D61)+IF('12'!A61=1,'12'!D61)+IF('13'!A61=1,'13'!D61)+IF('15'!A61=1,'15'!D61)+IF('14'!A61=1,'14'!D61)</f>
        <v>#REF!</v>
      </c>
      <c r="F61" s="349">
        <f>Цены!G51</f>
        <v>95</v>
      </c>
      <c r="G61" s="352" t="e">
        <f t="shared" si="2"/>
        <v>#REF!</v>
      </c>
      <c r="H61" s="239"/>
    </row>
    <row r="62" spans="1:8" x14ac:dyDescent="0.2">
      <c r="A62" s="240">
        <v>48</v>
      </c>
      <c r="B62" s="242" t="e">
        <f t="shared" si="0"/>
        <v>#REF!</v>
      </c>
      <c r="C62" s="347" t="str">
        <f>Цены!B52</f>
        <v>Отбивка штукатурки со стен</v>
      </c>
      <c r="D62" s="348" t="str">
        <f>Цены!C52</f>
        <v>м2</v>
      </c>
      <c r="E62" s="351" t="e">
        <f>IF(#REF!=1,#REF!)+IF(#REF!=1,#REF!)+IF(#REF!=1,#REF!)+IF(#REF!=1,#REF!)+IF(#REF!=1,#REF!)+IF(#REF!=1,#REF!)+IF(#REF!=1,#REF!)+IF('8'!A62=1,'8'!D62)+
IF(#REF!=1,#REF!)+IF('10'!A62=1,'10'!D62)+IF('11'!A62=1,'11'!D62)+IF('12'!A62=1,'12'!D62)+IF('13'!A62=1,'13'!D62)+IF('15'!A62=1,'15'!D62)+IF('14'!A62=1,'14'!D62)</f>
        <v>#REF!</v>
      </c>
      <c r="F62" s="349">
        <f>Цены!G52</f>
        <v>174</v>
      </c>
      <c r="G62" s="352" t="e">
        <f t="shared" si="2"/>
        <v>#REF!</v>
      </c>
      <c r="H62" s="239"/>
    </row>
    <row r="63" spans="1:8" x14ac:dyDescent="0.2">
      <c r="A63" s="240">
        <v>49</v>
      </c>
      <c r="B63" s="242" t="e">
        <f t="shared" si="0"/>
        <v>#REF!</v>
      </c>
      <c r="C63" s="347" t="str">
        <f>Цены!B53</f>
        <v>Демонтаж деревянных стен</v>
      </c>
      <c r="D63" s="348" t="str">
        <f>Цены!C53</f>
        <v>м2</v>
      </c>
      <c r="E63" s="351" t="e">
        <f>IF(#REF!=1,#REF!)+IF(#REF!=1,#REF!)+IF(#REF!=1,#REF!)+IF(#REF!=1,#REF!)+IF(#REF!=1,#REF!)+IF(#REF!=1,#REF!)+IF(#REF!=1,#REF!)+IF('8'!A63=1,'8'!D63)+
IF(#REF!=1,#REF!)+IF('10'!A63=1,'10'!D63)+IF('11'!A63=1,'11'!D63)+IF('12'!A63=1,'12'!D63)+IF('13'!A63=1,'13'!D63)+IF('15'!A63=1,'15'!D63)+IF('14'!A63=1,'14'!D63)</f>
        <v>#REF!</v>
      </c>
      <c r="F63" s="349">
        <f>Цены!G53</f>
        <v>382.5</v>
      </c>
      <c r="G63" s="352" t="e">
        <f t="shared" si="2"/>
        <v>#REF!</v>
      </c>
      <c r="H63" s="239"/>
    </row>
    <row r="64" spans="1:8" x14ac:dyDescent="0.2">
      <c r="A64" s="240">
        <v>50</v>
      </c>
      <c r="B64" s="242" t="e">
        <f t="shared" si="0"/>
        <v>#REF!</v>
      </c>
      <c r="C64" s="347" t="str">
        <f>Цены!B54</f>
        <v xml:space="preserve">Демонтаж подоконного блока </v>
      </c>
      <c r="D64" s="348" t="str">
        <f>Цены!C54</f>
        <v>шт.</v>
      </c>
      <c r="E64" s="351" t="e">
        <f>IF(#REF!=1,#REF!)+IF(#REF!=1,#REF!)+IF(#REF!=1,#REF!)+IF(#REF!=1,#REF!)+IF(#REF!=1,#REF!)+IF(#REF!=1,#REF!)+IF(#REF!=1,#REF!)+IF('8'!A64=1,'8'!D64)+
IF(#REF!=1,#REF!)+IF('10'!A64=1,'10'!D64)+IF('11'!A64=1,'11'!D64)+IF('12'!A64=1,'12'!D64)+IF('13'!A64=1,'13'!D64)+IF('15'!A64=1,'15'!D64)+IF('14'!A64=1,'14'!D64)</f>
        <v>#REF!</v>
      </c>
      <c r="F64" s="349">
        <f>Цены!G54</f>
        <v>2272.5</v>
      </c>
      <c r="G64" s="352" t="e">
        <f t="shared" si="2"/>
        <v>#REF!</v>
      </c>
      <c r="H64" s="239"/>
    </row>
    <row r="65" spans="1:8" x14ac:dyDescent="0.2">
      <c r="A65" s="240">
        <v>51</v>
      </c>
      <c r="B65" s="242" t="e">
        <f t="shared" si="0"/>
        <v>#REF!</v>
      </c>
      <c r="C65" s="347" t="str">
        <f>Цены!B55</f>
        <v>Демонтаж стен (перегородок) в 1/2 кирпич</v>
      </c>
      <c r="D65" s="348" t="str">
        <f>Цены!C55</f>
        <v>м2</v>
      </c>
      <c r="E65" s="351" t="e">
        <f>IF(#REF!=1,#REF!)+IF(#REF!=1,#REF!)+IF(#REF!=1,#REF!)+IF(#REF!=1,#REF!)+IF(#REF!=1,#REF!)+IF(#REF!=1,#REF!)+IF(#REF!=1,#REF!)+IF('8'!A65=1,'8'!D65)+
IF(#REF!=1,#REF!)+IF('10'!A65=1,'10'!D65)+IF('11'!A65=1,'11'!D65)+IF('12'!A65=1,'12'!D65)+IF('13'!A65=1,'13'!D65)+IF('15'!A65=1,'15'!D65)+IF('14'!A65=1,'14'!D65)</f>
        <v>#REF!</v>
      </c>
      <c r="F65" s="349">
        <f>Цены!G55</f>
        <v>572.5</v>
      </c>
      <c r="G65" s="352" t="e">
        <f t="shared" si="2"/>
        <v>#REF!</v>
      </c>
      <c r="H65" s="239"/>
    </row>
    <row r="66" spans="1:8" x14ac:dyDescent="0.2">
      <c r="A66" s="240">
        <v>52</v>
      </c>
      <c r="B66" s="242" t="e">
        <f t="shared" si="0"/>
        <v>#REF!</v>
      </c>
      <c r="C66" s="347" t="str">
        <f>Цены!B56</f>
        <v>Демонтаж стен (перегородок) в 1 кирпич</v>
      </c>
      <c r="D66" s="348" t="str">
        <f>Цены!C56</f>
        <v>м2</v>
      </c>
      <c r="E66" s="351" t="e">
        <f>IF(#REF!=1,#REF!)+IF(#REF!=1,#REF!)+IF(#REF!=1,#REF!)+IF(#REF!=1,#REF!)+IF(#REF!=1,#REF!)+IF(#REF!=1,#REF!)+IF(#REF!=1,#REF!)+IF('8'!A66=1,'8'!D66)+
IF(#REF!=1,#REF!)+IF('10'!A66=1,'10'!D66)+IF('11'!A66=1,'11'!D66)+IF('12'!A66=1,'12'!D66)+IF('13'!A66=1,'13'!D66)+IF('15'!A66=1,'15'!D66)+IF('14'!A66=1,'14'!D66)</f>
        <v>#REF!</v>
      </c>
      <c r="F66" s="349">
        <f>Цены!G56</f>
        <v>717.5</v>
      </c>
      <c r="G66" s="352" t="e">
        <f t="shared" si="2"/>
        <v>#REF!</v>
      </c>
      <c r="H66" s="239"/>
    </row>
    <row r="67" spans="1:8" x14ac:dyDescent="0.2">
      <c r="A67" s="240">
        <v>53</v>
      </c>
      <c r="B67" s="242" t="e">
        <f t="shared" si="0"/>
        <v>#REF!</v>
      </c>
      <c r="C67" s="347" t="str">
        <f>Цены!B57</f>
        <v>Демонтаж стен (перегородок) в 2 кирпича</v>
      </c>
      <c r="D67" s="348" t="str">
        <f>Цены!C57</f>
        <v>м2</v>
      </c>
      <c r="E67" s="351" t="e">
        <f>IF(#REF!=1,#REF!)+IF(#REF!=1,#REF!)+IF(#REF!=1,#REF!)+IF(#REF!=1,#REF!)+IF(#REF!=1,#REF!)+IF(#REF!=1,#REF!)+IF(#REF!=1,#REF!)+IF('8'!A67=1,'8'!D67)+
IF(#REF!=1,#REF!)+IF('10'!A67=1,'10'!D67)+IF('11'!A67=1,'11'!D67)+IF('12'!A67=1,'12'!D67)+IF('13'!A67=1,'13'!D67)+IF('15'!A67=1,'15'!D67)+IF('14'!A67=1,'14'!D67)</f>
        <v>#REF!</v>
      </c>
      <c r="F67" s="349">
        <f>Цены!G57</f>
        <v>922.5</v>
      </c>
      <c r="G67" s="352" t="e">
        <f t="shared" si="2"/>
        <v>#REF!</v>
      </c>
      <c r="H67" s="239"/>
    </row>
    <row r="68" spans="1:8" x14ac:dyDescent="0.2">
      <c r="A68" s="240">
        <v>54</v>
      </c>
      <c r="B68" s="242" t="e">
        <f t="shared" si="0"/>
        <v>#REF!</v>
      </c>
      <c r="C68" s="347" t="str">
        <f>Цены!B58</f>
        <v>Демонтаж стен из гипсолита, ПГП</v>
      </c>
      <c r="D68" s="348" t="str">
        <f>Цены!C58</f>
        <v>м2</v>
      </c>
      <c r="E68" s="351" t="e">
        <f>IF(#REF!=1,#REF!)+IF(#REF!=1,#REF!)+IF(#REF!=1,#REF!)+IF(#REF!=1,#REF!)+IF(#REF!=1,#REF!)+IF(#REF!=1,#REF!)+IF(#REF!=1,#REF!)+IF('8'!A68=1,'8'!D68)+
IF(#REF!=1,#REF!)+IF('10'!A68=1,'10'!D68)+IF('11'!A68=1,'11'!D68)+IF('12'!A68=1,'12'!D68)+IF('13'!A68=1,'13'!D68)+IF('15'!A68=1,'15'!D68)+IF('14'!A68=1,'14'!D68)</f>
        <v>#REF!</v>
      </c>
      <c r="F68" s="349">
        <f>Цены!G58</f>
        <v>308</v>
      </c>
      <c r="G68" s="352" t="e">
        <f t="shared" si="2"/>
        <v>#REF!</v>
      </c>
      <c r="H68" s="239"/>
    </row>
    <row r="69" spans="1:8" x14ac:dyDescent="0.2">
      <c r="A69" s="240">
        <v>55</v>
      </c>
      <c r="B69" s="242" t="e">
        <f t="shared" si="0"/>
        <v>#REF!</v>
      </c>
      <c r="C69" s="347" t="str">
        <f>Цены!B59</f>
        <v>Демонтаж стен из пеноблока</v>
      </c>
      <c r="D69" s="348" t="str">
        <f>Цены!C59</f>
        <v>м2</v>
      </c>
      <c r="E69" s="351" t="e">
        <f>IF(#REF!=1,#REF!)+IF(#REF!=1,#REF!)+IF(#REF!=1,#REF!)+IF(#REF!=1,#REF!)+IF(#REF!=1,#REF!)+IF(#REF!=1,#REF!)+IF(#REF!=1,#REF!)+IF('8'!A69=1,'8'!D69)+
IF(#REF!=1,#REF!)+IF('10'!A69=1,'10'!D69)+IF('11'!A69=1,'11'!D69)+IF('12'!A69=1,'12'!D69)+IF('13'!A69=1,'13'!D69)+IF('15'!A69=1,'15'!D69)+IF('14'!A69=1,'14'!D69)</f>
        <v>#REF!</v>
      </c>
      <c r="F69" s="349">
        <f>Цены!G59</f>
        <v>322</v>
      </c>
      <c r="G69" s="352" t="e">
        <f t="shared" si="2"/>
        <v>#REF!</v>
      </c>
      <c r="H69" s="239"/>
    </row>
    <row r="70" spans="1:8" x14ac:dyDescent="0.2">
      <c r="A70" s="240">
        <v>56</v>
      </c>
      <c r="B70" s="242" t="e">
        <f t="shared" si="0"/>
        <v>#REF!</v>
      </c>
      <c r="C70" s="347" t="str">
        <f>Цены!B60</f>
        <v>Демонтаж стен из ацеида, ГВЛ, ГКЛ</v>
      </c>
      <c r="D70" s="348" t="str">
        <f>Цены!C60</f>
        <v>м2</v>
      </c>
      <c r="E70" s="351" t="e">
        <f>IF(#REF!=1,#REF!)+IF(#REF!=1,#REF!)+IF(#REF!=1,#REF!)+IF(#REF!=1,#REF!)+IF(#REF!=1,#REF!)+IF(#REF!=1,#REF!)+IF(#REF!=1,#REF!)+IF('8'!A70=1,'8'!D70)+
IF(#REF!=1,#REF!)+IF('10'!A70=1,'10'!D70)+IF('11'!A70=1,'11'!D70)+IF('12'!A70=1,'12'!D70)+IF('13'!A70=1,'13'!D70)+IF('15'!A70=1,'15'!D70)+IF('14'!A70=1,'14'!D70)</f>
        <v>#REF!</v>
      </c>
      <c r="F70" s="349">
        <f>Цены!G60</f>
        <v>249</v>
      </c>
      <c r="G70" s="352" t="e">
        <f t="shared" si="2"/>
        <v>#REF!</v>
      </c>
      <c r="H70" s="239"/>
    </row>
    <row r="71" spans="1:8" x14ac:dyDescent="0.2">
      <c r="A71" s="240">
        <v>57</v>
      </c>
      <c r="B71" s="242" t="e">
        <f t="shared" si="0"/>
        <v>#REF!</v>
      </c>
      <c r="C71" s="353" t="str">
        <f>Цены!B61</f>
        <v>Демонтаж бетонных стен толщиной до 80 мм</v>
      </c>
      <c r="D71" s="354" t="str">
        <f>Цены!C61</f>
        <v>м2</v>
      </c>
      <c r="E71" s="355" t="e">
        <f>IF(#REF!=1,#REF!)+IF(#REF!=1,#REF!)+IF(#REF!=1,#REF!)+IF(#REF!=1,#REF!)+IF(#REF!=1,#REF!)+IF(#REF!=1,#REF!)+IF(#REF!=1,#REF!)+IF('8'!A71=1,'8'!D71)+
IF(#REF!=1,#REF!)+IF('10'!A71=1,'10'!D71)+IF('11'!A71=1,'11'!D71)+IF('12'!A71=1,'12'!D71)+IF('13'!A71=1,'13'!D71)+IF('15'!A71=1,'15'!D71)+IF('14'!A71=1,'14'!D71)</f>
        <v>#REF!</v>
      </c>
      <c r="F71" s="356">
        <f>Цены!G61</f>
        <v>1932.5</v>
      </c>
      <c r="G71" s="357" t="e">
        <f t="shared" si="2"/>
        <v>#REF!</v>
      </c>
      <c r="H71" s="239"/>
    </row>
    <row r="72" spans="1:8" x14ac:dyDescent="0.2">
      <c r="A72" s="240">
        <v>58</v>
      </c>
      <c r="B72" s="242">
        <f t="shared" si="0"/>
        <v>0</v>
      </c>
      <c r="C72" s="345" t="str">
        <f>Цены!$B$62</f>
        <v>Откосы</v>
      </c>
      <c r="D72" s="358"/>
      <c r="E72" s="358"/>
      <c r="F72" s="358"/>
      <c r="G72" s="359"/>
      <c r="H72" s="239"/>
    </row>
    <row r="73" spans="1:8" x14ac:dyDescent="0.2">
      <c r="A73" s="240">
        <v>59</v>
      </c>
      <c r="B73" s="242" t="e">
        <f t="shared" si="0"/>
        <v>#REF!</v>
      </c>
      <c r="C73" s="347" t="str">
        <f>Цены!B63</f>
        <v>Демонтаж уголка с откосов, углов</v>
      </c>
      <c r="D73" s="348" t="str">
        <f>Цены!C63</f>
        <v>м/п</v>
      </c>
      <c r="E73" s="348" t="e">
        <f>IF(#REF!=1,#REF!)+IF(#REF!=1,#REF!)+IF(#REF!=1,#REF!)+IF(#REF!=1,#REF!)+IF(#REF!=1,#REF!)+IF(#REF!=1,#REF!)+IF(#REF!=1,#REF!)+IF('8'!A73=1,'8'!D73)+
IF(#REF!=1,#REF!)+IF('10'!A73=1,'10'!D73)+IF('11'!A73=1,'11'!D73)+IF('12'!A73=1,'12'!D73)+IF('13'!A73=1,'13'!D73)+IF('15'!A73=1,'15'!D73)+IF('14'!A73=1,'14'!D73)</f>
        <v>#REF!</v>
      </c>
      <c r="F73" s="349">
        <f>Цены!G63</f>
        <v>16.5</v>
      </c>
      <c r="G73" s="350" t="e">
        <f t="shared" ref="G73:G80" si="3">E73*F73</f>
        <v>#REF!</v>
      </c>
      <c r="H73" s="239"/>
    </row>
    <row r="74" spans="1:8" x14ac:dyDescent="0.2">
      <c r="A74" s="240">
        <v>60</v>
      </c>
      <c r="B74" s="242" t="e">
        <f t="shared" si="0"/>
        <v>#REF!</v>
      </c>
      <c r="C74" s="217" t="str">
        <f>Цены!B64</f>
        <v>Демонтаж сэндвич панелей</v>
      </c>
      <c r="D74" s="351" t="str">
        <f>Цены!C64</f>
        <v>м/п</v>
      </c>
      <c r="E74" s="351" t="e">
        <f>IF(#REF!=1,#REF!)+IF(#REF!=1,#REF!)+IF(#REF!=1,#REF!)+IF(#REF!=1,#REF!)+IF(#REF!=1,#REF!)+IF(#REF!=1,#REF!)+IF(#REF!=1,#REF!)+IF('8'!A74=1,'8'!D74)+
IF(#REF!=1,#REF!)+IF('10'!A74=1,'10'!D74)+IF('11'!A74=1,'11'!D74)+IF('12'!A74=1,'12'!D74)+IF('13'!A74=1,'13'!D74)+IF('15'!A74=1,'15'!D74)+IF('14'!A74=1,'14'!D74)</f>
        <v>#REF!</v>
      </c>
      <c r="F74" s="360">
        <f>Цены!G64</f>
        <v>32.5</v>
      </c>
      <c r="G74" s="352" t="e">
        <f t="shared" si="3"/>
        <v>#REF!</v>
      </c>
      <c r="H74" s="239"/>
    </row>
    <row r="75" spans="1:8" x14ac:dyDescent="0.2">
      <c r="A75" s="240">
        <v>61</v>
      </c>
      <c r="B75" s="242" t="e">
        <f t="shared" si="0"/>
        <v>#REF!</v>
      </c>
      <c r="C75" s="217" t="str">
        <f>Цены!B65</f>
        <v>Обрезка пены с откосов, углов</v>
      </c>
      <c r="D75" s="351" t="str">
        <f>Цены!C65</f>
        <v>м/п</v>
      </c>
      <c r="E75" s="351" t="e">
        <f>IF(#REF!=1,#REF!)+IF(#REF!=1,#REF!)+IF(#REF!=1,#REF!)+IF(#REF!=1,#REF!)+IF(#REF!=1,#REF!)+IF(#REF!=1,#REF!)+IF(#REF!=1,#REF!)+IF('8'!A75=1,'8'!D75)+
IF(#REF!=1,#REF!)+IF('10'!A75=1,'10'!D75)+IF('11'!A75=1,'11'!D75)+IF('12'!A75=1,'12'!D75)+IF('13'!A75=1,'13'!D75)+IF('15'!A75=1,'15'!D75)+IF('14'!A75=1,'14'!D75)</f>
        <v>#REF!</v>
      </c>
      <c r="F75" s="360">
        <f>Цены!G65</f>
        <v>17</v>
      </c>
      <c r="G75" s="352" t="e">
        <f t="shared" si="3"/>
        <v>#REF!</v>
      </c>
      <c r="H75" s="239"/>
    </row>
    <row r="76" spans="1:8" x14ac:dyDescent="0.2">
      <c r="A76" s="240">
        <v>62</v>
      </c>
      <c r="B76" s="242" t="e">
        <f t="shared" si="0"/>
        <v>#REF!</v>
      </c>
      <c r="C76" s="217" t="str">
        <f>Цены!B66</f>
        <v>Очистка откосов, углов от шпаклевки</v>
      </c>
      <c r="D76" s="351" t="str">
        <f>Цены!C66</f>
        <v>м/п</v>
      </c>
      <c r="E76" s="351" t="e">
        <f>IF(#REF!=1,#REF!)+IF(#REF!=1,#REF!)+IF(#REF!=1,#REF!)+IF(#REF!=1,#REF!)+IF(#REF!=1,#REF!)+IF(#REF!=1,#REF!)+IF(#REF!=1,#REF!)+IF('8'!A76=1,'8'!D76)+
IF(#REF!=1,#REF!)+IF('10'!A76=1,'10'!D76)+IF('11'!A76=1,'11'!D76)+IF('12'!A76=1,'12'!D76)+IF('13'!A76=1,'13'!D76)+IF('15'!A76=1,'15'!D76)+IF('14'!A76=1,'14'!D76)</f>
        <v>#REF!</v>
      </c>
      <c r="F76" s="360">
        <f>Цены!G66</f>
        <v>98</v>
      </c>
      <c r="G76" s="352" t="e">
        <f t="shared" si="3"/>
        <v>#REF!</v>
      </c>
      <c r="H76" s="239"/>
    </row>
    <row r="77" spans="1:8" x14ac:dyDescent="0.2">
      <c r="A77" s="240">
        <v>63</v>
      </c>
      <c r="B77" s="242" t="e">
        <f t="shared" si="0"/>
        <v>#REF!</v>
      </c>
      <c r="C77" s="217" t="str">
        <f>Цены!B67</f>
        <v>Очистка от краски откосов, углов</v>
      </c>
      <c r="D77" s="351" t="str">
        <f>Цены!C67</f>
        <v>м/п</v>
      </c>
      <c r="E77" s="351" t="e">
        <f>IF(#REF!=1,#REF!)+IF(#REF!=1,#REF!)+IF(#REF!=1,#REF!)+IF(#REF!=1,#REF!)+IF(#REF!=1,#REF!)+IF(#REF!=1,#REF!)+IF(#REF!=1,#REF!)+IF('8'!A77=1,'8'!D77)+
IF(#REF!=1,#REF!)+IF('10'!A77=1,'10'!D77)+IF('11'!A77=1,'11'!D77)+IF('12'!A77=1,'12'!D77)+IF('13'!A77=1,'13'!D77)+IF('15'!A77=1,'15'!D77)+IF('14'!A77=1,'14'!D77)</f>
        <v>#REF!</v>
      </c>
      <c r="F77" s="360">
        <f>Цены!G67</f>
        <v>93</v>
      </c>
      <c r="G77" s="352" t="e">
        <f t="shared" si="3"/>
        <v>#REF!</v>
      </c>
      <c r="H77" s="239"/>
    </row>
    <row r="78" spans="1:8" x14ac:dyDescent="0.2">
      <c r="A78" s="240">
        <v>64</v>
      </c>
      <c r="B78" s="242" t="e">
        <f t="shared" ref="B78:B141" si="4">IF(E78&gt;0,1,0)</f>
        <v>#REF!</v>
      </c>
      <c r="C78" s="217" t="str">
        <f>Цены!B68</f>
        <v>Демонтаж бетонного подоконника</v>
      </c>
      <c r="D78" s="351" t="str">
        <f>Цены!C68</f>
        <v>м/п</v>
      </c>
      <c r="E78" s="351" t="e">
        <f>IF(#REF!=1,#REF!)+IF(#REF!=1,#REF!)+IF(#REF!=1,#REF!)+IF(#REF!=1,#REF!)+IF(#REF!=1,#REF!)+IF(#REF!=1,#REF!)+IF(#REF!=1,#REF!)+IF('8'!A78=1,'8'!D78)+
IF(#REF!=1,#REF!)+IF('10'!A78=1,'10'!D78)+IF('11'!A78=1,'11'!D78)+IF('12'!A78=1,'12'!D78)+IF('13'!A78=1,'13'!D78)+IF('15'!A78=1,'15'!D78)+IF('14'!A78=1,'14'!D78)</f>
        <v>#REF!</v>
      </c>
      <c r="F78" s="360">
        <f>Цены!G68</f>
        <v>363</v>
      </c>
      <c r="G78" s="352" t="e">
        <f t="shared" si="3"/>
        <v>#REF!</v>
      </c>
      <c r="H78" s="239"/>
    </row>
    <row r="79" spans="1:8" x14ac:dyDescent="0.2">
      <c r="A79" s="240">
        <v>65</v>
      </c>
      <c r="B79" s="242" t="e">
        <f t="shared" si="4"/>
        <v>#REF!</v>
      </c>
      <c r="C79" s="217" t="str">
        <f>Цены!B69</f>
        <v>Отбивка штукатурки с откосов, углов</v>
      </c>
      <c r="D79" s="351" t="str">
        <f>Цены!C69</f>
        <v>м/п</v>
      </c>
      <c r="E79" s="351" t="e">
        <f>IF(#REF!=1,#REF!)+IF(#REF!=1,#REF!)+IF(#REF!=1,#REF!)+IF(#REF!=1,#REF!)+IF(#REF!=1,#REF!)+IF(#REF!=1,#REF!)+IF(#REF!=1,#REF!)+IF('8'!A79=1,'8'!D79)+
IF(#REF!=1,#REF!)+IF('10'!A79=1,'10'!D79)+IF('11'!A79=1,'11'!D79)+IF('12'!A79=1,'12'!D79)+IF('13'!A79=1,'13'!D79)+IF('15'!A79=1,'15'!D79)+IF('14'!A79=1,'14'!D79)</f>
        <v>#REF!</v>
      </c>
      <c r="F79" s="360">
        <f>Цены!G69</f>
        <v>127</v>
      </c>
      <c r="G79" s="352" t="e">
        <f t="shared" si="3"/>
        <v>#REF!</v>
      </c>
      <c r="H79" s="239"/>
    </row>
    <row r="80" spans="1:8" x14ac:dyDescent="0.2">
      <c r="A80" s="240">
        <v>66</v>
      </c>
      <c r="B80" s="242" t="e">
        <f t="shared" si="4"/>
        <v>#REF!</v>
      </c>
      <c r="C80" s="361" t="str">
        <f>Цены!B70</f>
        <v>Демонтаж откосов из ГКЛв</v>
      </c>
      <c r="D80" s="355" t="str">
        <f>Цены!C70</f>
        <v>м/п</v>
      </c>
      <c r="E80" s="355" t="e">
        <f>IF(#REF!=1,#REF!)+IF(#REF!=1,#REF!)+IF(#REF!=1,#REF!)+IF(#REF!=1,#REF!)+IF(#REF!=1,#REF!)+IF(#REF!=1,#REF!)+IF(#REF!=1,#REF!)+IF('8'!A80=1,'8'!D80)+
IF(#REF!=1,#REF!)+IF('10'!A80=1,'10'!D80)+IF('11'!A80=1,'11'!D80)+IF('12'!A80=1,'12'!D80)+IF('13'!A80=1,'13'!D80)+IF('15'!A80=1,'15'!D80)+IF('14'!A80=1,'14'!D80)</f>
        <v>#REF!</v>
      </c>
      <c r="F80" s="362">
        <f>Цены!G70</f>
        <v>70</v>
      </c>
      <c r="G80" s="357" t="e">
        <f t="shared" si="3"/>
        <v>#REF!</v>
      </c>
      <c r="H80" s="239"/>
    </row>
    <row r="81" spans="1:8" x14ac:dyDescent="0.2">
      <c r="A81" s="240">
        <v>67</v>
      </c>
      <c r="B81" s="242">
        <f t="shared" si="4"/>
        <v>0</v>
      </c>
      <c r="C81" s="345" t="str">
        <f>Цены!$B$71</f>
        <v>Потолки</v>
      </c>
      <c r="D81" s="358"/>
      <c r="E81" s="358"/>
      <c r="F81" s="358"/>
      <c r="G81" s="359"/>
      <c r="H81" s="239"/>
    </row>
    <row r="82" spans="1:8" x14ac:dyDescent="0.2">
      <c r="A82" s="240">
        <v>68</v>
      </c>
      <c r="B82" s="242" t="e">
        <f t="shared" si="4"/>
        <v>#REF!</v>
      </c>
      <c r="C82" s="347" t="str">
        <f>Цены!B72</f>
        <v xml:space="preserve">Демонтаж лепнины без сохранения </v>
      </c>
      <c r="D82" s="348" t="str">
        <f>Цены!C72</f>
        <v>м/п</v>
      </c>
      <c r="E82" s="348" t="e">
        <f>IF(#REF!=1,#REF!)+IF(#REF!=1,#REF!)+IF(#REF!=1,#REF!)+IF(#REF!=1,#REF!)+IF(#REF!=1,#REF!)+IF(#REF!=1,#REF!)+IF(#REF!=1,#REF!)+IF('8'!A82=1,'8'!D82)+
IF(#REF!=1,#REF!)+IF('10'!A82=1,'10'!D82)+IF('11'!A82=1,'11'!D82)+IF('12'!A82=1,'12'!D82)+IF('13'!A82=1,'13'!D82)+IF('15'!A82=1,'15'!D82)+IF('14'!A82=1,'14'!D82)</f>
        <v>#REF!</v>
      </c>
      <c r="F82" s="349">
        <f>Цены!G72</f>
        <v>57</v>
      </c>
      <c r="G82" s="350" t="e">
        <f t="shared" ref="G82:G99" si="5">E82*F82</f>
        <v>#REF!</v>
      </c>
      <c r="H82" s="239"/>
    </row>
    <row r="83" spans="1:8" x14ac:dyDescent="0.2">
      <c r="A83" s="240">
        <v>69</v>
      </c>
      <c r="B83" s="242" t="e">
        <f t="shared" si="4"/>
        <v>#REF!</v>
      </c>
      <c r="C83" s="217" t="str">
        <f>Цены!B73</f>
        <v>Демонтаж потолочного плинтуса</v>
      </c>
      <c r="D83" s="351" t="str">
        <f>Цены!C73</f>
        <v>м/п</v>
      </c>
      <c r="E83" s="351" t="e">
        <f>IF(#REF!=1,#REF!)+IF(#REF!=1,#REF!)+IF(#REF!=1,#REF!)+IF(#REF!=1,#REF!)+IF(#REF!=1,#REF!)+IF(#REF!=1,#REF!)+IF(#REF!=1,#REF!)+IF('8'!A83=1,'8'!D83)+
IF(#REF!=1,#REF!)+IF('10'!A83=1,'10'!D83)+IF('11'!A83=1,'11'!D83)+IF('12'!A83=1,'12'!D83)+IF('13'!A83=1,'13'!D83)+IF('15'!A83=1,'15'!D83)+IF('14'!A83=1,'14'!D83)</f>
        <v>#REF!</v>
      </c>
      <c r="F83" s="360">
        <f>Цены!G73</f>
        <v>46</v>
      </c>
      <c r="G83" s="352" t="e">
        <f t="shared" si="5"/>
        <v>#REF!</v>
      </c>
      <c r="H83" s="239"/>
    </row>
    <row r="84" spans="1:8" x14ac:dyDescent="0.2">
      <c r="A84" s="240">
        <v>70</v>
      </c>
      <c r="B84" s="242" t="e">
        <f t="shared" si="4"/>
        <v>#REF!</v>
      </c>
      <c r="C84" s="217" t="str">
        <f>Цены!B74</f>
        <v>Демонтаж подвесных потолков ГКЛ</v>
      </c>
      <c r="D84" s="351" t="str">
        <f>Цены!C74</f>
        <v>м2</v>
      </c>
      <c r="E84" s="351" t="e">
        <f>IF(#REF!=1,#REF!)+IF(#REF!=1,#REF!)+IF(#REF!=1,#REF!)+IF(#REF!=1,#REF!)+IF(#REF!=1,#REF!)+IF(#REF!=1,#REF!)+IF(#REF!=1,#REF!)+IF('8'!A84=1,'8'!D84)+
IF(#REF!=1,#REF!)+IF('10'!A84=1,'10'!D84)+IF('11'!A84=1,'11'!D84)+IF('12'!A84=1,'12'!D84)+IF('13'!A84=1,'13'!D84)+IF('15'!A84=1,'15'!D84)+IF('14'!A84=1,'14'!D84)</f>
        <v>#REF!</v>
      </c>
      <c r="F84" s="360">
        <f>Цены!G74</f>
        <v>162.5</v>
      </c>
      <c r="G84" s="352" t="e">
        <f t="shared" si="5"/>
        <v>#REF!</v>
      </c>
      <c r="H84" s="239"/>
    </row>
    <row r="85" spans="1:8" x14ac:dyDescent="0.2">
      <c r="A85" s="240">
        <v>71</v>
      </c>
      <c r="B85" s="242" t="e">
        <f t="shared" si="4"/>
        <v>#REF!</v>
      </c>
      <c r="C85" s="217" t="str">
        <f>Цены!B75</f>
        <v>Демонтаж реечного потолка</v>
      </c>
      <c r="D85" s="351" t="str">
        <f>Цены!C75</f>
        <v>м2</v>
      </c>
      <c r="E85" s="351" t="e">
        <f>IF(#REF!=1,#REF!)+IF(#REF!=1,#REF!)+IF(#REF!=1,#REF!)+IF(#REF!=1,#REF!)+IF(#REF!=1,#REF!)+IF(#REF!=1,#REF!)+IF(#REF!=1,#REF!)+IF('8'!A85=1,'8'!D85)+
IF(#REF!=1,#REF!)+IF('10'!A85=1,'10'!D85)+IF('11'!A85=1,'11'!D85)+IF('12'!A85=1,'12'!D85)+IF('13'!A85=1,'13'!D85)+IF('15'!A85=1,'15'!D85)+IF('14'!A85=1,'14'!D85)</f>
        <v>#REF!</v>
      </c>
      <c r="F85" s="360">
        <f>Цены!G75</f>
        <v>78</v>
      </c>
      <c r="G85" s="352" t="e">
        <f t="shared" si="5"/>
        <v>#REF!</v>
      </c>
      <c r="H85" s="239"/>
    </row>
    <row r="86" spans="1:8" ht="25.5" x14ac:dyDescent="0.2">
      <c r="A86" s="240">
        <v>72</v>
      </c>
      <c r="B86" s="242" t="e">
        <f t="shared" si="4"/>
        <v>#REF!</v>
      </c>
      <c r="C86" s="217" t="str">
        <f>Цены!B76</f>
        <v>Демонтаж кассетного подвесного потолка (армстронг)</v>
      </c>
      <c r="D86" s="351" t="str">
        <f>Цены!C76</f>
        <v>м2</v>
      </c>
      <c r="E86" s="351" t="e">
        <f>IF(#REF!=1,#REF!)+IF(#REF!=1,#REF!)+IF(#REF!=1,#REF!)+IF(#REF!=1,#REF!)+IF(#REF!=1,#REF!)+IF(#REF!=1,#REF!)+IF(#REF!=1,#REF!)+IF('8'!A86=1,'8'!D86)+
IF(#REF!=1,#REF!)+IF('10'!A86=1,'10'!D86)+IF('11'!A86=1,'11'!D86)+IF('12'!A86=1,'12'!D86)+IF('13'!A86=1,'13'!D86)+IF('15'!A86=1,'15'!D86)+IF('14'!A86=1,'14'!D86)</f>
        <v>#REF!</v>
      </c>
      <c r="F86" s="360">
        <f>Цены!G76</f>
        <v>59</v>
      </c>
      <c r="G86" s="352" t="e">
        <f t="shared" si="5"/>
        <v>#REF!</v>
      </c>
      <c r="H86" s="239"/>
    </row>
    <row r="87" spans="1:8" ht="25.5" x14ac:dyDescent="0.2">
      <c r="A87" s="240">
        <v>73</v>
      </c>
      <c r="B87" s="242" t="e">
        <f t="shared" si="4"/>
        <v>#REF!</v>
      </c>
      <c r="C87" s="217" t="str">
        <f>Цены!B77</f>
        <v>Демонтаж панелей кассетного потолка без профиля (армстронг)</v>
      </c>
      <c r="D87" s="351" t="str">
        <f>Цены!C77</f>
        <v>м2</v>
      </c>
      <c r="E87" s="351" t="e">
        <f>IF(#REF!=1,#REF!)+IF(#REF!=1,#REF!)+IF(#REF!=1,#REF!)+IF(#REF!=1,#REF!)+IF(#REF!=1,#REF!)+IF(#REF!=1,#REF!)+IF(#REF!=1,#REF!)+IF('8'!A87=1,'8'!D87)+
IF(#REF!=1,#REF!)+IF('10'!A87=1,'10'!D87)+IF('11'!A87=1,'11'!D87)+IF('12'!A87=1,'12'!D87)+IF('13'!A87=1,'13'!D87)+IF('15'!A87=1,'15'!D87)+IF('14'!A87=1,'14'!D87)</f>
        <v>#REF!</v>
      </c>
      <c r="F87" s="360">
        <f>Цены!G77</f>
        <v>32.5</v>
      </c>
      <c r="G87" s="352" t="e">
        <f t="shared" si="5"/>
        <v>#REF!</v>
      </c>
      <c r="H87" s="239"/>
    </row>
    <row r="88" spans="1:8" x14ac:dyDescent="0.2">
      <c r="A88" s="240">
        <v>74</v>
      </c>
      <c r="B88" s="242" t="e">
        <f t="shared" si="4"/>
        <v>#REF!</v>
      </c>
      <c r="C88" s="217" t="str">
        <f>Цены!B78</f>
        <v>Демонтаж потолочных панелей (на клею)</v>
      </c>
      <c r="D88" s="351" t="str">
        <f>Цены!C78</f>
        <v>м2</v>
      </c>
      <c r="E88" s="351" t="e">
        <f>IF(#REF!=1,#REF!)+IF(#REF!=1,#REF!)+IF(#REF!=1,#REF!)+IF(#REF!=1,#REF!)+IF(#REF!=1,#REF!)+IF(#REF!=1,#REF!)+IF(#REF!=1,#REF!)+IF('8'!A88=1,'8'!D88)+
IF(#REF!=1,#REF!)+IF('10'!A88=1,'10'!D88)+IF('11'!A88=1,'11'!D88)+IF('12'!A88=1,'12'!D88)+IF('13'!A88=1,'13'!D88)+IF('15'!A88=1,'15'!D88)+IF('14'!A88=1,'14'!D88)</f>
        <v>#REF!</v>
      </c>
      <c r="F88" s="360">
        <f>Цены!G78</f>
        <v>52</v>
      </c>
      <c r="G88" s="352" t="e">
        <f t="shared" si="5"/>
        <v>#REF!</v>
      </c>
      <c r="H88" s="239"/>
    </row>
    <row r="89" spans="1:8" ht="25.5" x14ac:dyDescent="0.2">
      <c r="A89" s="240">
        <v>75</v>
      </c>
      <c r="B89" s="242" t="e">
        <f t="shared" si="4"/>
        <v>#REF!</v>
      </c>
      <c r="C89" s="217" t="str">
        <f>Цены!B79</f>
        <v>Демонтаж натяжного потолка (включая профиль)</v>
      </c>
      <c r="D89" s="351" t="str">
        <f>Цены!C79</f>
        <v>м2</v>
      </c>
      <c r="E89" s="351" t="e">
        <f>IF(#REF!=1,#REF!)+IF(#REF!=1,#REF!)+IF(#REF!=1,#REF!)+IF(#REF!=1,#REF!)+IF(#REF!=1,#REF!)+IF(#REF!=1,#REF!)+IF(#REF!=1,#REF!)+IF('8'!A89=1,'8'!D89)+
IF(#REF!=1,#REF!)+IF('10'!A89=1,'10'!D89)+IF('11'!A89=1,'11'!D89)+IF('12'!A89=1,'12'!D89)+IF('13'!A89=1,'13'!D89)+IF('15'!A89=1,'15'!D89)+IF('14'!A89=1,'14'!D89)</f>
        <v>#REF!</v>
      </c>
      <c r="F89" s="360">
        <f>Цены!G79</f>
        <v>60</v>
      </c>
      <c r="G89" s="352" t="e">
        <f t="shared" si="5"/>
        <v>#REF!</v>
      </c>
      <c r="H89" s="239"/>
    </row>
    <row r="90" spans="1:8" x14ac:dyDescent="0.2">
      <c r="A90" s="240">
        <v>76</v>
      </c>
      <c r="B90" s="242" t="e">
        <f t="shared" si="4"/>
        <v>#REF!</v>
      </c>
      <c r="C90" s="217" t="str">
        <f>Цены!B80</f>
        <v xml:space="preserve">Снятие полистирольных плиток </v>
      </c>
      <c r="D90" s="351" t="str">
        <f>Цены!C80</f>
        <v>м2</v>
      </c>
      <c r="E90" s="351" t="e">
        <f>IF(#REF!=1,#REF!)+IF(#REF!=1,#REF!)+IF(#REF!=1,#REF!)+IF(#REF!=1,#REF!)+IF(#REF!=1,#REF!)+IF(#REF!=1,#REF!)+IF(#REF!=1,#REF!)+IF('8'!A90=1,'8'!D90)+
IF(#REF!=1,#REF!)+IF('10'!A90=1,'10'!D90)+IF('11'!A90=1,'11'!D90)+IF('12'!A90=1,'12'!D90)+IF('13'!A90=1,'13'!D90)+IF('15'!A90=1,'15'!D90)+IF('14'!A90=1,'14'!D90)</f>
        <v>#REF!</v>
      </c>
      <c r="F90" s="360">
        <f>Цены!G80</f>
        <v>57</v>
      </c>
      <c r="G90" s="352" t="e">
        <f t="shared" si="5"/>
        <v>#REF!</v>
      </c>
      <c r="H90" s="239"/>
    </row>
    <row r="91" spans="1:8" x14ac:dyDescent="0.2">
      <c r="A91" s="240">
        <v>77</v>
      </c>
      <c r="B91" s="242" t="e">
        <f t="shared" si="4"/>
        <v>#REF!</v>
      </c>
      <c r="C91" s="217" t="str">
        <f>Цены!B81</f>
        <v>Демонтаж потолков из ацеида, гипсолита</v>
      </c>
      <c r="D91" s="351" t="str">
        <f>Цены!C81</f>
        <v>м2</v>
      </c>
      <c r="E91" s="351" t="e">
        <f>IF(#REF!=1,#REF!)+IF(#REF!=1,#REF!)+IF(#REF!=1,#REF!)+IF(#REF!=1,#REF!)+IF(#REF!=1,#REF!)+IF(#REF!=1,#REF!)+IF(#REF!=1,#REF!)+IF('8'!A91=1,'8'!D91)+
IF(#REF!=1,#REF!)+IF('10'!A91=1,'10'!D91)+IF('11'!A91=1,'11'!D91)+IF('12'!A91=1,'12'!D91)+IF('13'!A91=1,'13'!D91)+IF('15'!A91=1,'15'!D91)+IF('14'!A91=1,'14'!D91)</f>
        <v>#REF!</v>
      </c>
      <c r="F91" s="360">
        <f>Цены!G81</f>
        <v>307.5</v>
      </c>
      <c r="G91" s="352" t="e">
        <f t="shared" si="5"/>
        <v>#REF!</v>
      </c>
      <c r="H91" s="239"/>
    </row>
    <row r="92" spans="1:8" x14ac:dyDescent="0.2">
      <c r="A92" s="240">
        <v>78</v>
      </c>
      <c r="B92" s="242" t="e">
        <f t="shared" si="4"/>
        <v>#REF!</v>
      </c>
      <c r="C92" s="217" t="str">
        <f>Цены!B82</f>
        <v>Очистка от побелки</v>
      </c>
      <c r="D92" s="351" t="str">
        <f>Цены!C82</f>
        <v>м2</v>
      </c>
      <c r="E92" s="351" t="e">
        <f>IF(#REF!=1,#REF!)+IF(#REF!=1,#REF!)+IF(#REF!=1,#REF!)+IF(#REF!=1,#REF!)+IF(#REF!=1,#REF!)+IF(#REF!=1,#REF!)+IF(#REF!=1,#REF!)+IF('8'!A92=1,'8'!D92)+
IF(#REF!=1,#REF!)+IF('10'!A92=1,'10'!D92)+IF('11'!A92=1,'11'!D92)+IF('12'!A92=1,'12'!D92)+IF('13'!A92=1,'13'!D92)+IF('15'!A92=1,'15'!D92)+IF('14'!A92=1,'14'!D92)</f>
        <v>#REF!</v>
      </c>
      <c r="F92" s="360">
        <f>Цены!G82</f>
        <v>147</v>
      </c>
      <c r="G92" s="352" t="e">
        <f t="shared" si="5"/>
        <v>#REF!</v>
      </c>
      <c r="H92" s="239"/>
    </row>
    <row r="93" spans="1:8" x14ac:dyDescent="0.2">
      <c r="A93" s="240">
        <v>79</v>
      </c>
      <c r="B93" s="242" t="e">
        <f t="shared" si="4"/>
        <v>#REF!</v>
      </c>
      <c r="C93" s="217" t="str">
        <f>Цены!B83</f>
        <v>Очистка от краски ВЭ</v>
      </c>
      <c r="D93" s="351" t="str">
        <f>Цены!C83</f>
        <v>м2</v>
      </c>
      <c r="E93" s="351" t="e">
        <f>IF(#REF!=1,#REF!)+IF(#REF!=1,#REF!)+IF(#REF!=1,#REF!)+IF(#REF!=1,#REF!)+IF(#REF!=1,#REF!)+IF(#REF!=1,#REF!)+IF(#REF!=1,#REF!)+IF('8'!A93=1,'8'!D93)+
IF(#REF!=1,#REF!)+IF('10'!A93=1,'10'!D93)+IF('11'!A93=1,'11'!D93)+IF('12'!A93=1,'12'!D93)+IF('13'!A93=1,'13'!D93)+IF('15'!A93=1,'15'!D93)+IF('14'!A93=1,'14'!D93)</f>
        <v>#REF!</v>
      </c>
      <c r="F93" s="360">
        <f>Цены!G83</f>
        <v>117</v>
      </c>
      <c r="G93" s="352" t="e">
        <f t="shared" si="5"/>
        <v>#REF!</v>
      </c>
      <c r="H93" s="239"/>
    </row>
    <row r="94" spans="1:8" x14ac:dyDescent="0.2">
      <c r="A94" s="240">
        <v>80</v>
      </c>
      <c r="B94" s="242" t="e">
        <f t="shared" si="4"/>
        <v>#REF!</v>
      </c>
      <c r="C94" s="217" t="str">
        <f>Цены!B84</f>
        <v>Очистка потолков от масляной краски</v>
      </c>
      <c r="D94" s="351" t="str">
        <f>Цены!C84</f>
        <v>м2</v>
      </c>
      <c r="E94" s="351" t="e">
        <f>IF(#REF!=1,#REF!)+IF(#REF!=1,#REF!)+IF(#REF!=1,#REF!)+IF(#REF!=1,#REF!)+IF(#REF!=1,#REF!)+IF(#REF!=1,#REF!)+IF(#REF!=1,#REF!)+IF('8'!A94=1,'8'!D94)+
IF(#REF!=1,#REF!)+IF('10'!A94=1,'10'!D94)+IF('11'!A94=1,'11'!D94)+IF('12'!A94=1,'12'!D94)+IF('13'!A94=1,'13'!D94)+IF('15'!A94=1,'15'!D94)+IF('14'!A94=1,'14'!D94)</f>
        <v>#REF!</v>
      </c>
      <c r="F94" s="360">
        <f>Цены!G84</f>
        <v>312</v>
      </c>
      <c r="G94" s="352" t="e">
        <f t="shared" si="5"/>
        <v>#REF!</v>
      </c>
      <c r="H94" s="239"/>
    </row>
    <row r="95" spans="1:8" x14ac:dyDescent="0.2">
      <c r="A95" s="240">
        <v>81</v>
      </c>
      <c r="B95" s="242" t="e">
        <f t="shared" si="4"/>
        <v>#REF!</v>
      </c>
      <c r="C95" s="217" t="str">
        <f>Цены!B85</f>
        <v>Снятие обоев (потолок)</v>
      </c>
      <c r="D95" s="351" t="str">
        <f>Цены!C85</f>
        <v>м2</v>
      </c>
      <c r="E95" s="351" t="e">
        <f>IF(#REF!=1,#REF!)+IF(#REF!=1,#REF!)+IF(#REF!=1,#REF!)+IF(#REF!=1,#REF!)+IF(#REF!=1,#REF!)+IF(#REF!=1,#REF!)+IF(#REF!=1,#REF!)+IF('8'!A95=1,'8'!D95)+
IF(#REF!=1,#REF!)+IF('10'!A95=1,'10'!D95)+IF('11'!A95=1,'11'!D95)+IF('12'!A95=1,'12'!D95)+IF('13'!A95=1,'13'!D95)+IF('15'!A95=1,'15'!D95)+IF('14'!A95=1,'14'!D95)</f>
        <v>#REF!</v>
      </c>
      <c r="F95" s="360">
        <f>Цены!G85</f>
        <v>72.5</v>
      </c>
      <c r="G95" s="352" t="e">
        <f t="shared" si="5"/>
        <v>#REF!</v>
      </c>
      <c r="H95" s="239"/>
    </row>
    <row r="96" spans="1:8" ht="25.5" x14ac:dyDescent="0.2">
      <c r="A96" s="240">
        <v>82</v>
      </c>
      <c r="B96" s="242" t="e">
        <f t="shared" si="4"/>
        <v>#REF!</v>
      </c>
      <c r="C96" s="217" t="str">
        <f>Цены!B86</f>
        <v>Снятие многослойных трудноотделяемых обоев</v>
      </c>
      <c r="D96" s="351" t="str">
        <f>Цены!C86</f>
        <v>м2</v>
      </c>
      <c r="E96" s="351" t="e">
        <f>IF(#REF!=1,#REF!)+IF(#REF!=1,#REF!)+IF(#REF!=1,#REF!)+IF(#REF!=1,#REF!)+IF(#REF!=1,#REF!)+IF(#REF!=1,#REF!)+IF(#REF!=1,#REF!)+IF('8'!A96=1,'8'!D96)+
IF(#REF!=1,#REF!)+IF('10'!A96=1,'10'!D96)+IF('11'!A96=1,'11'!D96)+IF('12'!A96=1,'12'!D96)+IF('13'!A96=1,'13'!D96)+IF('15'!A96=1,'15'!D96)+IF('14'!A96=1,'14'!D96)</f>
        <v>#REF!</v>
      </c>
      <c r="F96" s="360">
        <f>Цены!G86</f>
        <v>162</v>
      </c>
      <c r="G96" s="352" t="e">
        <f t="shared" si="5"/>
        <v>#REF!</v>
      </c>
      <c r="H96" s="239"/>
    </row>
    <row r="97" spans="1:8" x14ac:dyDescent="0.2">
      <c r="A97" s="240">
        <v>83</v>
      </c>
      <c r="B97" s="242" t="e">
        <f t="shared" si="4"/>
        <v>#REF!</v>
      </c>
      <c r="C97" s="217" t="str">
        <f>Цены!B87</f>
        <v>Очистка потолка от шпаклевки</v>
      </c>
      <c r="D97" s="351" t="str">
        <f>Цены!C87</f>
        <v>м2</v>
      </c>
      <c r="E97" s="351" t="e">
        <f>IF(#REF!=1,#REF!)+IF(#REF!=1,#REF!)+IF(#REF!=1,#REF!)+IF(#REF!=1,#REF!)+IF(#REF!=1,#REF!)+IF(#REF!=1,#REF!)+IF(#REF!=1,#REF!)+IF('8'!A97=1,'8'!D97)+
IF(#REF!=1,#REF!)+IF('10'!A97=1,'10'!D97)+IF('11'!A97=1,'11'!D97)+IF('12'!A97=1,'12'!D97)+IF('13'!A97=1,'13'!D97)+IF('15'!A97=1,'15'!D97)+IF('14'!A97=1,'14'!D97)</f>
        <v>#REF!</v>
      </c>
      <c r="F97" s="360">
        <f>Цены!G87</f>
        <v>142</v>
      </c>
      <c r="G97" s="352" t="e">
        <f t="shared" si="5"/>
        <v>#REF!</v>
      </c>
      <c r="H97" s="239"/>
    </row>
    <row r="98" spans="1:8" x14ac:dyDescent="0.2">
      <c r="A98" s="240">
        <v>84</v>
      </c>
      <c r="B98" s="242" t="e">
        <f t="shared" si="4"/>
        <v>#REF!</v>
      </c>
      <c r="C98" s="217" t="str">
        <f>Цены!B88</f>
        <v>Отбивка  штукатурки</v>
      </c>
      <c r="D98" s="351" t="str">
        <f>Цены!C88</f>
        <v>м2</v>
      </c>
      <c r="E98" s="351" t="e">
        <f>IF(#REF!=1,#REF!)+IF(#REF!=1,#REF!)+IF(#REF!=1,#REF!)+IF(#REF!=1,#REF!)+IF(#REF!=1,#REF!)+IF(#REF!=1,#REF!)+IF(#REF!=1,#REF!)+IF('8'!A98=1,'8'!D98)+
IF(#REF!=1,#REF!)+IF('10'!A98=1,'10'!D98)+IF('11'!A98=1,'11'!D98)+IF('12'!A98=1,'12'!D98)+IF('13'!A98=1,'13'!D98)+IF('15'!A98=1,'15'!D98)+IF('14'!A98=1,'14'!D98)</f>
        <v>#REF!</v>
      </c>
      <c r="F98" s="360">
        <f>Цены!G88</f>
        <v>162</v>
      </c>
      <c r="G98" s="352" t="e">
        <f t="shared" si="5"/>
        <v>#REF!</v>
      </c>
      <c r="H98" s="239"/>
    </row>
    <row r="99" spans="1:8" x14ac:dyDescent="0.2">
      <c r="A99" s="240">
        <v>85</v>
      </c>
      <c r="B99" s="242" t="e">
        <f t="shared" si="4"/>
        <v>#REF!</v>
      </c>
      <c r="C99" s="361" t="str">
        <f>Цены!B89</f>
        <v>Расшивка трещин рустов</v>
      </c>
      <c r="D99" s="355" t="str">
        <f>Цены!C89</f>
        <v>м/п</v>
      </c>
      <c r="E99" s="355" t="e">
        <f>IF(#REF!=1,#REF!)+IF(#REF!=1,#REF!)+IF(#REF!=1,#REF!)+IF(#REF!=1,#REF!)+IF(#REF!=1,#REF!)+IF(#REF!=1,#REF!)+IF(#REF!=1,#REF!)+IF('8'!A99=1,'8'!D99)+
IF(#REF!=1,#REF!)+IF('10'!A99=1,'10'!D99)+IF('11'!A99=1,'11'!D99)+IF('12'!A99=1,'12'!D99)+IF('13'!A99=1,'13'!D99)+IF('15'!A99=1,'15'!D99)+IF('14'!A99=1,'14'!D99)</f>
        <v>#REF!</v>
      </c>
      <c r="F99" s="362">
        <f>Цены!G89</f>
        <v>104</v>
      </c>
      <c r="G99" s="357" t="e">
        <f t="shared" si="5"/>
        <v>#REF!</v>
      </c>
      <c r="H99" s="239"/>
    </row>
    <row r="100" spans="1:8" x14ac:dyDescent="0.2">
      <c r="A100" s="240">
        <v>86</v>
      </c>
      <c r="B100" s="242">
        <f t="shared" si="4"/>
        <v>0</v>
      </c>
      <c r="C100" s="345" t="s">
        <v>71</v>
      </c>
      <c r="D100" s="358"/>
      <c r="E100" s="358"/>
      <c r="F100" s="358"/>
      <c r="G100" s="359"/>
      <c r="H100" s="239"/>
    </row>
    <row r="101" spans="1:8" x14ac:dyDescent="0.2">
      <c r="A101" s="240">
        <v>87</v>
      </c>
      <c r="B101" s="242" t="e">
        <f t="shared" si="4"/>
        <v>#REF!</v>
      </c>
      <c r="C101" s="347" t="str">
        <f>Цены!B91</f>
        <v>Демонтаж  наличников</v>
      </c>
      <c r="D101" s="348" t="str">
        <f>Цены!C91</f>
        <v>м/п</v>
      </c>
      <c r="E101" s="348" t="e">
        <f>IF(#REF!=1,#REF!)+IF(#REF!=1,#REF!)+IF(#REF!=1,#REF!)+IF(#REF!=1,#REF!)+IF(#REF!=1,#REF!)+IF(#REF!=1,#REF!)+IF(#REF!=1,#REF!)+IF('8'!A101=1,'8'!D101)+
IF(#REF!=1,#REF!)+IF('10'!A101=1,'10'!D101)+IF('11'!A101=1,'11'!D101)+IF('12'!A101=1,'12'!D101)+IF('13'!A101=1,'13'!D101)+IF('15'!A101=1,'15'!D101)+IF('14'!A101=1,'14'!D101)</f>
        <v>#REF!</v>
      </c>
      <c r="F101" s="349">
        <f>Цены!G91</f>
        <v>32.5</v>
      </c>
      <c r="G101" s="350" t="e">
        <f t="shared" ref="G101:G116" si="6">E101*F101</f>
        <v>#REF!</v>
      </c>
      <c r="H101" s="239"/>
    </row>
    <row r="102" spans="1:8" x14ac:dyDescent="0.2">
      <c r="A102" s="240">
        <v>88</v>
      </c>
      <c r="B102" s="242" t="e">
        <f t="shared" si="4"/>
        <v>#REF!</v>
      </c>
      <c r="C102" s="217" t="str">
        <f>Цены!B92</f>
        <v xml:space="preserve">Демонтаж дверной ручки / замка </v>
      </c>
      <c r="D102" s="351" t="str">
        <f>Цены!C92</f>
        <v>шт.</v>
      </c>
      <c r="E102" s="351" t="e">
        <f>IF(#REF!=1,#REF!)+IF(#REF!=1,#REF!)+IF(#REF!=1,#REF!)+IF(#REF!=1,#REF!)+IF(#REF!=1,#REF!)+IF(#REF!=1,#REF!)+IF(#REF!=1,#REF!)+IF('8'!A102=1,'8'!D102)+
IF(#REF!=1,#REF!)+IF('10'!A102=1,'10'!D102)+IF('11'!A102=1,'11'!D102)+IF('12'!A102=1,'12'!D102)+IF('13'!A102=1,'13'!D102)+IF('15'!A102=1,'15'!D102)+IF('14'!A102=1,'14'!D102)</f>
        <v>#REF!</v>
      </c>
      <c r="F102" s="360">
        <f>Цены!G92</f>
        <v>106</v>
      </c>
      <c r="G102" s="352" t="e">
        <f t="shared" si="6"/>
        <v>#REF!</v>
      </c>
      <c r="H102" s="239"/>
    </row>
    <row r="103" spans="1:8" x14ac:dyDescent="0.2">
      <c r="A103" s="240">
        <v>89</v>
      </c>
      <c r="B103" s="242" t="e">
        <f t="shared" si="4"/>
        <v>#REF!</v>
      </c>
      <c r="C103" s="217" t="str">
        <f>Цены!B93</f>
        <v>Демонтаж бетонного подоконника</v>
      </c>
      <c r="D103" s="351" t="str">
        <f>Цены!C93</f>
        <v>м/п</v>
      </c>
      <c r="E103" s="351" t="e">
        <f>IF(#REF!=1,#REF!)+IF(#REF!=1,#REF!)+IF(#REF!=1,#REF!)+IF(#REF!=1,#REF!)+IF(#REF!=1,#REF!)+IF(#REF!=1,#REF!)+IF(#REF!=1,#REF!)+IF('8'!A103=1,'8'!D103)+
IF(#REF!=1,#REF!)+IF('10'!A103=1,'10'!D103)+IF('11'!A103=1,'11'!D103)+IF('12'!A103=1,'12'!D103)+IF('13'!A103=1,'13'!D103)+IF('15'!A103=1,'15'!D103)+IF('14'!A103=1,'14'!D103)</f>
        <v>#REF!</v>
      </c>
      <c r="F103" s="360">
        <f>Цены!G93</f>
        <v>363</v>
      </c>
      <c r="G103" s="352" t="e">
        <f t="shared" si="6"/>
        <v>#REF!</v>
      </c>
      <c r="H103" s="239"/>
    </row>
    <row r="104" spans="1:8" x14ac:dyDescent="0.2">
      <c r="A104" s="240">
        <v>90</v>
      </c>
      <c r="B104" s="242" t="e">
        <f t="shared" si="4"/>
        <v>#REF!</v>
      </c>
      <c r="C104" s="217" t="str">
        <f>Цены!B94</f>
        <v xml:space="preserve">Демонтаж деревянной межкомнатной двери </v>
      </c>
      <c r="D104" s="351" t="str">
        <f>Цены!C94</f>
        <v>шт.</v>
      </c>
      <c r="E104" s="351" t="e">
        <f>IF(#REF!=1,#REF!)+IF(#REF!=1,#REF!)+IF(#REF!=1,#REF!)+IF(#REF!=1,#REF!)+IF(#REF!=1,#REF!)+IF(#REF!=1,#REF!)+IF(#REF!=1,#REF!)+IF('8'!A104=1,'8'!D104)+
IF(#REF!=1,#REF!)+IF('10'!A104=1,'10'!D104)+IF('11'!A104=1,'11'!D104)+IF('12'!A104=1,'12'!D104)+IF('13'!A104=1,'13'!D104)+IF('15'!A104=1,'15'!D104)+IF('14'!A104=1,'14'!D104)</f>
        <v>#REF!</v>
      </c>
      <c r="F104" s="360">
        <f>Цены!G94</f>
        <v>160</v>
      </c>
      <c r="G104" s="352" t="e">
        <f t="shared" si="6"/>
        <v>#REF!</v>
      </c>
      <c r="H104" s="239"/>
    </row>
    <row r="105" spans="1:8" ht="25.5" x14ac:dyDescent="0.2">
      <c r="A105" s="240">
        <v>91</v>
      </c>
      <c r="B105" s="242" t="e">
        <f t="shared" si="4"/>
        <v>#REF!</v>
      </c>
      <c r="C105" s="217" t="str">
        <f>Цены!B95</f>
        <v>Демонтаж деревянной межкомнатной двери с сохранением</v>
      </c>
      <c r="D105" s="351" t="str">
        <f>Цены!C95</f>
        <v>шт.</v>
      </c>
      <c r="E105" s="351" t="e">
        <f>IF(#REF!=1,#REF!)+IF(#REF!=1,#REF!)+IF(#REF!=1,#REF!)+IF(#REF!=1,#REF!)+IF(#REF!=1,#REF!)+IF(#REF!=1,#REF!)+IF(#REF!=1,#REF!)+IF('8'!A105=1,'8'!D105)+
IF(#REF!=1,#REF!)+IF('10'!A105=1,'10'!D105)+IF('11'!A105=1,'11'!D105)+IF('12'!A105=1,'12'!D105)+IF('13'!A105=1,'13'!D105)+IF('15'!A105=1,'15'!D105)+IF('14'!A105=1,'14'!D105)</f>
        <v>#REF!</v>
      </c>
      <c r="F105" s="360">
        <f>Цены!G95</f>
        <v>444</v>
      </c>
      <c r="G105" s="352" t="e">
        <f t="shared" si="6"/>
        <v>#REF!</v>
      </c>
      <c r="H105" s="239"/>
    </row>
    <row r="106" spans="1:8" x14ac:dyDescent="0.2">
      <c r="A106" s="240">
        <v>92</v>
      </c>
      <c r="B106" s="242" t="e">
        <f t="shared" si="4"/>
        <v>#REF!</v>
      </c>
      <c r="C106" s="217" t="str">
        <f>Цены!B96</f>
        <v>Демонтаж  наличников (с сохранением)</v>
      </c>
      <c r="D106" s="351" t="str">
        <f>Цены!C96</f>
        <v>м/п</v>
      </c>
      <c r="E106" s="351" t="e">
        <f>IF(#REF!=1,#REF!)+IF(#REF!=1,#REF!)+IF(#REF!=1,#REF!)+IF(#REF!=1,#REF!)+IF(#REF!=1,#REF!)+IF(#REF!=1,#REF!)+IF(#REF!=1,#REF!)+IF('8'!A106=1,'8'!D106)+
IF(#REF!=1,#REF!)+IF('10'!A106=1,'10'!D106)+IF('11'!A106=1,'11'!D106)+IF('12'!A106=1,'12'!D106)+IF('13'!A106=1,'13'!D106)+IF('15'!A106=1,'15'!D106)+IF('14'!A106=1,'14'!D106)</f>
        <v>#REF!</v>
      </c>
      <c r="F106" s="360">
        <f>Цены!G96</f>
        <v>160.5</v>
      </c>
      <c r="G106" s="352" t="e">
        <f t="shared" si="6"/>
        <v>#REF!</v>
      </c>
      <c r="H106" s="239"/>
    </row>
    <row r="107" spans="1:8" x14ac:dyDescent="0.2">
      <c r="A107" s="240">
        <v>93</v>
      </c>
      <c r="B107" s="242" t="e">
        <f t="shared" si="4"/>
        <v>#REF!</v>
      </c>
      <c r="C107" s="217" t="str">
        <f>Цены!B97</f>
        <v>Снятие деревянной двери с петель</v>
      </c>
      <c r="D107" s="351" t="str">
        <f>Цены!C97</f>
        <v>шт.</v>
      </c>
      <c r="E107" s="351" t="e">
        <f>IF(#REF!=1,#REF!)+IF(#REF!=1,#REF!)+IF(#REF!=1,#REF!)+IF(#REF!=1,#REF!)+IF(#REF!=1,#REF!)+IF(#REF!=1,#REF!)+IF(#REF!=1,#REF!)+IF('8'!A107=1,'8'!D107)+
IF(#REF!=1,#REF!)+IF('10'!A107=1,'10'!D107)+IF('11'!A107=1,'11'!D107)+IF('12'!A107=1,'12'!D107)+IF('13'!A107=1,'13'!D107)+IF('15'!A107=1,'15'!D107)+IF('14'!A107=1,'14'!D107)</f>
        <v>#REF!</v>
      </c>
      <c r="F107" s="360">
        <f>Цены!G97</f>
        <v>127.5</v>
      </c>
      <c r="G107" s="352" t="e">
        <f t="shared" si="6"/>
        <v>#REF!</v>
      </c>
      <c r="H107" s="239"/>
    </row>
    <row r="108" spans="1:8" x14ac:dyDescent="0.2">
      <c r="A108" s="240">
        <v>94</v>
      </c>
      <c r="B108" s="242" t="e">
        <f t="shared" si="4"/>
        <v>#REF!</v>
      </c>
      <c r="C108" s="217" t="str">
        <f>Цены!B98</f>
        <v>Демонтаж металлической двери</v>
      </c>
      <c r="D108" s="351" t="str">
        <f>Цены!C98</f>
        <v>шт.</v>
      </c>
      <c r="E108" s="351" t="e">
        <f>IF(#REF!=1,#REF!)+IF(#REF!=1,#REF!)+IF(#REF!=1,#REF!)+IF(#REF!=1,#REF!)+IF(#REF!=1,#REF!)+IF(#REF!=1,#REF!)+IF(#REF!=1,#REF!)+IF('8'!A108=1,'8'!D108)+
IF(#REF!=1,#REF!)+IF('10'!A108=1,'10'!D108)+IF('11'!A108=1,'11'!D108)+IF('12'!A108=1,'12'!D108)+IF('13'!A108=1,'13'!D108)+IF('15'!A108=1,'15'!D108)+IF('14'!A108=1,'14'!D108)</f>
        <v>#REF!</v>
      </c>
      <c r="F108" s="360">
        <f>Цены!G98</f>
        <v>680.5</v>
      </c>
      <c r="G108" s="352" t="e">
        <f t="shared" si="6"/>
        <v>#REF!</v>
      </c>
      <c r="H108" s="239"/>
    </row>
    <row r="109" spans="1:8" ht="25.5" x14ac:dyDescent="0.2">
      <c r="A109" s="240">
        <v>95</v>
      </c>
      <c r="B109" s="242" t="e">
        <f t="shared" si="4"/>
        <v>#REF!</v>
      </c>
      <c r="C109" s="217" t="str">
        <f>Цены!B99</f>
        <v>Очистка наличников или дверной коробки от краски</v>
      </c>
      <c r="D109" s="351" t="str">
        <f>Цены!C99</f>
        <v>м/п</v>
      </c>
      <c r="E109" s="351" t="e">
        <f>IF(#REF!=1,#REF!)+IF(#REF!=1,#REF!)+IF(#REF!=1,#REF!)+IF(#REF!=1,#REF!)+IF(#REF!=1,#REF!)+IF(#REF!=1,#REF!)+IF(#REF!=1,#REF!)+IF('8'!A109=1,'8'!D109)+
IF(#REF!=1,#REF!)+IF('10'!A109=1,'10'!D109)+IF('11'!A109=1,'11'!D109)+IF('12'!A109=1,'12'!D109)+IF('13'!A109=1,'13'!D109)+IF('15'!A109=1,'15'!D109)+IF('14'!A109=1,'14'!D109)</f>
        <v>#REF!</v>
      </c>
      <c r="F109" s="360">
        <f>Цены!G99</f>
        <v>282.5</v>
      </c>
      <c r="G109" s="352" t="e">
        <f t="shared" si="6"/>
        <v>#REF!</v>
      </c>
      <c r="H109" s="239"/>
    </row>
    <row r="110" spans="1:8" x14ac:dyDescent="0.2">
      <c r="A110" s="240">
        <v>96</v>
      </c>
      <c r="B110" s="242" t="e">
        <f t="shared" si="4"/>
        <v>#REF!</v>
      </c>
      <c r="C110" s="217" t="str">
        <f>Цены!B100</f>
        <v xml:space="preserve">Демонтаж откосов из сэндвич /ПВХ панелей </v>
      </c>
      <c r="D110" s="351" t="str">
        <f>Цены!C100</f>
        <v>м/п</v>
      </c>
      <c r="E110" s="351" t="e">
        <f>IF(#REF!=1,#REF!)+IF(#REF!=1,#REF!)+IF(#REF!=1,#REF!)+IF(#REF!=1,#REF!)+IF(#REF!=1,#REF!)+IF(#REF!=1,#REF!)+IF(#REF!=1,#REF!)+IF('8'!A110=1,'8'!D110)+
IF(#REF!=1,#REF!)+IF('10'!A110=1,'10'!D110)+IF('11'!A110=1,'11'!D110)+IF('12'!A110=1,'12'!D110)+IF('13'!A110=1,'13'!D110)+IF('15'!A110=1,'15'!D110)+IF('14'!A110=1,'14'!D110)</f>
        <v>#REF!</v>
      </c>
      <c r="F110" s="360">
        <f>Цены!G100</f>
        <v>55</v>
      </c>
      <c r="G110" s="352" t="e">
        <f t="shared" si="6"/>
        <v>#REF!</v>
      </c>
      <c r="H110" s="239"/>
    </row>
    <row r="111" spans="1:8" x14ac:dyDescent="0.2">
      <c r="A111" s="240">
        <v>97</v>
      </c>
      <c r="B111" s="242" t="e">
        <f t="shared" si="4"/>
        <v>#REF!</v>
      </c>
      <c r="C111" s="217" t="str">
        <f>Цены!B101</f>
        <v xml:space="preserve">Демонтаж штукатурных откосов </v>
      </c>
      <c r="D111" s="351" t="str">
        <f>Цены!C101</f>
        <v>м/п</v>
      </c>
      <c r="E111" s="351" t="e">
        <f>IF(#REF!=1,#REF!)+IF(#REF!=1,#REF!)+IF(#REF!=1,#REF!)+IF(#REF!=1,#REF!)+IF(#REF!=1,#REF!)+IF(#REF!=1,#REF!)+IF(#REF!=1,#REF!)+IF('8'!A111=1,'8'!D111)+
IF(#REF!=1,#REF!)+IF('10'!A111=1,'10'!D111)+IF('11'!A111=1,'11'!D111)+IF('12'!A111=1,'12'!D111)+IF('13'!A111=1,'13'!D111)+IF('15'!A111=1,'15'!D111)+IF('14'!A111=1,'14'!D111)</f>
        <v>#REF!</v>
      </c>
      <c r="F111" s="360">
        <f>Цены!G101</f>
        <v>127</v>
      </c>
      <c r="G111" s="352" t="e">
        <f t="shared" si="6"/>
        <v>#REF!</v>
      </c>
      <c r="H111" s="239"/>
    </row>
    <row r="112" spans="1:8" x14ac:dyDescent="0.2">
      <c r="A112" s="240">
        <v>98</v>
      </c>
      <c r="B112" s="242" t="e">
        <f t="shared" si="4"/>
        <v>#REF!</v>
      </c>
      <c r="C112" s="217" t="str">
        <f>Цены!B102</f>
        <v>Демонтаж оконного блока (без сохранения)</v>
      </c>
      <c r="D112" s="351" t="str">
        <f>Цены!C102</f>
        <v>м2</v>
      </c>
      <c r="E112" s="351" t="e">
        <f>IF(#REF!=1,#REF!)+IF(#REF!=1,#REF!)+IF(#REF!=1,#REF!)+IF(#REF!=1,#REF!)+IF(#REF!=1,#REF!)+IF(#REF!=1,#REF!)+IF(#REF!=1,#REF!)+IF('8'!A112=1,'8'!D112)+
IF(#REF!=1,#REF!)+IF('10'!A112=1,'10'!D112)+IF('11'!A112=1,'11'!D112)+IF('12'!A112=1,'12'!D112)+IF('13'!A112=1,'13'!D112)+IF('15'!A112=1,'15'!D112)+IF('14'!A112=1,'14'!D112)</f>
        <v>#REF!</v>
      </c>
      <c r="F112" s="360">
        <f>Цены!G102</f>
        <v>274</v>
      </c>
      <c r="G112" s="352" t="e">
        <f t="shared" si="6"/>
        <v>#REF!</v>
      </c>
      <c r="H112" s="239"/>
    </row>
    <row r="113" spans="1:8" x14ac:dyDescent="0.2">
      <c r="A113" s="240">
        <v>99</v>
      </c>
      <c r="B113" s="242" t="e">
        <f t="shared" si="4"/>
        <v>#REF!</v>
      </c>
      <c r="C113" s="217" t="str">
        <f>Цены!B103</f>
        <v>Демонтаж оконного блока (с сохранением)</v>
      </c>
      <c r="D113" s="351" t="str">
        <f>Цены!C103</f>
        <v>м2</v>
      </c>
      <c r="E113" s="351" t="e">
        <f>IF(#REF!=1,#REF!)+IF(#REF!=1,#REF!)+IF(#REF!=1,#REF!)+IF(#REF!=1,#REF!)+IF(#REF!=1,#REF!)+IF(#REF!=1,#REF!)+IF(#REF!=1,#REF!)+IF('8'!A113=1,'8'!D113)+
IF(#REF!=1,#REF!)+IF('10'!A113=1,'10'!D113)+IF('11'!A113=1,'11'!D113)+IF('12'!A113=1,'12'!D113)+IF('13'!A113=1,'13'!D113)+IF('15'!A113=1,'15'!D113)+IF('14'!A113=1,'14'!D113)</f>
        <v>#REF!</v>
      </c>
      <c r="F113" s="360">
        <f>Цены!G103</f>
        <v>425</v>
      </c>
      <c r="G113" s="352" t="e">
        <f t="shared" si="6"/>
        <v>#REF!</v>
      </c>
      <c r="H113" s="239"/>
    </row>
    <row r="114" spans="1:8" ht="25.5" x14ac:dyDescent="0.2">
      <c r="A114" s="240">
        <v>100</v>
      </c>
      <c r="B114" s="242" t="e">
        <f t="shared" si="4"/>
        <v>#REF!</v>
      </c>
      <c r="C114" s="217" t="str">
        <f>Цены!B104</f>
        <v>Демонтаж арки дверного проема (ГКЛ, дерево)</v>
      </c>
      <c r="D114" s="351" t="str">
        <f>Цены!C104</f>
        <v>шт.</v>
      </c>
      <c r="E114" s="351" t="e">
        <f>IF(#REF!=1,#REF!)+IF(#REF!=1,#REF!)+IF(#REF!=1,#REF!)+IF(#REF!=1,#REF!)+IF(#REF!=1,#REF!)+IF(#REF!=1,#REF!)+IF(#REF!=1,#REF!)+IF('8'!A114=1,'8'!D114)+
IF(#REF!=1,#REF!)+IF('10'!A114=1,'10'!D114)+IF('11'!A114=1,'11'!D114)+IF('12'!A114=1,'12'!D114)+IF('13'!A114=1,'13'!D114)+IF('15'!A114=1,'15'!D114)+IF('14'!A114=1,'14'!D114)</f>
        <v>#REF!</v>
      </c>
      <c r="F114" s="360">
        <f>Цены!G104</f>
        <v>404</v>
      </c>
      <c r="G114" s="352" t="e">
        <f t="shared" si="6"/>
        <v>#REF!</v>
      </c>
      <c r="H114" s="239"/>
    </row>
    <row r="115" spans="1:8" x14ac:dyDescent="0.2">
      <c r="A115" s="240">
        <v>101</v>
      </c>
      <c r="B115" s="242" t="e">
        <f t="shared" si="4"/>
        <v>#REF!</v>
      </c>
      <c r="C115" s="217" t="str">
        <f>Цены!B105</f>
        <v>Демонтаж  подоконника</v>
      </c>
      <c r="D115" s="351" t="str">
        <f>Цены!C105</f>
        <v>шт.</v>
      </c>
      <c r="E115" s="351" t="e">
        <f>IF(#REF!=1,#REF!)+IF(#REF!=1,#REF!)+IF(#REF!=1,#REF!)+IF(#REF!=1,#REF!)+IF(#REF!=1,#REF!)+IF(#REF!=1,#REF!)+IF(#REF!=1,#REF!)+IF('8'!A115=1,'8'!D115)+
IF(#REF!=1,#REF!)+IF('10'!A115=1,'10'!D115)+IF('11'!A115=1,'11'!D115)+IF('12'!A115=1,'12'!D115)+IF('13'!A115=1,'13'!D115)+IF('15'!A115=1,'15'!D115)+IF('14'!A115=1,'14'!D115)</f>
        <v>#REF!</v>
      </c>
      <c r="F115" s="360">
        <f>Цены!G105</f>
        <v>151.5</v>
      </c>
      <c r="G115" s="352" t="e">
        <f t="shared" si="6"/>
        <v>#REF!</v>
      </c>
      <c r="H115" s="239"/>
    </row>
    <row r="116" spans="1:8" x14ac:dyDescent="0.2">
      <c r="A116" s="240">
        <v>102</v>
      </c>
      <c r="B116" s="242" t="e">
        <f t="shared" si="4"/>
        <v>#REF!</v>
      </c>
      <c r="C116" s="361" t="str">
        <f>Цены!B106</f>
        <v>Очистка окна от краски</v>
      </c>
      <c r="D116" s="355" t="str">
        <f>Цены!C106</f>
        <v>м/п</v>
      </c>
      <c r="E116" s="355" t="e">
        <f>IF(#REF!=1,#REF!)+IF(#REF!=1,#REF!)+IF(#REF!=1,#REF!)+IF(#REF!=1,#REF!)+IF(#REF!=1,#REF!)+IF(#REF!=1,#REF!)+IF(#REF!=1,#REF!)+IF('8'!A116=1,'8'!D116)+
IF(#REF!=1,#REF!)+IF('10'!A116=1,'10'!D116)+IF('11'!A116=1,'11'!D116)+IF('12'!A116=1,'12'!D116)+IF('13'!A116=1,'13'!D116)+IF('15'!A116=1,'15'!D116)+IF('14'!A116=1,'14'!D116)</f>
        <v>#REF!</v>
      </c>
      <c r="F116" s="362">
        <f>Цены!G106</f>
        <v>624</v>
      </c>
      <c r="G116" s="357" t="e">
        <f t="shared" si="6"/>
        <v>#REF!</v>
      </c>
      <c r="H116" s="239"/>
    </row>
    <row r="117" spans="1:8" x14ac:dyDescent="0.2">
      <c r="A117" s="240">
        <v>103</v>
      </c>
      <c r="B117" s="242">
        <f t="shared" si="4"/>
        <v>0</v>
      </c>
      <c r="C117" s="345" t="s">
        <v>84</v>
      </c>
      <c r="D117" s="358"/>
      <c r="E117" s="358"/>
      <c r="F117" s="358"/>
      <c r="G117" s="359"/>
      <c r="H117" s="239"/>
    </row>
    <row r="118" spans="1:8" ht="25.5" x14ac:dyDescent="0.2">
      <c r="A118" s="240">
        <v>104</v>
      </c>
      <c r="B118" s="242" t="e">
        <f t="shared" si="4"/>
        <v>#REF!</v>
      </c>
      <c r="C118" s="347" t="str">
        <f>Цены!B108</f>
        <v>Демонтаж встроенных шкафов и полок, антресолей</v>
      </c>
      <c r="D118" s="348" t="str">
        <f>Цены!C108</f>
        <v>м2</v>
      </c>
      <c r="E118" s="348" t="e">
        <f>IF(#REF!=1,#REF!)+IF(#REF!=1,#REF!)+IF(#REF!=1,#REF!)+IF(#REF!=1,#REF!)+IF(#REF!=1,#REF!)+IF(#REF!=1,#REF!)+IF(#REF!=1,#REF!)+IF('8'!A118=1,'8'!D118)+
IF(#REF!=1,#REF!)+IF('10'!A118=1,'10'!D118)+IF('11'!A118=1,'11'!D118)+IF('12'!A118=1,'12'!D118)+IF('13'!A118=1,'13'!D118)+IF('15'!A118=1,'15'!D118)+IF('14'!A118=1,'14'!D118)</f>
        <v>#REF!</v>
      </c>
      <c r="F118" s="349">
        <f>Цены!G108</f>
        <v>374</v>
      </c>
      <c r="G118" s="350" t="e">
        <f>E118*F118</f>
        <v>#REF!</v>
      </c>
      <c r="H118" s="239"/>
    </row>
    <row r="119" spans="1:8" x14ac:dyDescent="0.2">
      <c r="A119" s="240">
        <v>105</v>
      </c>
      <c r="B119" s="242" t="e">
        <f t="shared" si="4"/>
        <v>#REF!</v>
      </c>
      <c r="C119" s="217" t="str">
        <f>Цены!B109</f>
        <v>Демонтаж карнизов</v>
      </c>
      <c r="D119" s="351" t="str">
        <f>Цены!C109</f>
        <v>м/п</v>
      </c>
      <c r="E119" s="351" t="e">
        <f>IF(#REF!=1,#REF!)+IF(#REF!=1,#REF!)+IF(#REF!=1,#REF!)+IF(#REF!=1,#REF!)+IF(#REF!=1,#REF!)+IF(#REF!=1,#REF!)+IF(#REF!=1,#REF!)+IF('8'!A119=1,'8'!D119)+
IF(#REF!=1,#REF!)+IF('10'!A119=1,'10'!D119)+IF('11'!A119=1,'11'!D119)+IF('12'!A119=1,'12'!D119)+IF('13'!A119=1,'13'!D119)+IF('15'!A119=1,'15'!D119)+IF('14'!A119=1,'14'!D119)</f>
        <v>#REF!</v>
      </c>
      <c r="F119" s="360">
        <f>Цены!G109</f>
        <v>94.5</v>
      </c>
      <c r="G119" s="352" t="e">
        <f>E119*F119</f>
        <v>#REF!</v>
      </c>
      <c r="H119" s="239"/>
    </row>
    <row r="120" spans="1:8" x14ac:dyDescent="0.2">
      <c r="A120" s="240">
        <v>106</v>
      </c>
      <c r="B120" s="242" t="e">
        <f t="shared" si="4"/>
        <v>#REF!</v>
      </c>
      <c r="C120" s="217" t="str">
        <f>Цены!B110</f>
        <v>Демонтаж вентиляционной решетки</v>
      </c>
      <c r="D120" s="351" t="str">
        <f>Цены!C110</f>
        <v>шт.</v>
      </c>
      <c r="E120" s="351" t="e">
        <f>IF(#REF!=1,#REF!)+IF(#REF!=1,#REF!)+IF(#REF!=1,#REF!)+IF(#REF!=1,#REF!)+IF(#REF!=1,#REF!)+IF(#REF!=1,#REF!)+IF(#REF!=1,#REF!)+IF('8'!A120=1,'8'!D120)+
IF(#REF!=1,#REF!)+IF('10'!A120=1,'10'!D120)+IF('11'!A120=1,'11'!D120)+IF('12'!A120=1,'12'!D120)+IF('13'!A120=1,'13'!D120)+IF('15'!A120=1,'15'!D120)+IF('14'!A120=1,'14'!D120)</f>
        <v>#REF!</v>
      </c>
      <c r="F120" s="360">
        <f>Цены!G110</f>
        <v>39</v>
      </c>
      <c r="G120" s="352" t="e">
        <f>E120*F120</f>
        <v>#REF!</v>
      </c>
      <c r="H120" s="239"/>
    </row>
    <row r="121" spans="1:8" x14ac:dyDescent="0.2">
      <c r="A121" s="240">
        <v>107</v>
      </c>
      <c r="B121" s="242" t="e">
        <f t="shared" si="4"/>
        <v>#REF!</v>
      </c>
      <c r="C121" s="217" t="str">
        <f>Цены!B111</f>
        <v>Демонтаж  воздуховодов</v>
      </c>
      <c r="D121" s="351" t="str">
        <f>Цены!C111</f>
        <v>м/п</v>
      </c>
      <c r="E121" s="351" t="e">
        <f>IF(#REF!=1,#REF!)+IF(#REF!=1,#REF!)+IF(#REF!=1,#REF!)+IF(#REF!=1,#REF!)+IF(#REF!=1,#REF!)+IF(#REF!=1,#REF!)+IF(#REF!=1,#REF!)+IF('8'!A121=1,'8'!D121)+
IF(#REF!=1,#REF!)+IF('10'!A121=1,'10'!D121)+IF('11'!A121=1,'11'!D121)+IF('12'!A121=1,'12'!D121)+IF('13'!A121=1,'13'!D121)+IF('15'!A121=1,'15'!D121)+IF('14'!A121=1,'14'!D121)</f>
        <v>#REF!</v>
      </c>
      <c r="F121" s="360">
        <f>Цены!G111</f>
        <v>91</v>
      </c>
      <c r="G121" s="352" t="e">
        <f>E121*F121</f>
        <v>#REF!</v>
      </c>
      <c r="H121" s="239"/>
    </row>
    <row r="122" spans="1:8" x14ac:dyDescent="0.2">
      <c r="A122" s="240">
        <v>108</v>
      </c>
      <c r="B122" s="242" t="e">
        <f t="shared" si="4"/>
        <v>#REF!</v>
      </c>
      <c r="C122" s="361" t="str">
        <f>Цены!B112</f>
        <v>Срез  металлоконструкций</v>
      </c>
      <c r="D122" s="355" t="str">
        <f>Цены!C112</f>
        <v>шт.</v>
      </c>
      <c r="E122" s="355" t="e">
        <f>IF(#REF!=1,#REF!)+IF(#REF!=1,#REF!)+IF(#REF!=1,#REF!)+IF(#REF!=1,#REF!)+IF(#REF!=1,#REF!)+IF(#REF!=1,#REF!)+IF(#REF!=1,#REF!)+IF('8'!A122=1,'8'!D122)+
IF(#REF!=1,#REF!)+IF('10'!A122=1,'10'!D122)+IF('11'!A122=1,'11'!D122)+IF('12'!A122=1,'12'!D122)+IF('13'!A122=1,'13'!D122)+IF('15'!A122=1,'15'!D122)+IF('14'!A122=1,'14'!D122)</f>
        <v>#REF!</v>
      </c>
      <c r="F122" s="362">
        <f>Цены!G112</f>
        <v>39</v>
      </c>
      <c r="G122" s="357" t="e">
        <f>E122*F122</f>
        <v>#REF!</v>
      </c>
      <c r="H122" s="239"/>
    </row>
    <row r="123" spans="1:8" x14ac:dyDescent="0.2">
      <c r="A123" s="240">
        <v>109</v>
      </c>
      <c r="B123" s="242">
        <f t="shared" si="4"/>
        <v>0</v>
      </c>
      <c r="C123" s="345" t="s">
        <v>89</v>
      </c>
      <c r="D123" s="358"/>
      <c r="E123" s="358"/>
      <c r="F123" s="358"/>
      <c r="G123" s="359"/>
      <c r="H123" s="239"/>
    </row>
    <row r="124" spans="1:8" x14ac:dyDescent="0.2">
      <c r="A124" s="240">
        <v>110</v>
      </c>
      <c r="B124" s="242" t="e">
        <f t="shared" si="4"/>
        <v>#REF!</v>
      </c>
      <c r="C124" s="347" t="str">
        <f>Цены!B114</f>
        <v>Демонтаж  смесителя</v>
      </c>
      <c r="D124" s="348" t="str">
        <f>Цены!C114</f>
        <v>шт.</v>
      </c>
      <c r="E124" s="348" t="e">
        <f>IF(#REF!=1,#REF!)+IF(#REF!=1,#REF!)+IF(#REF!=1,#REF!)+IF(#REF!=1,#REF!)+IF(#REF!=1,#REF!)+IF(#REF!=1,#REF!)+IF(#REF!=1,#REF!)+IF('8'!A124=1,'8'!D124)+
IF(#REF!=1,#REF!)+IF('10'!A124=1,'10'!D124)+IF('11'!A124=1,'11'!D124)+IF('12'!A124=1,'12'!D124)+IF('13'!A124=1,'13'!D124)+IF('15'!A124=1,'15'!D124)+IF('14'!A124=1,'14'!D124)</f>
        <v>#REF!</v>
      </c>
      <c r="F124" s="349">
        <f>Цены!G114</f>
        <v>227.5</v>
      </c>
      <c r="G124" s="350" t="e">
        <f t="shared" ref="G124:G149" si="7">E124*F124</f>
        <v>#REF!</v>
      </c>
      <c r="H124" s="239"/>
    </row>
    <row r="125" spans="1:8" x14ac:dyDescent="0.2">
      <c r="A125" s="240">
        <v>111</v>
      </c>
      <c r="B125" s="242" t="e">
        <f t="shared" si="4"/>
        <v>#REF!</v>
      </c>
      <c r="C125" s="217" t="str">
        <f>Цены!B115</f>
        <v>Демонтаж душевой кабины (без сохранения)</v>
      </c>
      <c r="D125" s="351" t="str">
        <f>Цены!C115</f>
        <v>шт.</v>
      </c>
      <c r="E125" s="351" t="e">
        <f>IF(#REF!=1,#REF!)+IF(#REF!=1,#REF!)+IF(#REF!=1,#REF!)+IF(#REF!=1,#REF!)+IF(#REF!=1,#REF!)+IF(#REF!=1,#REF!)+IF(#REF!=1,#REF!)+IF('8'!A125=1,'8'!D125)+
IF(#REF!=1,#REF!)+IF('10'!A125=1,'10'!D125)+IF('11'!A125=1,'11'!D125)+IF('12'!A125=1,'12'!D125)+IF('13'!A125=1,'13'!D125)+IF('15'!A125=1,'15'!D125)+IF('14'!A125=1,'14'!D125)</f>
        <v>#REF!</v>
      </c>
      <c r="F125" s="360">
        <f>Цены!G115</f>
        <v>388</v>
      </c>
      <c r="G125" s="352" t="e">
        <f t="shared" si="7"/>
        <v>#REF!</v>
      </c>
      <c r="H125" s="239"/>
    </row>
    <row r="126" spans="1:8" x14ac:dyDescent="0.2">
      <c r="A126" s="240">
        <v>112</v>
      </c>
      <c r="B126" s="242" t="e">
        <f t="shared" si="4"/>
        <v>#REF!</v>
      </c>
      <c r="C126" s="217" t="str">
        <f>Цены!B116</f>
        <v>Демонтаж душевой кабины (с сохранением)</v>
      </c>
      <c r="D126" s="351" t="str">
        <f>Цены!C116</f>
        <v>шт.</v>
      </c>
      <c r="E126" s="351" t="e">
        <f>IF(#REF!=1,#REF!)+IF(#REF!=1,#REF!)+IF(#REF!=1,#REF!)+IF(#REF!=1,#REF!)+IF(#REF!=1,#REF!)+IF(#REF!=1,#REF!)+IF(#REF!=1,#REF!)+IF('8'!A126=1,'8'!D126)+
IF(#REF!=1,#REF!)+IF('10'!A126=1,'10'!D126)+IF('11'!A126=1,'11'!D126)+IF('12'!A126=1,'12'!D126)+IF('13'!A126=1,'13'!D126)+IF('15'!A126=1,'15'!D126)+IF('14'!A126=1,'14'!D126)</f>
        <v>#REF!</v>
      </c>
      <c r="F126" s="360">
        <f>Цены!G116</f>
        <v>1577</v>
      </c>
      <c r="G126" s="352" t="e">
        <f t="shared" si="7"/>
        <v>#REF!</v>
      </c>
      <c r="H126" s="239"/>
    </row>
    <row r="127" spans="1:8" x14ac:dyDescent="0.2">
      <c r="A127" s="240">
        <v>113</v>
      </c>
      <c r="B127" s="242" t="e">
        <f t="shared" si="4"/>
        <v>#REF!</v>
      </c>
      <c r="C127" s="217" t="str">
        <f>Цены!B117</f>
        <v>Демонтаж ванны (без сохранения)</v>
      </c>
      <c r="D127" s="351" t="str">
        <f>Цены!C117</f>
        <v>шт.</v>
      </c>
      <c r="E127" s="351" t="e">
        <f>IF(#REF!=1,#REF!)+IF(#REF!=1,#REF!)+IF(#REF!=1,#REF!)+IF(#REF!=1,#REF!)+IF(#REF!=1,#REF!)+IF(#REF!=1,#REF!)+IF(#REF!=1,#REF!)+IF('8'!A127=1,'8'!D127)+
IF(#REF!=1,#REF!)+IF('10'!A127=1,'10'!D127)+IF('11'!A127=1,'11'!D127)+IF('12'!A127=1,'12'!D127)+IF('13'!A127=1,'13'!D127)+IF('15'!A127=1,'15'!D127)+IF('14'!A127=1,'14'!D127)</f>
        <v>#REF!</v>
      </c>
      <c r="F127" s="360">
        <f>Цены!G117</f>
        <v>449</v>
      </c>
      <c r="G127" s="352" t="e">
        <f t="shared" si="7"/>
        <v>#REF!</v>
      </c>
      <c r="H127" s="239"/>
    </row>
    <row r="128" spans="1:8" x14ac:dyDescent="0.2">
      <c r="A128" s="240">
        <v>114</v>
      </c>
      <c r="B128" s="242" t="e">
        <f t="shared" si="4"/>
        <v>#REF!</v>
      </c>
      <c r="C128" s="217" t="str">
        <f>Цены!B118</f>
        <v>Демонтаж ванны (с сохранением)</v>
      </c>
      <c r="D128" s="351" t="str">
        <f>Цены!C118</f>
        <v>шт.</v>
      </c>
      <c r="E128" s="351" t="e">
        <f>IF(#REF!=1,#REF!)+IF(#REF!=1,#REF!)+IF(#REF!=1,#REF!)+IF(#REF!=1,#REF!)+IF(#REF!=1,#REF!)+IF(#REF!=1,#REF!)+IF(#REF!=1,#REF!)+IF('8'!A128=1,'8'!D128)+
IF(#REF!=1,#REF!)+IF('10'!A128=1,'10'!D128)+IF('11'!A128=1,'11'!D128)+IF('12'!A128=1,'12'!D128)+IF('13'!A128=1,'13'!D128)+IF('15'!A128=1,'15'!D128)+IF('14'!A128=1,'14'!D128)</f>
        <v>#REF!</v>
      </c>
      <c r="F128" s="360">
        <f>Цены!G118</f>
        <v>703</v>
      </c>
      <c r="G128" s="352" t="e">
        <f t="shared" si="7"/>
        <v>#REF!</v>
      </c>
      <c r="H128" s="239"/>
    </row>
    <row r="129" spans="1:8" x14ac:dyDescent="0.2">
      <c r="A129" s="240">
        <v>115</v>
      </c>
      <c r="B129" s="242" t="e">
        <f t="shared" si="4"/>
        <v>#REF!</v>
      </c>
      <c r="C129" s="217" t="str">
        <f>Цены!B119</f>
        <v>Демонтаж чугунной ванны (без сохранения)</v>
      </c>
      <c r="D129" s="351" t="str">
        <f>Цены!C119</f>
        <v>шт.</v>
      </c>
      <c r="E129" s="351" t="e">
        <f>IF(#REF!=1,#REF!)+IF(#REF!=1,#REF!)+IF(#REF!=1,#REF!)+IF(#REF!=1,#REF!)+IF(#REF!=1,#REF!)+IF(#REF!=1,#REF!)+IF(#REF!=1,#REF!)+IF('8'!A129=1,'8'!D129)+
IF(#REF!=1,#REF!)+IF('10'!A129=1,'10'!D129)+IF('11'!A129=1,'11'!D129)+IF('12'!A129=1,'12'!D129)+IF('13'!A129=1,'13'!D129)+IF('15'!A129=1,'15'!D129)+IF('14'!A129=1,'14'!D129)</f>
        <v>#REF!</v>
      </c>
      <c r="F129" s="360">
        <f>Цены!G119</f>
        <v>637.5</v>
      </c>
      <c r="G129" s="352" t="e">
        <f t="shared" si="7"/>
        <v>#REF!</v>
      </c>
      <c r="H129" s="239"/>
    </row>
    <row r="130" spans="1:8" x14ac:dyDescent="0.2">
      <c r="A130" s="240">
        <v>116</v>
      </c>
      <c r="B130" s="242" t="e">
        <f t="shared" si="4"/>
        <v>#REF!</v>
      </c>
      <c r="C130" s="217" t="str">
        <f>Цены!B120</f>
        <v>Демонтаж чугунной ванны (с сохранением)</v>
      </c>
      <c r="D130" s="351" t="str">
        <f>Цены!C120</f>
        <v>шт.</v>
      </c>
      <c r="E130" s="351" t="e">
        <f>IF(#REF!=1,#REF!)+IF(#REF!=1,#REF!)+IF(#REF!=1,#REF!)+IF(#REF!=1,#REF!)+IF(#REF!=1,#REF!)+IF(#REF!=1,#REF!)+IF(#REF!=1,#REF!)+IF('8'!A130=1,'8'!D130)+
IF(#REF!=1,#REF!)+IF('10'!A130=1,'10'!D130)+IF('11'!A130=1,'11'!D130)+IF('12'!A130=1,'12'!D130)+IF('13'!A130=1,'13'!D130)+IF('15'!A130=1,'15'!D130)+IF('14'!A130=1,'14'!D130)</f>
        <v>#REF!</v>
      </c>
      <c r="F130" s="360">
        <f>Цены!G120</f>
        <v>1638.5</v>
      </c>
      <c r="G130" s="352" t="e">
        <f t="shared" si="7"/>
        <v>#REF!</v>
      </c>
      <c r="H130" s="239"/>
    </row>
    <row r="131" spans="1:8" x14ac:dyDescent="0.2">
      <c r="A131" s="240">
        <v>117</v>
      </c>
      <c r="B131" s="242" t="e">
        <f t="shared" si="4"/>
        <v>#REF!</v>
      </c>
      <c r="C131" s="217" t="str">
        <f>Цены!B121</f>
        <v>Демонтаж сантехнического шкафа</v>
      </c>
      <c r="D131" s="351" t="str">
        <f>Цены!C121</f>
        <v>м2</v>
      </c>
      <c r="E131" s="351" t="e">
        <f>IF(#REF!=1,#REF!)+IF(#REF!=1,#REF!)+IF(#REF!=1,#REF!)+IF(#REF!=1,#REF!)+IF(#REF!=1,#REF!)+IF(#REF!=1,#REF!)+IF(#REF!=1,#REF!)+IF('8'!A131=1,'8'!D131)+
IF(#REF!=1,#REF!)+IF('10'!A131=1,'10'!D131)+IF('11'!A131=1,'11'!D131)+IF('12'!A131=1,'12'!D131)+IF('13'!A131=1,'13'!D131)+IF('15'!A131=1,'15'!D131)+IF('14'!A131=1,'14'!D131)</f>
        <v>#REF!</v>
      </c>
      <c r="F131" s="360">
        <f>Цены!G121</f>
        <v>258</v>
      </c>
      <c r="G131" s="352" t="e">
        <f t="shared" si="7"/>
        <v>#REF!</v>
      </c>
      <c r="H131" s="239"/>
    </row>
    <row r="132" spans="1:8" x14ac:dyDescent="0.2">
      <c r="A132" s="240">
        <v>118</v>
      </c>
      <c r="B132" s="242" t="e">
        <f t="shared" si="4"/>
        <v>#REF!</v>
      </c>
      <c r="C132" s="217" t="str">
        <f>Цены!B122</f>
        <v>Демонтаж  раковины</v>
      </c>
      <c r="D132" s="351" t="str">
        <f>Цены!C122</f>
        <v>шт.</v>
      </c>
      <c r="E132" s="351" t="e">
        <f>IF(#REF!=1,#REF!)+IF(#REF!=1,#REF!)+IF(#REF!=1,#REF!)+IF(#REF!=1,#REF!)+IF(#REF!=1,#REF!)+IF(#REF!=1,#REF!)+IF(#REF!=1,#REF!)+IF('8'!A132=1,'8'!D132)+
IF(#REF!=1,#REF!)+IF('10'!A132=1,'10'!D132)+IF('11'!A132=1,'11'!D132)+IF('12'!A132=1,'12'!D132)+IF('13'!A132=1,'13'!D132)+IF('15'!A132=1,'15'!D132)+IF('14'!A132=1,'14'!D132)</f>
        <v>#REF!</v>
      </c>
      <c r="F132" s="360">
        <f>Цены!G122</f>
        <v>224.5</v>
      </c>
      <c r="G132" s="352" t="e">
        <f t="shared" si="7"/>
        <v>#REF!</v>
      </c>
      <c r="H132" s="239"/>
    </row>
    <row r="133" spans="1:8" x14ac:dyDescent="0.2">
      <c r="A133" s="240">
        <v>119</v>
      </c>
      <c r="B133" s="242" t="e">
        <f t="shared" si="4"/>
        <v>#REF!</v>
      </c>
      <c r="C133" s="217" t="str">
        <f>Цены!B123</f>
        <v>Демонтаж кухонной мойки</v>
      </c>
      <c r="D133" s="351" t="str">
        <f>Цены!C123</f>
        <v>шт.</v>
      </c>
      <c r="E133" s="351" t="e">
        <f>IF(#REF!=1,#REF!)+IF(#REF!=1,#REF!)+IF(#REF!=1,#REF!)+IF(#REF!=1,#REF!)+IF(#REF!=1,#REF!)+IF(#REF!=1,#REF!)+IF(#REF!=1,#REF!)+IF('8'!A133=1,'8'!D133)+
IF(#REF!=1,#REF!)+IF('10'!A133=1,'10'!D133)+IF('11'!A133=1,'11'!D133)+IF('12'!A133=1,'12'!D133)+IF('13'!A133=1,'13'!D133)+IF('15'!A133=1,'15'!D133)+IF('14'!A133=1,'14'!D133)</f>
        <v>#REF!</v>
      </c>
      <c r="F133" s="360">
        <f>Цены!G123</f>
        <v>257.5</v>
      </c>
      <c r="G133" s="352" t="e">
        <f t="shared" si="7"/>
        <v>#REF!</v>
      </c>
      <c r="H133" s="239"/>
    </row>
    <row r="134" spans="1:8" x14ac:dyDescent="0.2">
      <c r="A134" s="240">
        <v>120</v>
      </c>
      <c r="B134" s="242" t="e">
        <f t="shared" si="4"/>
        <v>#REF!</v>
      </c>
      <c r="C134" s="217" t="str">
        <f>Цены!B124</f>
        <v>Демонтаж унитаза</v>
      </c>
      <c r="D134" s="351" t="str">
        <f>Цены!C124</f>
        <v>шт.</v>
      </c>
      <c r="E134" s="351" t="e">
        <f>IF(#REF!=1,#REF!)+IF(#REF!=1,#REF!)+IF(#REF!=1,#REF!)+IF(#REF!=1,#REF!)+IF(#REF!=1,#REF!)+IF(#REF!=1,#REF!)+IF(#REF!=1,#REF!)+IF('8'!A134=1,'8'!D134)+
IF(#REF!=1,#REF!)+IF('10'!A134=1,'10'!D134)+IF('11'!A134=1,'11'!D134)+IF('12'!A134=1,'12'!D134)+IF('13'!A134=1,'13'!D134)+IF('15'!A134=1,'15'!D134)+IF('14'!A134=1,'14'!D134)</f>
        <v>#REF!</v>
      </c>
      <c r="F134" s="360">
        <f>Цены!G124</f>
        <v>322</v>
      </c>
      <c r="G134" s="352" t="e">
        <f t="shared" si="7"/>
        <v>#REF!</v>
      </c>
      <c r="H134" s="239"/>
    </row>
    <row r="135" spans="1:8" x14ac:dyDescent="0.2">
      <c r="A135" s="240">
        <v>121</v>
      </c>
      <c r="B135" s="242" t="e">
        <f t="shared" si="4"/>
        <v>#REF!</v>
      </c>
      <c r="C135" s="217" t="str">
        <f>Цены!B125</f>
        <v>Демонтаж стиральной машины</v>
      </c>
      <c r="D135" s="351" t="str">
        <f>Цены!C125</f>
        <v>шт.</v>
      </c>
      <c r="E135" s="351" t="e">
        <f>IF(#REF!=1,#REF!)+IF(#REF!=1,#REF!)+IF(#REF!=1,#REF!)+IF(#REF!=1,#REF!)+IF(#REF!=1,#REF!)+IF(#REF!=1,#REF!)+IF(#REF!=1,#REF!)+IF('8'!A135=1,'8'!D135)+
IF(#REF!=1,#REF!)+IF('10'!A135=1,'10'!D135)+IF('11'!A135=1,'11'!D135)+IF('12'!A135=1,'12'!D135)+IF('13'!A135=1,'13'!D135)+IF('15'!A135=1,'15'!D135)+IF('14'!A135=1,'14'!D135)</f>
        <v>#REF!</v>
      </c>
      <c r="F135" s="360">
        <f>Цены!G125</f>
        <v>322</v>
      </c>
      <c r="G135" s="352" t="e">
        <f t="shared" si="7"/>
        <v>#REF!</v>
      </c>
      <c r="H135" s="239"/>
    </row>
    <row r="136" spans="1:8" x14ac:dyDescent="0.2">
      <c r="A136" s="240">
        <v>122</v>
      </c>
      <c r="B136" s="242" t="e">
        <f t="shared" si="4"/>
        <v>#REF!</v>
      </c>
      <c r="C136" s="217" t="str">
        <f>Цены!B126</f>
        <v>Демонтаж  полотенцесушителя (электро)</v>
      </c>
      <c r="D136" s="351" t="str">
        <f>Цены!C126</f>
        <v>шт.</v>
      </c>
      <c r="E136" s="351" t="e">
        <f>IF(#REF!=1,#REF!)+IF(#REF!=1,#REF!)+IF(#REF!=1,#REF!)+IF(#REF!=1,#REF!)+IF(#REF!=1,#REF!)+IF(#REF!=1,#REF!)+IF(#REF!=1,#REF!)+IF('8'!A136=1,'8'!D136)+
IF(#REF!=1,#REF!)+IF('10'!A136=1,'10'!D136)+IF('11'!A136=1,'11'!D136)+IF('12'!A136=1,'12'!D136)+IF('13'!A136=1,'13'!D136)+IF('15'!A136=1,'15'!D136)+IF('14'!A136=1,'14'!D136)</f>
        <v>#REF!</v>
      </c>
      <c r="F136" s="360">
        <f>Цены!G126</f>
        <v>175</v>
      </c>
      <c r="G136" s="352" t="e">
        <f t="shared" si="7"/>
        <v>#REF!</v>
      </c>
      <c r="H136" s="239"/>
    </row>
    <row r="137" spans="1:8" x14ac:dyDescent="0.2">
      <c r="A137" s="240">
        <v>123</v>
      </c>
      <c r="B137" s="242" t="e">
        <f t="shared" si="4"/>
        <v>#REF!</v>
      </c>
      <c r="C137" s="217" t="str">
        <f>Цены!B127</f>
        <v>Демонтаж  водонагревателя</v>
      </c>
      <c r="D137" s="351" t="str">
        <f>Цены!C127</f>
        <v>шт.</v>
      </c>
      <c r="E137" s="351" t="e">
        <f>IF(#REF!=1,#REF!)+IF(#REF!=1,#REF!)+IF(#REF!=1,#REF!)+IF(#REF!=1,#REF!)+IF(#REF!=1,#REF!)+IF(#REF!=1,#REF!)+IF(#REF!=1,#REF!)+IF('8'!A137=1,'8'!D137)+
IF(#REF!=1,#REF!)+IF('10'!A137=1,'10'!D137)+IF('11'!A137=1,'11'!D137)+IF('12'!A137=1,'12'!D137)+IF('13'!A137=1,'13'!D137)+IF('15'!A137=1,'15'!D137)+IF('14'!A137=1,'14'!D137)</f>
        <v>#REF!</v>
      </c>
      <c r="F137" s="360">
        <f>Цены!G127</f>
        <v>420</v>
      </c>
      <c r="G137" s="352" t="e">
        <f t="shared" si="7"/>
        <v>#REF!</v>
      </c>
      <c r="H137" s="239"/>
    </row>
    <row r="138" spans="1:8" x14ac:dyDescent="0.2">
      <c r="A138" s="240">
        <v>124</v>
      </c>
      <c r="B138" s="242" t="e">
        <f t="shared" si="4"/>
        <v>#REF!</v>
      </c>
      <c r="C138" s="217" t="str">
        <f>Цены!B128</f>
        <v>Демонтаж кранов вводных, счетчиков</v>
      </c>
      <c r="D138" s="351" t="str">
        <f>Цены!C128</f>
        <v>шт.</v>
      </c>
      <c r="E138" s="351" t="e">
        <f>IF(#REF!=1,#REF!)+IF(#REF!=1,#REF!)+IF(#REF!=1,#REF!)+IF(#REF!=1,#REF!)+IF(#REF!=1,#REF!)+IF(#REF!=1,#REF!)+IF(#REF!=1,#REF!)+IF('8'!A138=1,'8'!D138)+
IF(#REF!=1,#REF!)+IF('10'!A138=1,'10'!D138)+IF('11'!A138=1,'11'!D138)+IF('12'!A138=1,'12'!D138)+IF('13'!A138=1,'13'!D138)+IF('15'!A138=1,'15'!D138)+IF('14'!A138=1,'14'!D138)</f>
        <v>#REF!</v>
      </c>
      <c r="F138" s="360">
        <f>Цены!G128</f>
        <v>62</v>
      </c>
      <c r="G138" s="352" t="e">
        <f t="shared" si="7"/>
        <v>#REF!</v>
      </c>
      <c r="H138" s="239"/>
    </row>
    <row r="139" spans="1:8" x14ac:dyDescent="0.2">
      <c r="A139" s="240">
        <v>125</v>
      </c>
      <c r="B139" s="242" t="e">
        <f t="shared" si="4"/>
        <v>#REF!</v>
      </c>
      <c r="C139" s="217" t="str">
        <f>Цены!B129</f>
        <v>Демонтаж кранов шаровых</v>
      </c>
      <c r="D139" s="351" t="str">
        <f>Цены!C129</f>
        <v>шт.</v>
      </c>
      <c r="E139" s="351" t="e">
        <f>IF(#REF!=1,#REF!)+IF(#REF!=1,#REF!)+IF(#REF!=1,#REF!)+IF(#REF!=1,#REF!)+IF(#REF!=1,#REF!)+IF(#REF!=1,#REF!)+IF(#REF!=1,#REF!)+IF('8'!A139=1,'8'!D139)+
IF(#REF!=1,#REF!)+IF('10'!A139=1,'10'!D139)+IF('11'!A139=1,'11'!D139)+IF('12'!A139=1,'12'!D139)+IF('13'!A139=1,'13'!D139)+IF('15'!A139=1,'15'!D139)+IF('14'!A139=1,'14'!D139)</f>
        <v>#REF!</v>
      </c>
      <c r="F139" s="360">
        <f>Цены!G129</f>
        <v>56</v>
      </c>
      <c r="G139" s="352" t="e">
        <f t="shared" si="7"/>
        <v>#REF!</v>
      </c>
      <c r="H139" s="239"/>
    </row>
    <row r="140" spans="1:8" x14ac:dyDescent="0.2">
      <c r="A140" s="240">
        <v>126</v>
      </c>
      <c r="B140" s="242" t="e">
        <f t="shared" si="4"/>
        <v>#REF!</v>
      </c>
      <c r="C140" s="217" t="str">
        <f>Цены!B130</f>
        <v>Демонтаж труб в/с</v>
      </c>
      <c r="D140" s="351" t="str">
        <f>Цены!C130</f>
        <v>м/п</v>
      </c>
      <c r="E140" s="351" t="e">
        <f>IF(#REF!=1,#REF!)+IF(#REF!=1,#REF!)+IF(#REF!=1,#REF!)+IF(#REF!=1,#REF!)+IF(#REF!=1,#REF!)+IF(#REF!=1,#REF!)+IF(#REF!=1,#REF!)+IF('8'!A140=1,'8'!D140)+
IF(#REF!=1,#REF!)+IF('10'!A140=1,'10'!D140)+IF('11'!A140=1,'11'!D140)+IF('12'!A140=1,'12'!D140)+IF('13'!A140=1,'13'!D140)+IF('15'!A140=1,'15'!D140)+IF('14'!A140=1,'14'!D140)</f>
        <v>#REF!</v>
      </c>
      <c r="F140" s="360">
        <f>Цены!G130</f>
        <v>94.5</v>
      </c>
      <c r="G140" s="352" t="e">
        <f t="shared" si="7"/>
        <v>#REF!</v>
      </c>
      <c r="H140" s="239"/>
    </row>
    <row r="141" spans="1:8" x14ac:dyDescent="0.2">
      <c r="A141" s="240">
        <v>127</v>
      </c>
      <c r="B141" s="242" t="e">
        <f t="shared" si="4"/>
        <v>#REF!</v>
      </c>
      <c r="C141" s="217" t="str">
        <f>Цены!B131</f>
        <v>Демонтаж труб канализации</v>
      </c>
      <c r="D141" s="351" t="str">
        <f>Цены!C131</f>
        <v>м/п</v>
      </c>
      <c r="E141" s="351" t="e">
        <f>IF(#REF!=1,#REF!)+IF(#REF!=1,#REF!)+IF(#REF!=1,#REF!)+IF(#REF!=1,#REF!)+IF(#REF!=1,#REF!)+IF(#REF!=1,#REF!)+IF(#REF!=1,#REF!)+IF('8'!A141=1,'8'!D141)+
IF(#REF!=1,#REF!)+IF('10'!A141=1,'10'!D141)+IF('11'!A141=1,'11'!D141)+IF('12'!A141=1,'12'!D141)+IF('13'!A141=1,'13'!D141)+IF('15'!A141=1,'15'!D141)+IF('14'!A141=1,'14'!D141)</f>
        <v>#REF!</v>
      </c>
      <c r="F141" s="360">
        <f>Цены!G131</f>
        <v>150</v>
      </c>
      <c r="G141" s="352" t="e">
        <f t="shared" si="7"/>
        <v>#REF!</v>
      </c>
      <c r="H141" s="239"/>
    </row>
    <row r="142" spans="1:8" x14ac:dyDescent="0.2">
      <c r="A142" s="240">
        <v>128</v>
      </c>
      <c r="B142" s="242" t="e">
        <f t="shared" ref="B142:B205" si="8">IF(E142&gt;0,1,0)</f>
        <v>#REF!</v>
      </c>
      <c r="C142" s="217" t="str">
        <f>Цены!B132</f>
        <v xml:space="preserve">Расчеканка чугунных труб </v>
      </c>
      <c r="D142" s="351" t="str">
        <f>Цены!C132</f>
        <v>шт.</v>
      </c>
      <c r="E142" s="351" t="e">
        <f>IF(#REF!=1,#REF!)+IF(#REF!=1,#REF!)+IF(#REF!=1,#REF!)+IF(#REF!=1,#REF!)+IF(#REF!=1,#REF!)+IF(#REF!=1,#REF!)+IF(#REF!=1,#REF!)+IF('8'!A142=1,'8'!D142)+
IF(#REF!=1,#REF!)+IF('10'!A142=1,'10'!D142)+IF('11'!A142=1,'11'!D142)+IF('12'!A142=1,'12'!D142)+IF('13'!A142=1,'13'!D142)+IF('15'!A142=1,'15'!D142)+IF('14'!A142=1,'14'!D142)</f>
        <v>#REF!</v>
      </c>
      <c r="F142" s="360">
        <f>Цены!G132</f>
        <v>1722.5</v>
      </c>
      <c r="G142" s="352" t="e">
        <f t="shared" si="7"/>
        <v>#REF!</v>
      </c>
      <c r="H142" s="239"/>
    </row>
    <row r="143" spans="1:8" x14ac:dyDescent="0.2">
      <c r="A143" s="240">
        <v>129</v>
      </c>
      <c r="B143" s="242" t="e">
        <f t="shared" si="8"/>
        <v>#REF!</v>
      </c>
      <c r="C143" s="217" t="str">
        <f>Цены!B133</f>
        <v>Демонтаж  радиатора</v>
      </c>
      <c r="D143" s="351" t="str">
        <f>Цены!C133</f>
        <v>шт.</v>
      </c>
      <c r="E143" s="351" t="e">
        <f>IF(#REF!=1,#REF!)+IF(#REF!=1,#REF!)+IF(#REF!=1,#REF!)+IF(#REF!=1,#REF!)+IF(#REF!=1,#REF!)+IF(#REF!=1,#REF!)+IF(#REF!=1,#REF!)+IF('8'!A143=1,'8'!D143)+
IF(#REF!=1,#REF!)+IF('10'!A143=1,'10'!D143)+IF('11'!A143=1,'11'!D143)+IF('12'!A143=1,'12'!D143)+IF('13'!A143=1,'13'!D143)+IF('15'!A143=1,'15'!D143)+IF('14'!A143=1,'14'!D143)</f>
        <v>#REF!</v>
      </c>
      <c r="F143" s="360">
        <f>Цены!G133</f>
        <v>257.5</v>
      </c>
      <c r="G143" s="352" t="e">
        <f t="shared" si="7"/>
        <v>#REF!</v>
      </c>
      <c r="H143" s="239"/>
    </row>
    <row r="144" spans="1:8" x14ac:dyDescent="0.2">
      <c r="A144" s="240">
        <v>130</v>
      </c>
      <c r="B144" s="242" t="e">
        <f t="shared" si="8"/>
        <v>#REF!</v>
      </c>
      <c r="C144" s="217" t="str">
        <f>Цены!B134</f>
        <v xml:space="preserve">Очистка стояка от старой краски до 3м </v>
      </c>
      <c r="D144" s="351" t="str">
        <f>Цены!C134</f>
        <v>м/п</v>
      </c>
      <c r="E144" s="351" t="e">
        <f>IF(#REF!=1,#REF!)+IF(#REF!=1,#REF!)+IF(#REF!=1,#REF!)+IF(#REF!=1,#REF!)+IF(#REF!=1,#REF!)+IF(#REF!=1,#REF!)+IF(#REF!=1,#REF!)+IF('8'!A144=1,'8'!D144)+
IF(#REF!=1,#REF!)+IF('10'!A144=1,'10'!D144)+IF('11'!A144=1,'11'!D144)+IF('12'!A144=1,'12'!D144)+IF('13'!A144=1,'13'!D144)+IF('15'!A144=1,'15'!D144)+IF('14'!A144=1,'14'!D144)</f>
        <v>#REF!</v>
      </c>
      <c r="F144" s="360">
        <f>Цены!G134</f>
        <v>622.5</v>
      </c>
      <c r="G144" s="352" t="e">
        <f t="shared" si="7"/>
        <v>#REF!</v>
      </c>
      <c r="H144" s="239"/>
    </row>
    <row r="145" spans="1:8" x14ac:dyDescent="0.2">
      <c r="A145" s="240">
        <v>131</v>
      </c>
      <c r="B145" s="242" t="e">
        <f t="shared" si="8"/>
        <v>#REF!</v>
      </c>
      <c r="C145" s="217" t="str">
        <f>Цены!B135</f>
        <v>Очистка радиатора от краски ( до 5 секций)</v>
      </c>
      <c r="D145" s="351" t="str">
        <f>Цены!C135</f>
        <v>шт.</v>
      </c>
      <c r="E145" s="351" t="e">
        <f>IF(#REF!=1,#REF!)+IF(#REF!=1,#REF!)+IF(#REF!=1,#REF!)+IF(#REF!=1,#REF!)+IF(#REF!=1,#REF!)+IF(#REF!=1,#REF!)+IF(#REF!=1,#REF!)+IF('8'!A145=1,'8'!D145)+
IF(#REF!=1,#REF!)+IF('10'!A145=1,'10'!D145)+IF('11'!A145=1,'11'!D145)+IF('12'!A145=1,'12'!D145)+IF('13'!A145=1,'13'!D145)+IF('15'!A145=1,'15'!D145)+IF('14'!A145=1,'14'!D145)</f>
        <v>#REF!</v>
      </c>
      <c r="F145" s="360">
        <f>Цены!G135</f>
        <v>644.5</v>
      </c>
      <c r="G145" s="352" t="e">
        <f t="shared" si="7"/>
        <v>#REF!</v>
      </c>
      <c r="H145" s="239"/>
    </row>
    <row r="146" spans="1:8" ht="25.5" x14ac:dyDescent="0.2">
      <c r="A146" s="240">
        <v>132</v>
      </c>
      <c r="B146" s="242" t="e">
        <f t="shared" si="8"/>
        <v>#REF!</v>
      </c>
      <c r="C146" s="217" t="str">
        <f>Цены!B136</f>
        <v xml:space="preserve">Очистка радиатора каждая следующая секция </v>
      </c>
      <c r="D146" s="351" t="str">
        <f>Цены!C136</f>
        <v>шт.</v>
      </c>
      <c r="E146" s="351" t="e">
        <f>IF(#REF!=1,#REF!)+IF(#REF!=1,#REF!)+IF(#REF!=1,#REF!)+IF(#REF!=1,#REF!)+IF(#REF!=1,#REF!)+IF(#REF!=1,#REF!)+IF(#REF!=1,#REF!)+IF('8'!A146=1,'8'!D146)+
IF(#REF!=1,#REF!)+IF('10'!A146=1,'10'!D146)+IF('11'!A146=1,'11'!D146)+IF('12'!A146=1,'12'!D146)+IF('13'!A146=1,'13'!D146)+IF('15'!A146=1,'15'!D146)+IF('14'!A146=1,'14'!D146)</f>
        <v>#REF!</v>
      </c>
      <c r="F146" s="360">
        <f>Цены!G136</f>
        <v>217.5</v>
      </c>
      <c r="G146" s="352" t="e">
        <f t="shared" si="7"/>
        <v>#REF!</v>
      </c>
      <c r="H146" s="239"/>
    </row>
    <row r="147" spans="1:8" ht="25.5" x14ac:dyDescent="0.2">
      <c r="A147" s="240">
        <v>133</v>
      </c>
      <c r="B147" s="242" t="e">
        <f t="shared" si="8"/>
        <v>#REF!</v>
      </c>
      <c r="C147" s="217" t="str">
        <f>Цены!B137</f>
        <v>Демонтаж кабины совмещенного санузла (из ацеида)</v>
      </c>
      <c r="D147" s="351" t="str">
        <f>Цены!C137</f>
        <v>шт.</v>
      </c>
      <c r="E147" s="351" t="e">
        <f>IF(#REF!=1,#REF!)+IF(#REF!=1,#REF!)+IF(#REF!=1,#REF!)+IF(#REF!=1,#REF!)+IF(#REF!=1,#REF!)+IF(#REF!=1,#REF!)+IF(#REF!=1,#REF!)+IF('8'!A147=1,'8'!D147)+
IF(#REF!=1,#REF!)+IF('10'!A147=1,'10'!D147)+IF('11'!A147=1,'11'!D147)+IF('12'!A147=1,'12'!D147)+IF('13'!A147=1,'13'!D147)+IF('15'!A147=1,'15'!D147)+IF('14'!A147=1,'14'!D147)</f>
        <v>#REF!</v>
      </c>
      <c r="F147" s="360">
        <f>Цены!G137</f>
        <v>5260</v>
      </c>
      <c r="G147" s="352" t="e">
        <f t="shared" si="7"/>
        <v>#REF!</v>
      </c>
      <c r="H147" s="239"/>
    </row>
    <row r="148" spans="1:8" ht="25.5" x14ac:dyDescent="0.2">
      <c r="A148" s="240">
        <v>134</v>
      </c>
      <c r="B148" s="242" t="e">
        <f t="shared" si="8"/>
        <v>#REF!</v>
      </c>
      <c r="C148" s="217" t="str">
        <f>Цены!B138</f>
        <v>Демонтаж кабины раздельного санузла (из ацеида)</v>
      </c>
      <c r="D148" s="351" t="str">
        <f>Цены!C138</f>
        <v>шт.</v>
      </c>
      <c r="E148" s="351" t="e">
        <f>IF(#REF!=1,#REF!)+IF(#REF!=1,#REF!)+IF(#REF!=1,#REF!)+IF(#REF!=1,#REF!)+IF(#REF!=1,#REF!)+IF(#REF!=1,#REF!)+IF(#REF!=1,#REF!)+IF('8'!A148=1,'8'!D148)+
IF(#REF!=1,#REF!)+IF('10'!A148=1,'10'!D148)+IF('11'!A148=1,'11'!D148)+IF('12'!A148=1,'12'!D148)+IF('13'!A148=1,'13'!D148)+IF('15'!A148=1,'15'!D148)+IF('14'!A148=1,'14'!D148)</f>
        <v>#REF!</v>
      </c>
      <c r="F148" s="360">
        <f>Цены!G138</f>
        <v>6260</v>
      </c>
      <c r="G148" s="352" t="e">
        <f t="shared" si="7"/>
        <v>#REF!</v>
      </c>
      <c r="H148" s="239"/>
    </row>
    <row r="149" spans="1:8" x14ac:dyDescent="0.2">
      <c r="A149" s="240">
        <v>135</v>
      </c>
      <c r="B149" s="242" t="e">
        <f t="shared" si="8"/>
        <v>#REF!</v>
      </c>
      <c r="C149" s="361" t="str">
        <f>Цены!B139</f>
        <v>Демонтаж бетонного пола сан тех кабины</v>
      </c>
      <c r="D149" s="355" t="str">
        <f>Цены!C139</f>
        <v>шт.</v>
      </c>
      <c r="E149" s="355" t="e">
        <f>IF(#REF!=1,#REF!)+IF(#REF!=1,#REF!)+IF(#REF!=1,#REF!)+IF(#REF!=1,#REF!)+IF(#REF!=1,#REF!)+IF(#REF!=1,#REF!)+IF(#REF!=1,#REF!)+IF('8'!A149=1,'8'!D149)+
IF(#REF!=1,#REF!)+IF('10'!A149=1,'10'!D149)+IF('11'!A149=1,'11'!D149)+IF('12'!A149=1,'12'!D149)+IF('13'!A149=1,'13'!D149)+IF('15'!A149=1,'15'!D149)+IF('14'!A149=1,'14'!D149)</f>
        <v>#REF!</v>
      </c>
      <c r="F149" s="362">
        <f>Цены!G139</f>
        <v>4931</v>
      </c>
      <c r="G149" s="357" t="e">
        <f t="shared" si="7"/>
        <v>#REF!</v>
      </c>
      <c r="H149" s="239"/>
    </row>
    <row r="150" spans="1:8" x14ac:dyDescent="0.2">
      <c r="A150" s="240">
        <v>136</v>
      </c>
      <c r="B150" s="242">
        <f t="shared" si="8"/>
        <v>0</v>
      </c>
      <c r="C150" s="345" t="s">
        <v>115</v>
      </c>
      <c r="D150" s="253"/>
      <c r="E150" s="253"/>
      <c r="F150" s="253"/>
      <c r="G150" s="346"/>
      <c r="H150" s="239"/>
    </row>
    <row r="151" spans="1:8" x14ac:dyDescent="0.2">
      <c r="A151" s="240">
        <v>137</v>
      </c>
      <c r="B151" s="242" t="e">
        <f t="shared" si="8"/>
        <v>#REF!</v>
      </c>
      <c r="C151" s="347" t="str">
        <f>Цены!B141</f>
        <v xml:space="preserve">Демонтаж панели электроточки </v>
      </c>
      <c r="D151" s="348" t="str">
        <f>Цены!C141</f>
        <v>шт.</v>
      </c>
      <c r="E151" s="348" t="e">
        <f>IF(#REF!=1,#REF!)+IF(#REF!=1,#REF!)+IF(#REF!=1,#REF!)+IF(#REF!=1,#REF!)+IF(#REF!=1,#REF!)+IF(#REF!=1,#REF!)+IF(#REF!=1,#REF!)+IF('8'!A151=1,'8'!D151)+
IF(#REF!=1,#REF!)+IF('10'!A151=1,'10'!D151)+IF('11'!A151=1,'11'!D151)+IF('12'!A151=1,'12'!D151)+IF('13'!A151=1,'13'!D151)+IF('15'!A151=1,'15'!D151)+IF('14'!A151=1,'14'!D151)</f>
        <v>#REF!</v>
      </c>
      <c r="F151" s="349">
        <f>Цены!G141</f>
        <v>24.5</v>
      </c>
      <c r="G151" s="350" t="e">
        <f t="shared" ref="G151:G169" si="9">E151*F151</f>
        <v>#REF!</v>
      </c>
      <c r="H151" s="239"/>
    </row>
    <row r="152" spans="1:8" x14ac:dyDescent="0.2">
      <c r="A152" s="240">
        <v>138</v>
      </c>
      <c r="B152" s="242" t="e">
        <f t="shared" si="8"/>
        <v>#REF!</v>
      </c>
      <c r="C152" s="217" t="str">
        <f>Цены!B142</f>
        <v>Демонтаж розеток и выключателей</v>
      </c>
      <c r="D152" s="351" t="str">
        <f>Цены!C142</f>
        <v>шт.</v>
      </c>
      <c r="E152" s="351" t="e">
        <f>IF(#REF!=1,#REF!)+IF(#REF!=1,#REF!)+IF(#REF!=1,#REF!)+IF(#REF!=1,#REF!)+IF(#REF!=1,#REF!)+IF(#REF!=1,#REF!)+IF(#REF!=1,#REF!)+IF('8'!A152=1,'8'!D152)+
IF(#REF!=1,#REF!)+IF('10'!A152=1,'10'!D152)+IF('11'!A152=1,'11'!D152)+IF('12'!A152=1,'12'!D152)+IF('13'!A152=1,'13'!D152)+IF('15'!A152=1,'15'!D152)+IF('14'!A152=1,'14'!D152)</f>
        <v>#REF!</v>
      </c>
      <c r="F152" s="360">
        <f>Цены!G142</f>
        <v>87.5</v>
      </c>
      <c r="G152" s="352" t="e">
        <f t="shared" si="9"/>
        <v>#REF!</v>
      </c>
      <c r="H152" s="239"/>
    </row>
    <row r="153" spans="1:8" x14ac:dyDescent="0.2">
      <c r="A153" s="240">
        <v>139</v>
      </c>
      <c r="B153" s="242" t="e">
        <f t="shared" si="8"/>
        <v>#REF!</v>
      </c>
      <c r="C153" s="217" t="str">
        <f>Цены!B143</f>
        <v>Демонтаж  светильников</v>
      </c>
      <c r="D153" s="351" t="str">
        <f>Цены!C143</f>
        <v>шт.</v>
      </c>
      <c r="E153" s="351" t="e">
        <f>IF(#REF!=1,#REF!)+IF(#REF!=1,#REF!)+IF(#REF!=1,#REF!)+IF(#REF!=1,#REF!)+IF(#REF!=1,#REF!)+IF(#REF!=1,#REF!)+IF(#REF!=1,#REF!)+IF('8'!A153=1,'8'!D153)+
IF(#REF!=1,#REF!)+IF('10'!A153=1,'10'!D153)+IF('11'!A153=1,'11'!D153)+IF('12'!A153=1,'12'!D153)+IF('13'!A153=1,'13'!D153)+IF('15'!A153=1,'15'!D153)+IF('14'!A153=1,'14'!D153)</f>
        <v>#REF!</v>
      </c>
      <c r="F153" s="360">
        <f>Цены!G143</f>
        <v>62</v>
      </c>
      <c r="G153" s="352" t="e">
        <f t="shared" si="9"/>
        <v>#REF!</v>
      </c>
      <c r="H153" s="239"/>
    </row>
    <row r="154" spans="1:8" x14ac:dyDescent="0.2">
      <c r="A154" s="240">
        <v>140</v>
      </c>
      <c r="B154" s="242" t="e">
        <f t="shared" si="8"/>
        <v>#REF!</v>
      </c>
      <c r="C154" s="217" t="str">
        <f>Цены!B144</f>
        <v>Демонтаж люстры</v>
      </c>
      <c r="D154" s="351" t="str">
        <f>Цены!C144</f>
        <v>шт.</v>
      </c>
      <c r="E154" s="351" t="e">
        <f>IF(#REF!=1,#REF!)+IF(#REF!=1,#REF!)+IF(#REF!=1,#REF!)+IF(#REF!=1,#REF!)+IF(#REF!=1,#REF!)+IF(#REF!=1,#REF!)+IF(#REF!=1,#REF!)+IF('8'!A154=1,'8'!D154)+
IF(#REF!=1,#REF!)+IF('10'!A154=1,'10'!D154)+IF('11'!A154=1,'11'!D154)+IF('12'!A154=1,'12'!D154)+IF('13'!A154=1,'13'!D154)+IF('15'!A154=1,'15'!D154)+IF('14'!A154=1,'14'!D154)</f>
        <v>#REF!</v>
      </c>
      <c r="F154" s="360">
        <f>Цены!G144</f>
        <v>127.5</v>
      </c>
      <c r="G154" s="352" t="e">
        <f t="shared" si="9"/>
        <v>#REF!</v>
      </c>
      <c r="H154" s="239"/>
    </row>
    <row r="155" spans="1:8" x14ac:dyDescent="0.2">
      <c r="A155" s="240">
        <v>141</v>
      </c>
      <c r="B155" s="242" t="e">
        <f t="shared" si="8"/>
        <v>#REF!</v>
      </c>
      <c r="C155" s="217" t="str">
        <f>Цены!B145</f>
        <v>Демонтаж  электрокабеля</v>
      </c>
      <c r="D155" s="351" t="str">
        <f>Цены!C145</f>
        <v>м/п</v>
      </c>
      <c r="E155" s="351" t="e">
        <f>IF(#REF!=1,#REF!)+IF(#REF!=1,#REF!)+IF(#REF!=1,#REF!)+IF(#REF!=1,#REF!)+IF(#REF!=1,#REF!)+IF(#REF!=1,#REF!)+IF(#REF!=1,#REF!)+IF('8'!A155=1,'8'!D155)+
IF(#REF!=1,#REF!)+IF('10'!A155=1,'10'!D155)+IF('11'!A155=1,'11'!D155)+IF('12'!A155=1,'12'!D155)+IF('13'!A155=1,'13'!D155)+IF('15'!A155=1,'15'!D155)+IF('14'!A155=1,'14'!D155)</f>
        <v>#REF!</v>
      </c>
      <c r="F155" s="360">
        <f>Цены!G145</f>
        <v>13</v>
      </c>
      <c r="G155" s="352" t="e">
        <f t="shared" si="9"/>
        <v>#REF!</v>
      </c>
      <c r="H155" s="239"/>
    </row>
    <row r="156" spans="1:8" x14ac:dyDescent="0.2">
      <c r="A156" s="240">
        <v>142</v>
      </c>
      <c r="B156" s="242" t="e">
        <f t="shared" si="8"/>
        <v>#REF!</v>
      </c>
      <c r="C156" s="217" t="str">
        <f>Цены!B146</f>
        <v>Демонтаж автоматического выключателя</v>
      </c>
      <c r="D156" s="351" t="str">
        <f>Цены!C146</f>
        <v>шт.</v>
      </c>
      <c r="E156" s="351" t="e">
        <f>IF(#REF!=1,#REF!)+IF(#REF!=1,#REF!)+IF(#REF!=1,#REF!)+IF(#REF!=1,#REF!)+IF(#REF!=1,#REF!)+IF(#REF!=1,#REF!)+IF(#REF!=1,#REF!)+IF('8'!A156=1,'8'!D156)+
IF(#REF!=1,#REF!)+IF('10'!A156=1,'10'!D156)+IF('11'!A156=1,'11'!D156)+IF('12'!A156=1,'12'!D156)+IF('13'!A156=1,'13'!D156)+IF('15'!A156=1,'15'!D156)+IF('14'!A156=1,'14'!D156)</f>
        <v>#REF!</v>
      </c>
      <c r="F156" s="360">
        <f>Цены!G146</f>
        <v>62</v>
      </c>
      <c r="G156" s="352" t="e">
        <f t="shared" si="9"/>
        <v>#REF!</v>
      </c>
      <c r="H156" s="239"/>
    </row>
    <row r="157" spans="1:8" x14ac:dyDescent="0.2">
      <c r="A157" s="240">
        <v>143</v>
      </c>
      <c r="B157" s="242" t="e">
        <f t="shared" si="8"/>
        <v>#REF!</v>
      </c>
      <c r="C157" s="217" t="str">
        <f>Цены!B147</f>
        <v>Демонтаж электрического щита</v>
      </c>
      <c r="D157" s="351" t="str">
        <f>Цены!C147</f>
        <v>шт.</v>
      </c>
      <c r="E157" s="351" t="e">
        <f>IF(#REF!=1,#REF!)+IF(#REF!=1,#REF!)+IF(#REF!=1,#REF!)+IF(#REF!=1,#REF!)+IF(#REF!=1,#REF!)+IF(#REF!=1,#REF!)+IF(#REF!=1,#REF!)+IF('8'!A157=1,'8'!D157)+
IF(#REF!=1,#REF!)+IF('10'!A157=1,'10'!D157)+IF('11'!A157=1,'11'!D157)+IF('12'!A157=1,'12'!D157)+IF('13'!A157=1,'13'!D157)+IF('15'!A157=1,'15'!D157)+IF('14'!A157=1,'14'!D157)</f>
        <v>#REF!</v>
      </c>
      <c r="F157" s="360">
        <f>Цены!G147</f>
        <v>472.5</v>
      </c>
      <c r="G157" s="352" t="e">
        <f t="shared" si="9"/>
        <v>#REF!</v>
      </c>
      <c r="H157" s="239"/>
    </row>
    <row r="158" spans="1:8" x14ac:dyDescent="0.2">
      <c r="A158" s="240">
        <v>144</v>
      </c>
      <c r="B158" s="242" t="e">
        <f t="shared" si="8"/>
        <v>#REF!</v>
      </c>
      <c r="C158" s="217" t="str">
        <f>Цены!B148</f>
        <v>Пробивка отверстия в стене (бетон) ф 16-20</v>
      </c>
      <c r="D158" s="351" t="str">
        <f>Цены!C148</f>
        <v>шт.</v>
      </c>
      <c r="E158" s="351" t="e">
        <f>IF(#REF!=1,#REF!)+IF(#REF!=1,#REF!)+IF(#REF!=1,#REF!)+IF(#REF!=1,#REF!)+IF(#REF!=1,#REF!)+IF(#REF!=1,#REF!)+IF(#REF!=1,#REF!)+IF('8'!A158=1,'8'!D158)+
IF(#REF!=1,#REF!)+IF('10'!A158=1,'10'!D158)+IF('11'!A158=1,'11'!D158)+IF('12'!A158=1,'12'!D158)+IF('13'!A158=1,'13'!D158)+IF('15'!A158=1,'15'!D158)+IF('14'!A158=1,'14'!D158)</f>
        <v>#REF!</v>
      </c>
      <c r="F158" s="360">
        <f>Цены!G148</f>
        <v>427.5</v>
      </c>
      <c r="G158" s="352" t="e">
        <f t="shared" si="9"/>
        <v>#REF!</v>
      </c>
      <c r="H158" s="239"/>
    </row>
    <row r="159" spans="1:8" x14ac:dyDescent="0.2">
      <c r="A159" s="240">
        <v>145</v>
      </c>
      <c r="B159" s="242" t="e">
        <f t="shared" si="8"/>
        <v>#REF!</v>
      </c>
      <c r="C159" s="217" t="str">
        <f>Цены!B149</f>
        <v>Пробивка отверстия в стене  (кирпич) ф 16-20</v>
      </c>
      <c r="D159" s="351" t="str">
        <f>Цены!C149</f>
        <v>шт.</v>
      </c>
      <c r="E159" s="351" t="e">
        <f>IF(#REF!=1,#REF!)+IF(#REF!=1,#REF!)+IF(#REF!=1,#REF!)+IF(#REF!=1,#REF!)+IF(#REF!=1,#REF!)+IF(#REF!=1,#REF!)+IF(#REF!=1,#REF!)+IF('8'!A159=1,'8'!D159)+
IF(#REF!=1,#REF!)+IF('10'!A159=1,'10'!D159)+IF('11'!A159=1,'11'!D159)+IF('12'!A159=1,'12'!D159)+IF('13'!A159=1,'13'!D159)+IF('15'!A159=1,'15'!D159)+IF('14'!A159=1,'14'!D159)</f>
        <v>#REF!</v>
      </c>
      <c r="F159" s="360">
        <f>Цены!G149</f>
        <v>238</v>
      </c>
      <c r="G159" s="352" t="e">
        <f t="shared" si="9"/>
        <v>#REF!</v>
      </c>
      <c r="H159" s="239"/>
    </row>
    <row r="160" spans="1:8" ht="25.5" x14ac:dyDescent="0.2">
      <c r="A160" s="240">
        <v>146</v>
      </c>
      <c r="B160" s="242" t="e">
        <f t="shared" si="8"/>
        <v>#REF!</v>
      </c>
      <c r="C160" s="217" t="str">
        <f>Цены!B150</f>
        <v>Пробивка отверстия в стене (пеноблок, пазогребневый блок) ф 16-20</v>
      </c>
      <c r="D160" s="351" t="str">
        <f>Цены!C150</f>
        <v>шт.</v>
      </c>
      <c r="E160" s="351" t="e">
        <f>IF(#REF!=1,#REF!)+IF(#REF!=1,#REF!)+IF(#REF!=1,#REF!)+IF(#REF!=1,#REF!)+IF(#REF!=1,#REF!)+IF(#REF!=1,#REF!)+IF(#REF!=1,#REF!)+IF('8'!A160=1,'8'!D160)+
IF(#REF!=1,#REF!)+IF('10'!A160=1,'10'!D160)+IF('11'!A160=1,'11'!D160)+IF('12'!A160=1,'12'!D160)+IF('13'!A160=1,'13'!D160)+IF('15'!A160=1,'15'!D160)+IF('14'!A160=1,'14'!D160)</f>
        <v>#REF!</v>
      </c>
      <c r="F160" s="360">
        <f>Цены!G150</f>
        <v>192.5</v>
      </c>
      <c r="G160" s="352" t="e">
        <f t="shared" si="9"/>
        <v>#REF!</v>
      </c>
      <c r="H160" s="239"/>
    </row>
    <row r="161" spans="1:8" ht="25.5" x14ac:dyDescent="0.2">
      <c r="A161" s="240">
        <v>147</v>
      </c>
      <c r="B161" s="242" t="e">
        <f t="shared" si="8"/>
        <v>#REF!</v>
      </c>
      <c r="C161" s="217" t="str">
        <f>Цены!B151</f>
        <v>Штробление ниши под элщит до 12 модулей (бетон)</v>
      </c>
      <c r="D161" s="351" t="str">
        <f>Цены!C151</f>
        <v>шт.</v>
      </c>
      <c r="E161" s="351" t="e">
        <f>IF(#REF!=1,#REF!)+IF(#REF!=1,#REF!)+IF(#REF!=1,#REF!)+IF(#REF!=1,#REF!)+IF(#REF!=1,#REF!)+IF(#REF!=1,#REF!)+IF(#REF!=1,#REF!)+IF('8'!A161=1,'8'!D161)+
IF(#REF!=1,#REF!)+IF('10'!A161=1,'10'!D161)+IF('11'!A161=1,'11'!D161)+IF('12'!A161=1,'12'!D161)+IF('13'!A161=1,'13'!D161)+IF('15'!A161=1,'15'!D161)+IF('14'!A161=1,'14'!D161)</f>
        <v>#REF!</v>
      </c>
      <c r="F161" s="360">
        <f>Цены!G151</f>
        <v>2127</v>
      </c>
      <c r="G161" s="352" t="e">
        <f t="shared" si="9"/>
        <v>#REF!</v>
      </c>
      <c r="H161" s="239"/>
    </row>
    <row r="162" spans="1:8" ht="25.5" x14ac:dyDescent="0.2">
      <c r="A162" s="240">
        <v>148</v>
      </c>
      <c r="B162" s="242" t="e">
        <f t="shared" si="8"/>
        <v>#REF!</v>
      </c>
      <c r="C162" s="217" t="str">
        <f>Цены!B152</f>
        <v>Штробление ниши под элщит 12-36 модулей (бетон)</v>
      </c>
      <c r="D162" s="351" t="str">
        <f>Цены!C152</f>
        <v>шт.</v>
      </c>
      <c r="E162" s="351" t="e">
        <f>IF(#REF!=1,#REF!)+IF(#REF!=1,#REF!)+IF(#REF!=1,#REF!)+IF(#REF!=1,#REF!)+IF(#REF!=1,#REF!)+IF(#REF!=1,#REF!)+IF(#REF!=1,#REF!)+IF('8'!A162=1,'8'!D162)+
IF(#REF!=1,#REF!)+IF('10'!A162=1,'10'!D162)+IF('11'!A162=1,'11'!D162)+IF('12'!A162=1,'12'!D162)+IF('13'!A162=1,'13'!D162)+IF('15'!A162=1,'15'!D162)+IF('14'!A162=1,'14'!D162)</f>
        <v>#REF!</v>
      </c>
      <c r="F162" s="360">
        <f>Цены!G152</f>
        <v>3222.5</v>
      </c>
      <c r="G162" s="352" t="e">
        <f t="shared" si="9"/>
        <v>#REF!</v>
      </c>
      <c r="H162" s="239"/>
    </row>
    <row r="163" spans="1:8" ht="25.5" x14ac:dyDescent="0.2">
      <c r="A163" s="240">
        <v>149</v>
      </c>
      <c r="B163" s="242" t="e">
        <f t="shared" si="8"/>
        <v>#REF!</v>
      </c>
      <c r="C163" s="217" t="str">
        <f>Цены!B153</f>
        <v>Штробление ниши под элщит до 12 модулей (кирпич/Пено блок/пгп)</v>
      </c>
      <c r="D163" s="351" t="str">
        <f>Цены!C153</f>
        <v>шт.</v>
      </c>
      <c r="E163" s="351" t="e">
        <f>IF(#REF!=1,#REF!)+IF(#REF!=1,#REF!)+IF(#REF!=1,#REF!)+IF(#REF!=1,#REF!)+IF(#REF!=1,#REF!)+IF(#REF!=1,#REF!)+IF(#REF!=1,#REF!)+IF('8'!A163=1,'8'!D163)+
IF(#REF!=1,#REF!)+IF('10'!A163=1,'10'!D163)+IF('11'!A163=1,'11'!D163)+IF('12'!A163=1,'12'!D163)+IF('13'!A163=1,'13'!D163)+IF('15'!A163=1,'15'!D163)+IF('14'!A163=1,'14'!D163)</f>
        <v>#REF!</v>
      </c>
      <c r="F163" s="360">
        <f>Цены!G153</f>
        <v>897</v>
      </c>
      <c r="G163" s="352" t="e">
        <f t="shared" si="9"/>
        <v>#REF!</v>
      </c>
      <c r="H163" s="239"/>
    </row>
    <row r="164" spans="1:8" ht="25.5" x14ac:dyDescent="0.2">
      <c r="A164" s="240">
        <v>150</v>
      </c>
      <c r="B164" s="242" t="e">
        <f t="shared" si="8"/>
        <v>#REF!</v>
      </c>
      <c r="C164" s="217" t="str">
        <f>Цены!B154</f>
        <v>Штробление ниши под элщит 12-36 модулей (кирпич/Пено блок/пгп)</v>
      </c>
      <c r="D164" s="351" t="str">
        <f>Цены!C154</f>
        <v>шт.</v>
      </c>
      <c r="E164" s="351" t="e">
        <f>IF(#REF!=1,#REF!)+IF(#REF!=1,#REF!)+IF(#REF!=1,#REF!)+IF(#REF!=1,#REF!)+IF(#REF!=1,#REF!)+IF(#REF!=1,#REF!)+IF(#REF!=1,#REF!)+IF('8'!A164=1,'8'!D164)+
IF(#REF!=1,#REF!)+IF('10'!A164=1,'10'!D164)+IF('11'!A164=1,'11'!D164)+IF('12'!A164=1,'12'!D164)+IF('13'!A164=1,'13'!D164)+IF('15'!A164=1,'15'!D164)+IF('14'!A164=1,'14'!D164)</f>
        <v>#REF!</v>
      </c>
      <c r="F164" s="360">
        <f>Цены!G154</f>
        <v>1781</v>
      </c>
      <c r="G164" s="352" t="e">
        <f t="shared" si="9"/>
        <v>#REF!</v>
      </c>
      <c r="H164" s="239"/>
    </row>
    <row r="165" spans="1:8" x14ac:dyDescent="0.2">
      <c r="A165" s="240">
        <v>151</v>
      </c>
      <c r="B165" s="242" t="e">
        <f t="shared" si="8"/>
        <v>#REF!</v>
      </c>
      <c r="C165" s="217" t="str">
        <f>Цены!B155</f>
        <v>&lt;Запасные строчки&gt;</v>
      </c>
      <c r="D165" s="351">
        <f>Цены!C155</f>
        <v>0</v>
      </c>
      <c r="E165" s="351" t="e">
        <f>IF(#REF!=1,#REF!)+IF(#REF!=1,#REF!)+IF(#REF!=1,#REF!)+IF(#REF!=1,#REF!)+IF(#REF!=1,#REF!)+IF(#REF!=1,#REF!)+IF(#REF!=1,#REF!)+IF('8'!A165=1,'8'!D165)+
IF(#REF!=1,#REF!)+IF('10'!A165=1,'10'!D165)+IF('11'!A165=1,'11'!D165)+IF('12'!A165=1,'12'!D165)+IF('13'!A165=1,'13'!D165)+IF('15'!A165=1,'15'!D165)+IF('14'!A165=1,'14'!D165)</f>
        <v>#REF!</v>
      </c>
      <c r="F165" s="360">
        <f>Цены!G155</f>
        <v>0</v>
      </c>
      <c r="G165" s="352" t="e">
        <f t="shared" si="9"/>
        <v>#REF!</v>
      </c>
      <c r="H165" s="239"/>
    </row>
    <row r="166" spans="1:8" x14ac:dyDescent="0.2">
      <c r="A166" s="240">
        <v>152</v>
      </c>
      <c r="B166" s="242" t="e">
        <f t="shared" si="8"/>
        <v>#REF!</v>
      </c>
      <c r="C166" s="217" t="str">
        <f>Цены!B156</f>
        <v>&lt;Запасные строчки&gt;</v>
      </c>
      <c r="D166" s="351">
        <f>Цены!C156</f>
        <v>0</v>
      </c>
      <c r="E166" s="351" t="e">
        <f>IF(#REF!=1,#REF!)+IF(#REF!=1,#REF!)+IF(#REF!=1,#REF!)+IF(#REF!=1,#REF!)+IF(#REF!=1,#REF!)+IF(#REF!=1,#REF!)+IF(#REF!=1,#REF!)+IF('8'!A166=1,'8'!D166)+
IF(#REF!=1,#REF!)+IF('10'!A166=1,'10'!D166)+IF('11'!A166=1,'11'!D166)+IF('12'!A166=1,'12'!D166)+IF('13'!A166=1,'13'!D166)+IF('15'!A166=1,'15'!D166)+IF('14'!A166=1,'14'!D166)</f>
        <v>#REF!</v>
      </c>
      <c r="F166" s="360">
        <f>Цены!G156</f>
        <v>0</v>
      </c>
      <c r="G166" s="352" t="e">
        <f t="shared" si="9"/>
        <v>#REF!</v>
      </c>
      <c r="H166" s="239"/>
    </row>
    <row r="167" spans="1:8" x14ac:dyDescent="0.2">
      <c r="A167" s="240">
        <v>153</v>
      </c>
      <c r="B167" s="242" t="e">
        <f t="shared" si="8"/>
        <v>#REF!</v>
      </c>
      <c r="C167" s="217" t="str">
        <f>Цены!B157</f>
        <v>&lt;Запасные строчки&gt;</v>
      </c>
      <c r="D167" s="351">
        <f>Цены!C157</f>
        <v>0</v>
      </c>
      <c r="E167" s="351" t="e">
        <f>IF(#REF!=1,#REF!)+IF(#REF!=1,#REF!)+IF(#REF!=1,#REF!)+IF(#REF!=1,#REF!)+IF(#REF!=1,#REF!)+IF(#REF!=1,#REF!)+IF(#REF!=1,#REF!)+IF('8'!A167=1,'8'!D167)+
IF(#REF!=1,#REF!)+IF('10'!A167=1,'10'!D167)+IF('11'!A167=1,'11'!D167)+IF('12'!A167=1,'12'!D167)+IF('13'!A167=1,'13'!D167)+IF('15'!A167=1,'15'!D167)+IF('14'!A167=1,'14'!D167)</f>
        <v>#REF!</v>
      </c>
      <c r="F167" s="360">
        <f>Цены!G157</f>
        <v>0</v>
      </c>
      <c r="G167" s="352" t="e">
        <f t="shared" si="9"/>
        <v>#REF!</v>
      </c>
      <c r="H167" s="239"/>
    </row>
    <row r="168" spans="1:8" x14ac:dyDescent="0.2">
      <c r="A168" s="240">
        <v>154</v>
      </c>
      <c r="B168" s="242" t="e">
        <f t="shared" si="8"/>
        <v>#REF!</v>
      </c>
      <c r="C168" s="217" t="str">
        <f>Цены!B158</f>
        <v>&lt;Запасные строчки&gt;</v>
      </c>
      <c r="D168" s="351">
        <f>Цены!C158</f>
        <v>0</v>
      </c>
      <c r="E168" s="351" t="e">
        <f>IF(#REF!=1,#REF!)+IF(#REF!=1,#REF!)+IF(#REF!=1,#REF!)+IF(#REF!=1,#REF!)+IF(#REF!=1,#REF!)+IF(#REF!=1,#REF!)+IF(#REF!=1,#REF!)+IF('8'!A168=1,'8'!D168)+
IF(#REF!=1,#REF!)+IF('10'!A168=1,'10'!D168)+IF('11'!A168=1,'11'!D168)+IF('12'!A168=1,'12'!D168)+IF('13'!A168=1,'13'!D168)+IF('15'!A168=1,'15'!D168)+IF('14'!A168=1,'14'!D168)</f>
        <v>#REF!</v>
      </c>
      <c r="F168" s="360">
        <f>Цены!G158</f>
        <v>0</v>
      </c>
      <c r="G168" s="352" t="e">
        <f t="shared" si="9"/>
        <v>#REF!</v>
      </c>
      <c r="H168" s="239"/>
    </row>
    <row r="169" spans="1:8" x14ac:dyDescent="0.2">
      <c r="A169" s="240">
        <v>155</v>
      </c>
      <c r="B169" s="242" t="e">
        <f t="shared" si="8"/>
        <v>#REF!</v>
      </c>
      <c r="C169" s="217" t="str">
        <f>Цены!B159</f>
        <v>&lt;Запасные строчки&gt;</v>
      </c>
      <c r="D169" s="351">
        <f>Цены!C159</f>
        <v>0</v>
      </c>
      <c r="E169" s="351" t="e">
        <f>IF(#REF!=1,#REF!)+IF(#REF!=1,#REF!)+IF(#REF!=1,#REF!)+IF(#REF!=1,#REF!)+IF(#REF!=1,#REF!)+IF(#REF!=1,#REF!)+IF(#REF!=1,#REF!)+IF('8'!A169=1,'8'!D169)+
IF(#REF!=1,#REF!)+IF('10'!A169=1,'10'!D169)+IF('11'!A169=1,'11'!D169)+IF('12'!A169=1,'12'!D169)+IF('13'!A169=1,'13'!D169)+IF('15'!A169=1,'15'!D169)+IF('14'!A169=1,'14'!D169)</f>
        <v>#REF!</v>
      </c>
      <c r="F169" s="360">
        <f>Цены!G159</f>
        <v>0</v>
      </c>
      <c r="G169" s="352" t="e">
        <f t="shared" si="9"/>
        <v>#REF!</v>
      </c>
      <c r="H169" s="239"/>
    </row>
    <row r="170" spans="1:8" x14ac:dyDescent="0.2">
      <c r="A170" s="240">
        <v>156</v>
      </c>
      <c r="B170" s="242">
        <f t="shared" si="8"/>
        <v>0</v>
      </c>
      <c r="C170" s="577" t="s">
        <v>127</v>
      </c>
      <c r="D170" s="577"/>
      <c r="E170" s="577"/>
      <c r="F170" s="577"/>
      <c r="G170" s="363">
        <f>SUMIF(B16:B169,1,G16:G169)</f>
        <v>0</v>
      </c>
      <c r="H170" s="239"/>
    </row>
    <row r="171" spans="1:8" ht="25.5" x14ac:dyDescent="0.2">
      <c r="A171" s="240">
        <v>157</v>
      </c>
      <c r="B171" s="242">
        <f t="shared" si="8"/>
        <v>1</v>
      </c>
      <c r="C171" s="364" t="str">
        <f ca="1">C1&amp;". Черновые отделочные работы"</f>
        <v>Мастера. Черновые отделочные работы</v>
      </c>
      <c r="D171" s="365" t="s">
        <v>804</v>
      </c>
      <c r="E171" s="366" t="s">
        <v>531</v>
      </c>
      <c r="F171" s="367" t="s">
        <v>805</v>
      </c>
      <c r="G171" s="368" t="s">
        <v>578</v>
      </c>
      <c r="H171" s="239"/>
    </row>
    <row r="172" spans="1:8" x14ac:dyDescent="0.2">
      <c r="A172" s="240">
        <v>158</v>
      </c>
      <c r="B172" s="242">
        <f t="shared" si="8"/>
        <v>0</v>
      </c>
      <c r="C172" s="345" t="s">
        <v>131</v>
      </c>
      <c r="D172" s="358"/>
      <c r="E172" s="358"/>
      <c r="F172" s="358"/>
      <c r="G172" s="359"/>
      <c r="H172" s="239"/>
    </row>
    <row r="173" spans="1:8" x14ac:dyDescent="0.2">
      <c r="A173" s="240">
        <v>159</v>
      </c>
      <c r="B173" s="242" t="e">
        <f t="shared" si="8"/>
        <v>#REF!</v>
      </c>
      <c r="C173" s="347" t="str">
        <f>Цены!B163</f>
        <v>Грунтовка пола</v>
      </c>
      <c r="D173" s="348" t="str">
        <f>Цены!C163</f>
        <v>м2</v>
      </c>
      <c r="E173" s="348" t="e">
        <f>IF(#REF!=1,#REF!)+IF(#REF!=1,#REF!)+IF(#REF!=1,#REF!)+IF(#REF!=1,#REF!)+IF(#REF!=1,#REF!)+IF(#REF!=1,#REF!)+IF(#REF!=1,#REF!)+IF('8'!A173=1,'8'!D173)+
IF(#REF!=1,#REF!)+IF('10'!A173=1,'10'!D173)+IF('11'!A173=1,'11'!D173)+IF('12'!A173=1,'12'!D173)+IF('13'!A173=1,'13'!D173)+IF('15'!A173=1,'15'!D173)+IF('14'!A173=1,'14'!D173)</f>
        <v>#REF!</v>
      </c>
      <c r="F173" s="349">
        <f>Цены!G163</f>
        <v>32.5</v>
      </c>
      <c r="G173" s="350" t="e">
        <f t="shared" ref="G173:G206" si="10">E173*F173</f>
        <v>#REF!</v>
      </c>
      <c r="H173" s="239"/>
    </row>
    <row r="174" spans="1:8" x14ac:dyDescent="0.2">
      <c r="A174" s="240">
        <v>160</v>
      </c>
      <c r="B174" s="242" t="e">
        <f t="shared" si="8"/>
        <v>#REF!</v>
      </c>
      <c r="C174" s="217" t="str">
        <f>Цены!B164</f>
        <v>Грунтовка пола (второй и последующие слои)</v>
      </c>
      <c r="D174" s="351" t="str">
        <f>Цены!C164</f>
        <v>м2</v>
      </c>
      <c r="E174" s="351" t="e">
        <f>IF(#REF!=1,#REF!)+IF(#REF!=1,#REF!)+IF(#REF!=1,#REF!)+IF(#REF!=1,#REF!)+IF(#REF!=1,#REF!)+IF(#REF!=1,#REF!)+IF(#REF!=1,#REF!)+IF('8'!A174=1,'8'!D174)+
IF(#REF!=1,#REF!)+IF('10'!A174=1,'10'!D174)+IF('11'!A174=1,'11'!D174)+IF('12'!A174=1,'12'!D174)+IF('13'!A174=1,'13'!D174)+IF('15'!A174=1,'15'!D174)+IF('14'!A174=1,'14'!D174)</f>
        <v>#REF!</v>
      </c>
      <c r="F174" s="360">
        <f>Цены!G164</f>
        <v>32.5</v>
      </c>
      <c r="G174" s="352" t="e">
        <f t="shared" si="10"/>
        <v>#REF!</v>
      </c>
      <c r="H174" s="239"/>
    </row>
    <row r="175" spans="1:8" x14ac:dyDescent="0.2">
      <c r="A175" s="240">
        <v>161</v>
      </c>
      <c r="B175" s="242" t="e">
        <f t="shared" si="8"/>
        <v>#REF!</v>
      </c>
      <c r="C175" s="217" t="str">
        <f>Цены!B165</f>
        <v>Грунтовка пола (бетон контактом)</v>
      </c>
      <c r="D175" s="351" t="str">
        <f>Цены!C165</f>
        <v>м2</v>
      </c>
      <c r="E175" s="351" t="e">
        <f>IF(#REF!=1,#REF!)+IF(#REF!=1,#REF!)+IF(#REF!=1,#REF!)+IF(#REF!=1,#REF!)+IF(#REF!=1,#REF!)+IF(#REF!=1,#REF!)+IF(#REF!=1,#REF!)+IF('8'!A175=1,'8'!D175)+
IF(#REF!=1,#REF!)+IF('10'!A175=1,'10'!D175)+IF('11'!A175=1,'11'!D175)+IF('12'!A175=1,'12'!D175)+IF('13'!A175=1,'13'!D175)+IF('15'!A175=1,'15'!D175)+IF('14'!A175=1,'14'!D175)</f>
        <v>#REF!</v>
      </c>
      <c r="F175" s="360">
        <f>Цены!G165</f>
        <v>42.5</v>
      </c>
      <c r="G175" s="352" t="e">
        <f t="shared" si="10"/>
        <v>#REF!</v>
      </c>
      <c r="H175" s="239"/>
    </row>
    <row r="176" spans="1:8" x14ac:dyDescent="0.2">
      <c r="A176" s="240">
        <v>162</v>
      </c>
      <c r="B176" s="242" t="e">
        <f t="shared" si="8"/>
        <v>#REF!</v>
      </c>
      <c r="C176" s="217" t="str">
        <f>Цены!B166</f>
        <v>Обработка анти плесенью(пол)</v>
      </c>
      <c r="D176" s="351" t="str">
        <f>Цены!C166</f>
        <v>м2</v>
      </c>
      <c r="E176" s="351" t="e">
        <f>IF(#REF!=1,#REF!)+IF(#REF!=1,#REF!)+IF(#REF!=1,#REF!)+IF(#REF!=1,#REF!)+IF(#REF!=1,#REF!)+IF(#REF!=1,#REF!)+IF(#REF!=1,#REF!)+IF('8'!A176=1,'8'!D176)+
IF(#REF!=1,#REF!)+IF('10'!A176=1,'10'!D176)+IF('11'!A176=1,'11'!D176)+IF('12'!A176=1,'12'!D176)+IF('13'!A176=1,'13'!D176)+IF('15'!A176=1,'15'!D176)+IF('14'!A176=1,'14'!D176)</f>
        <v>#REF!</v>
      </c>
      <c r="F176" s="360">
        <f>Цены!G166</f>
        <v>68.5</v>
      </c>
      <c r="G176" s="352" t="e">
        <f t="shared" si="10"/>
        <v>#REF!</v>
      </c>
      <c r="H176" s="239"/>
    </row>
    <row r="177" spans="1:8" x14ac:dyDescent="0.2">
      <c r="A177" s="240">
        <v>163</v>
      </c>
      <c r="B177" s="242" t="e">
        <f t="shared" si="8"/>
        <v>#REF!</v>
      </c>
      <c r="C177" s="217" t="str">
        <f>Цены!B167</f>
        <v>Гидроизоляция пола пленкой ПВХ</v>
      </c>
      <c r="D177" s="351" t="str">
        <f>Цены!C167</f>
        <v>м2</v>
      </c>
      <c r="E177" s="351" t="e">
        <f>IF(#REF!=1,#REF!)+IF(#REF!=1,#REF!)+IF(#REF!=1,#REF!)+IF(#REF!=1,#REF!)+IF(#REF!=1,#REF!)+IF(#REF!=1,#REF!)+IF(#REF!=1,#REF!)+IF('8'!A177=1,'8'!D177)+
IF(#REF!=1,#REF!)+IF('10'!A177=1,'10'!D177)+IF('11'!A177=1,'11'!D177)+IF('12'!A177=1,'12'!D177)+IF('13'!A177=1,'13'!D177)+IF('15'!A177=1,'15'!D177)+IF('14'!A177=1,'14'!D177)</f>
        <v>#REF!</v>
      </c>
      <c r="F177" s="360">
        <f>Цены!G167</f>
        <v>49</v>
      </c>
      <c r="G177" s="352" t="e">
        <f t="shared" si="10"/>
        <v>#REF!</v>
      </c>
      <c r="H177" s="239"/>
    </row>
    <row r="178" spans="1:8" ht="25.5" x14ac:dyDescent="0.2">
      <c r="A178" s="240">
        <v>164</v>
      </c>
      <c r="B178" s="242" t="e">
        <f t="shared" si="8"/>
        <v>#REF!</v>
      </c>
      <c r="C178" s="217" t="str">
        <f>Цены!B168</f>
        <v>Гидроизоляция пола (смесью водостоп или жидким стеклом)</v>
      </c>
      <c r="D178" s="351" t="str">
        <f>Цены!C168</f>
        <v>м2</v>
      </c>
      <c r="E178" s="351" t="e">
        <f>IF(#REF!=1,#REF!)+IF(#REF!=1,#REF!)+IF(#REF!=1,#REF!)+IF(#REF!=1,#REF!)+IF(#REF!=1,#REF!)+IF(#REF!=1,#REF!)+IF(#REF!=1,#REF!)+IF('8'!A178=1,'8'!D178)+
IF(#REF!=1,#REF!)+IF('10'!A178=1,'10'!D178)+IF('11'!A178=1,'11'!D178)+IF('12'!A178=1,'12'!D178)+IF('13'!A178=1,'13'!D178)+IF('15'!A178=1,'15'!D178)+IF('14'!A178=1,'14'!D178)</f>
        <v>#REF!</v>
      </c>
      <c r="F178" s="360">
        <f>Цены!G168</f>
        <v>153.5</v>
      </c>
      <c r="G178" s="352" t="e">
        <f t="shared" si="10"/>
        <v>#REF!</v>
      </c>
      <c r="H178" s="239"/>
    </row>
    <row r="179" spans="1:8" x14ac:dyDescent="0.2">
      <c r="A179" s="240">
        <v>165</v>
      </c>
      <c r="B179" s="242" t="e">
        <f t="shared" si="8"/>
        <v>#REF!</v>
      </c>
      <c r="C179" s="217" t="str">
        <f>Цены!B169</f>
        <v>Гидроизоляция рулонными материалами</v>
      </c>
      <c r="D179" s="351" t="str">
        <f>Цены!C169</f>
        <v>м2</v>
      </c>
      <c r="E179" s="351" t="e">
        <f>IF(#REF!=1,#REF!)+IF(#REF!=1,#REF!)+IF(#REF!=1,#REF!)+IF(#REF!=1,#REF!)+IF(#REF!=1,#REF!)+IF(#REF!=1,#REF!)+IF(#REF!=1,#REF!)+IF('8'!A179=1,'8'!D179)+
IF(#REF!=1,#REF!)+IF('10'!A179=1,'10'!D179)+IF('11'!A179=1,'11'!D179)+IF('12'!A179=1,'12'!D179)+IF('13'!A179=1,'13'!D179)+IF('15'!A179=1,'15'!D179)+IF('14'!A179=1,'14'!D179)</f>
        <v>#REF!</v>
      </c>
      <c r="F179" s="360">
        <f>Цены!G169</f>
        <v>214</v>
      </c>
      <c r="G179" s="352" t="e">
        <f t="shared" si="10"/>
        <v>#REF!</v>
      </c>
      <c r="H179" s="239"/>
    </row>
    <row r="180" spans="1:8" x14ac:dyDescent="0.2">
      <c r="A180" s="240">
        <v>166</v>
      </c>
      <c r="B180" s="242" t="e">
        <f t="shared" si="8"/>
        <v>#REF!</v>
      </c>
      <c r="C180" s="217" t="str">
        <f>Цены!B170</f>
        <v xml:space="preserve">Укладка пароизолирующих материалов </v>
      </c>
      <c r="D180" s="351" t="str">
        <f>Цены!C170</f>
        <v>м2</v>
      </c>
      <c r="E180" s="351" t="e">
        <f>IF(#REF!=1,#REF!)+IF(#REF!=1,#REF!)+IF(#REF!=1,#REF!)+IF(#REF!=1,#REF!)+IF(#REF!=1,#REF!)+IF(#REF!=1,#REF!)+IF(#REF!=1,#REF!)+IF('8'!A180=1,'8'!D180)+
IF(#REF!=1,#REF!)+IF('10'!A180=1,'10'!D180)+IF('11'!A180=1,'11'!D180)+IF('12'!A180=1,'12'!D180)+IF('13'!A180=1,'13'!D180)+IF('15'!A180=1,'15'!D180)+IF('14'!A180=1,'14'!D180)</f>
        <v>#REF!</v>
      </c>
      <c r="F180" s="360">
        <f>Цены!G170</f>
        <v>62</v>
      </c>
      <c r="G180" s="352" t="e">
        <f t="shared" si="10"/>
        <v>#REF!</v>
      </c>
      <c r="H180" s="239"/>
    </row>
    <row r="181" spans="1:8" x14ac:dyDescent="0.2">
      <c r="A181" s="240">
        <v>167</v>
      </c>
      <c r="B181" s="242" t="e">
        <f t="shared" si="8"/>
        <v>#REF!</v>
      </c>
      <c r="C181" s="217" t="str">
        <f>Цены!B171</f>
        <v>Гидроизоляционная лента (по периметру стен)</v>
      </c>
      <c r="D181" s="351" t="str">
        <f>Цены!C171</f>
        <v>м/п</v>
      </c>
      <c r="E181" s="351" t="e">
        <f>IF(#REF!=1,#REF!)+IF(#REF!=1,#REF!)+IF(#REF!=1,#REF!)+IF(#REF!=1,#REF!)+IF(#REF!=1,#REF!)+IF(#REF!=1,#REF!)+IF(#REF!=1,#REF!)+IF('8'!A181=1,'8'!D181)+
IF(#REF!=1,#REF!)+IF('10'!A181=1,'10'!D181)+IF('11'!A181=1,'11'!D181)+IF('12'!A181=1,'12'!D181)+IF('13'!A181=1,'13'!D181)+IF('15'!A181=1,'15'!D181)+IF('14'!A181=1,'14'!D181)</f>
        <v>#REF!</v>
      </c>
      <c r="F181" s="360">
        <f>Цены!G171</f>
        <v>58.5</v>
      </c>
      <c r="G181" s="352" t="e">
        <f t="shared" si="10"/>
        <v>#REF!</v>
      </c>
      <c r="H181" s="239"/>
    </row>
    <row r="182" spans="1:8" x14ac:dyDescent="0.2">
      <c r="A182" s="240">
        <v>168</v>
      </c>
      <c r="B182" s="242" t="e">
        <f t="shared" si="8"/>
        <v>#REF!</v>
      </c>
      <c r="C182" s="217" t="str">
        <f>Цены!B172</f>
        <v>Монтаж демпферной ленты (кромочной ленты)</v>
      </c>
      <c r="D182" s="351" t="str">
        <f>Цены!C172</f>
        <v>м/п</v>
      </c>
      <c r="E182" s="351" t="e">
        <f>IF(#REF!=1,#REF!)+IF(#REF!=1,#REF!)+IF(#REF!=1,#REF!)+IF(#REF!=1,#REF!)+IF(#REF!=1,#REF!)+IF(#REF!=1,#REF!)+IF(#REF!=1,#REF!)+IF('8'!A182=1,'8'!D182)+
IF(#REF!=1,#REF!)+IF('10'!A182=1,'10'!D182)+IF('11'!A182=1,'11'!D182)+IF('12'!A182=1,'12'!D182)+IF('13'!A182=1,'13'!D182)+IF('15'!A182=1,'15'!D182)+IF('14'!A182=1,'14'!D182)</f>
        <v>#REF!</v>
      </c>
      <c r="F182" s="360">
        <f>Цены!G172</f>
        <v>49</v>
      </c>
      <c r="G182" s="352" t="e">
        <f t="shared" si="10"/>
        <v>#REF!</v>
      </c>
      <c r="H182" s="239"/>
    </row>
    <row r="183" spans="1:8" x14ac:dyDescent="0.2">
      <c r="A183" s="240">
        <v>169</v>
      </c>
      <c r="B183" s="242" t="e">
        <f t="shared" si="8"/>
        <v>#REF!</v>
      </c>
      <c r="C183" s="217" t="str">
        <f>Цены!B173</f>
        <v>Укрытие пленкой пола</v>
      </c>
      <c r="D183" s="351" t="str">
        <f>Цены!C173</f>
        <v>м2</v>
      </c>
      <c r="E183" s="351" t="e">
        <f>IF(#REF!=1,#REF!)+IF(#REF!=1,#REF!)+IF(#REF!=1,#REF!)+IF(#REF!=1,#REF!)+IF(#REF!=1,#REF!)+IF(#REF!=1,#REF!)+IF(#REF!=1,#REF!)+IF('8'!A183=1,'8'!D183)+
IF(#REF!=1,#REF!)+IF('10'!A183=1,'10'!D183)+IF('11'!A183=1,'11'!D183)+IF('12'!A183=1,'12'!D183)+IF('13'!A183=1,'13'!D183)+IF('15'!A183=1,'15'!D183)+IF('14'!A183=1,'14'!D183)</f>
        <v>#REF!</v>
      </c>
      <c r="F183" s="360">
        <f>Цены!G173</f>
        <v>27</v>
      </c>
      <c r="G183" s="352" t="e">
        <f t="shared" si="10"/>
        <v>#REF!</v>
      </c>
      <c r="H183" s="239"/>
    </row>
    <row r="184" spans="1:8" x14ac:dyDescent="0.2">
      <c r="A184" s="240">
        <v>170</v>
      </c>
      <c r="B184" s="242" t="e">
        <f t="shared" si="8"/>
        <v>#REF!</v>
      </c>
      <c r="C184" s="217" t="str">
        <f>Цены!B174</f>
        <v>Подсыпка керамзита</v>
      </c>
      <c r="D184" s="351" t="str">
        <f>Цены!C174</f>
        <v>м2</v>
      </c>
      <c r="E184" s="351" t="e">
        <f>IF(#REF!=1,#REF!)+IF(#REF!=1,#REF!)+IF(#REF!=1,#REF!)+IF(#REF!=1,#REF!)+IF(#REF!=1,#REF!)+IF(#REF!=1,#REF!)+IF(#REF!=1,#REF!)+IF('8'!A184=1,'8'!D184)+
IF(#REF!=1,#REF!)+IF('10'!A184=1,'10'!D184)+IF('11'!A184=1,'11'!D184)+IF('12'!A184=1,'12'!D184)+IF('13'!A184=1,'13'!D184)+IF('15'!A184=1,'15'!D184)+IF('14'!A184=1,'14'!D184)</f>
        <v>#REF!</v>
      </c>
      <c r="F184" s="360">
        <f>Цены!G174</f>
        <v>107</v>
      </c>
      <c r="G184" s="352" t="e">
        <f t="shared" si="10"/>
        <v>#REF!</v>
      </c>
      <c r="H184" s="239"/>
    </row>
    <row r="185" spans="1:8" x14ac:dyDescent="0.2">
      <c r="A185" s="240">
        <v>171</v>
      </c>
      <c r="B185" s="242" t="e">
        <f t="shared" si="8"/>
        <v>#REF!</v>
      </c>
      <c r="C185" s="217" t="str">
        <f>Цены!B175</f>
        <v>Укладка сетки (для стяжки)</v>
      </c>
      <c r="D185" s="351" t="str">
        <f>Цены!C175</f>
        <v>м2</v>
      </c>
      <c r="E185" s="351" t="e">
        <f>IF(#REF!=1,#REF!)+IF(#REF!=1,#REF!)+IF(#REF!=1,#REF!)+IF(#REF!=1,#REF!)+IF(#REF!=1,#REF!)+IF(#REF!=1,#REF!)+IF(#REF!=1,#REF!)+IF('8'!A185=1,'8'!D185)+
IF(#REF!=1,#REF!)+IF('10'!A185=1,'10'!D185)+IF('11'!A185=1,'11'!D185)+IF('12'!A185=1,'12'!D185)+IF('13'!A185=1,'13'!D185)+IF('15'!A185=1,'15'!D185)+IF('14'!A185=1,'14'!D185)</f>
        <v>#REF!</v>
      </c>
      <c r="F185" s="360">
        <f>Цены!G175</f>
        <v>59</v>
      </c>
      <c r="G185" s="352" t="e">
        <f t="shared" si="10"/>
        <v>#REF!</v>
      </c>
      <c r="H185" s="239"/>
    </row>
    <row r="186" spans="1:8" x14ac:dyDescent="0.2">
      <c r="A186" s="240">
        <v>172</v>
      </c>
      <c r="B186" s="242" t="e">
        <f t="shared" si="8"/>
        <v>#REF!</v>
      </c>
      <c r="C186" s="217" t="str">
        <f>Цены!B176</f>
        <v>Железнение стяжки</v>
      </c>
      <c r="D186" s="351" t="str">
        <f>Цены!C176</f>
        <v>м2</v>
      </c>
      <c r="E186" s="351" t="e">
        <f>IF(#REF!=1,#REF!)+IF(#REF!=1,#REF!)+IF(#REF!=1,#REF!)+IF(#REF!=1,#REF!)+IF(#REF!=1,#REF!)+IF(#REF!=1,#REF!)+IF(#REF!=1,#REF!)+IF('8'!A186=1,'8'!D186)+
IF(#REF!=1,#REF!)+IF('10'!A186=1,'10'!D186)+IF('11'!A186=1,'11'!D186)+IF('12'!A186=1,'12'!D186)+IF('13'!A186=1,'13'!D186)+IF('15'!A186=1,'15'!D186)+IF('14'!A186=1,'14'!D186)</f>
        <v>#REF!</v>
      </c>
      <c r="F186" s="360">
        <f>Цены!G176</f>
        <v>62</v>
      </c>
      <c r="G186" s="352" t="e">
        <f t="shared" si="10"/>
        <v>#REF!</v>
      </c>
      <c r="H186" s="239"/>
    </row>
    <row r="187" spans="1:8" x14ac:dyDescent="0.2">
      <c r="A187" s="240">
        <v>173</v>
      </c>
      <c r="B187" s="242" t="e">
        <f t="shared" si="8"/>
        <v>#REF!</v>
      </c>
      <c r="C187" s="217" t="str">
        <f>Цены!B177</f>
        <v>Устройство стяжки по маякам до 4 см</v>
      </c>
      <c r="D187" s="351" t="str">
        <f>Цены!C177</f>
        <v>м2</v>
      </c>
      <c r="E187" s="351" t="e">
        <f>IF(#REF!=1,#REF!)+IF(#REF!=1,#REF!)+IF(#REF!=1,#REF!)+IF(#REF!=1,#REF!)+IF(#REF!=1,#REF!)+IF(#REF!=1,#REF!)+IF(#REF!=1,#REF!)+IF('8'!A187=1,'8'!D187)+
IF(#REF!=1,#REF!)+IF('10'!A187=1,'10'!D187)+IF('11'!A187=1,'11'!D187)+IF('12'!A187=1,'12'!D187)+IF('13'!A187=1,'13'!D187)+IF('15'!A187=1,'15'!D187)+IF('14'!A187=1,'14'!D187)</f>
        <v>#REF!</v>
      </c>
      <c r="F187" s="360">
        <f>Цены!G177</f>
        <v>232.5</v>
      </c>
      <c r="G187" s="352" t="e">
        <f t="shared" si="10"/>
        <v>#REF!</v>
      </c>
      <c r="H187" s="239"/>
    </row>
    <row r="188" spans="1:8" x14ac:dyDescent="0.2">
      <c r="A188" s="240">
        <v>174</v>
      </c>
      <c r="B188" s="242" t="e">
        <f t="shared" si="8"/>
        <v>#REF!</v>
      </c>
      <c r="C188" s="217" t="str">
        <f>Цены!B178</f>
        <v>Устройство стяжки по маякам до 6 см</v>
      </c>
      <c r="D188" s="351" t="str">
        <f>Цены!C178</f>
        <v>м2</v>
      </c>
      <c r="E188" s="351" t="e">
        <f>IF(#REF!=1,#REF!)+IF(#REF!=1,#REF!)+IF(#REF!=1,#REF!)+IF(#REF!=1,#REF!)+IF(#REF!=1,#REF!)+IF(#REF!=1,#REF!)+IF(#REF!=1,#REF!)+IF('8'!A188=1,'8'!D188)+
IF(#REF!=1,#REF!)+IF('10'!A188=1,'10'!D188)+IF('11'!A188=1,'11'!D188)+IF('12'!A188=1,'12'!D188)+IF('13'!A188=1,'13'!D188)+IF('15'!A188=1,'15'!D188)+IF('14'!A188=1,'14'!D188)</f>
        <v>#REF!</v>
      </c>
      <c r="F188" s="360">
        <f>Цены!G178</f>
        <v>349.5</v>
      </c>
      <c r="G188" s="352" t="e">
        <f t="shared" si="10"/>
        <v>#REF!</v>
      </c>
      <c r="H188" s="239"/>
    </row>
    <row r="189" spans="1:8" x14ac:dyDescent="0.2">
      <c r="A189" s="240">
        <v>175</v>
      </c>
      <c r="B189" s="242" t="e">
        <f t="shared" si="8"/>
        <v>#REF!</v>
      </c>
      <c r="C189" s="217" t="str">
        <f>Цены!B179</f>
        <v>Устройство стяжки по маякам свыше 6 см</v>
      </c>
      <c r="D189" s="351" t="str">
        <f>Цены!C179</f>
        <v>м2</v>
      </c>
      <c r="E189" s="351" t="e">
        <f>IF(#REF!=1,#REF!)+IF(#REF!=1,#REF!)+IF(#REF!=1,#REF!)+IF(#REF!=1,#REF!)+IF(#REF!=1,#REF!)+IF(#REF!=1,#REF!)+IF(#REF!=1,#REF!)+IF('8'!A189=1,'8'!D189)+
IF(#REF!=1,#REF!)+IF('10'!A189=1,'10'!D189)+IF('11'!A189=1,'11'!D189)+IF('12'!A189=1,'12'!D189)+IF('13'!A189=1,'13'!D189)+IF('15'!A189=1,'15'!D189)+IF('14'!A189=1,'14'!D189)</f>
        <v>#REF!</v>
      </c>
      <c r="F189" s="360">
        <f>Цены!G179</f>
        <v>397.5</v>
      </c>
      <c r="G189" s="352" t="e">
        <f t="shared" si="10"/>
        <v>#REF!</v>
      </c>
      <c r="H189" s="239"/>
    </row>
    <row r="190" spans="1:8" x14ac:dyDescent="0.2">
      <c r="A190" s="240">
        <v>176</v>
      </c>
      <c r="B190" s="242" t="e">
        <f t="shared" si="8"/>
        <v>#REF!</v>
      </c>
      <c r="C190" s="217" t="str">
        <f>Цены!B180</f>
        <v>Устройство наливных полов до 3 см</v>
      </c>
      <c r="D190" s="351" t="str">
        <f>Цены!C180</f>
        <v>м2</v>
      </c>
      <c r="E190" s="351" t="e">
        <f>IF(#REF!=1,#REF!)+IF(#REF!=1,#REF!)+IF(#REF!=1,#REF!)+IF(#REF!=1,#REF!)+IF(#REF!=1,#REF!)+IF(#REF!=1,#REF!)+IF(#REF!=1,#REF!)+IF('8'!A190=1,'8'!D190)+
IF(#REF!=1,#REF!)+IF('10'!A190=1,'10'!D190)+IF('11'!A190=1,'11'!D190)+IF('12'!A190=1,'12'!D190)+IF('13'!A190=1,'13'!D190)+IF('15'!A190=1,'15'!D190)+IF('14'!A190=1,'14'!D190)</f>
        <v>#REF!</v>
      </c>
      <c r="F190" s="360">
        <f>Цены!G180</f>
        <v>227.5</v>
      </c>
      <c r="G190" s="352" t="e">
        <f t="shared" si="10"/>
        <v>#REF!</v>
      </c>
      <c r="H190" s="239"/>
    </row>
    <row r="191" spans="1:8" ht="25.5" x14ac:dyDescent="0.2">
      <c r="A191" s="240">
        <v>177</v>
      </c>
      <c r="B191" s="242" t="e">
        <f t="shared" si="8"/>
        <v>#REF!</v>
      </c>
      <c r="C191" s="217" t="str">
        <f>Цены!B181</f>
        <v xml:space="preserve">Финишное выравнивание стяжки наливным полом </v>
      </c>
      <c r="D191" s="351" t="str">
        <f>Цены!C181</f>
        <v>м2</v>
      </c>
      <c r="E191" s="351" t="e">
        <f>IF(#REF!=1,#REF!)+IF(#REF!=1,#REF!)+IF(#REF!=1,#REF!)+IF(#REF!=1,#REF!)+IF(#REF!=1,#REF!)+IF(#REF!=1,#REF!)+IF(#REF!=1,#REF!)+IF('8'!A191=1,'8'!D191)+
IF(#REF!=1,#REF!)+IF('10'!A191=1,'10'!D191)+IF('11'!A191=1,'11'!D191)+IF('12'!A191=1,'12'!D191)+IF('13'!A191=1,'13'!D191)+IF('15'!A191=1,'15'!D191)+IF('14'!A191=1,'14'!D191)</f>
        <v>#REF!</v>
      </c>
      <c r="F191" s="360">
        <f>Цены!G181</f>
        <v>177.5</v>
      </c>
      <c r="G191" s="352" t="e">
        <f t="shared" si="10"/>
        <v>#REF!</v>
      </c>
      <c r="H191" s="239"/>
    </row>
    <row r="192" spans="1:8" ht="25.5" x14ac:dyDescent="0.2">
      <c r="A192" s="240">
        <v>178</v>
      </c>
      <c r="B192" s="242" t="e">
        <f t="shared" si="8"/>
        <v>#REF!</v>
      </c>
      <c r="C192" s="217" t="str">
        <f>Цены!B182</f>
        <v>Заливка рустов после проведения демонтажа перегородок</v>
      </c>
      <c r="D192" s="351" t="str">
        <f>Цены!C182</f>
        <v>м/п</v>
      </c>
      <c r="E192" s="351" t="e">
        <f>IF(#REF!=1,#REF!)+IF(#REF!=1,#REF!)+IF(#REF!=1,#REF!)+IF(#REF!=1,#REF!)+IF(#REF!=1,#REF!)+IF(#REF!=1,#REF!)+IF(#REF!=1,#REF!)+IF('8'!A192=1,'8'!D192)+
IF(#REF!=1,#REF!)+IF('10'!A192=1,'10'!D192)+IF('11'!A192=1,'11'!D192)+IF('12'!A192=1,'12'!D192)+IF('13'!A192=1,'13'!D192)+IF('15'!A192=1,'15'!D192)+IF('14'!A192=1,'14'!D192)</f>
        <v>#REF!</v>
      </c>
      <c r="F192" s="360">
        <f>Цены!G182</f>
        <v>210</v>
      </c>
      <c r="G192" s="352" t="e">
        <f t="shared" si="10"/>
        <v>#REF!</v>
      </c>
      <c r="H192" s="239"/>
    </row>
    <row r="193" spans="1:8" x14ac:dyDescent="0.2">
      <c r="A193" s="240">
        <v>179</v>
      </c>
      <c r="B193" s="242" t="e">
        <f t="shared" si="8"/>
        <v>#REF!</v>
      </c>
      <c r="C193" s="217" t="str">
        <f>Цены!B183</f>
        <v>Устройство "сухой стяжки"</v>
      </c>
      <c r="D193" s="351" t="str">
        <f>Цены!C183</f>
        <v>м2</v>
      </c>
      <c r="E193" s="351" t="e">
        <f>IF(#REF!=1,#REF!)+IF(#REF!=1,#REF!)+IF(#REF!=1,#REF!)+IF(#REF!=1,#REF!)+IF(#REF!=1,#REF!)+IF(#REF!=1,#REF!)+IF(#REF!=1,#REF!)+IF('8'!A193=1,'8'!D193)+
IF(#REF!=1,#REF!)+IF('10'!A193=1,'10'!D193)+IF('11'!A193=1,'11'!D193)+IF('12'!A193=1,'12'!D193)+IF('13'!A193=1,'13'!D193)+IF('15'!A193=1,'15'!D193)+IF('14'!A193=1,'14'!D193)</f>
        <v>#REF!</v>
      </c>
      <c r="F193" s="360">
        <f>Цены!G183</f>
        <v>770</v>
      </c>
      <c r="G193" s="352" t="e">
        <f t="shared" si="10"/>
        <v>#REF!</v>
      </c>
      <c r="H193" s="239"/>
    </row>
    <row r="194" spans="1:8" ht="25.5" x14ac:dyDescent="0.2">
      <c r="A194" s="240">
        <v>180</v>
      </c>
      <c r="B194" s="242" t="e">
        <f t="shared" si="8"/>
        <v>#REF!</v>
      </c>
      <c r="C194" s="217" t="str">
        <f>Цены!B184</f>
        <v>Устройство "полусухой" (механизированной стяжки)</v>
      </c>
      <c r="D194" s="351" t="str">
        <f>Цены!C184</f>
        <v>м2</v>
      </c>
      <c r="E194" s="351" t="e">
        <f>IF(#REF!=1,#REF!)+IF(#REF!=1,#REF!)+IF(#REF!=1,#REF!)+IF(#REF!=1,#REF!)+IF(#REF!=1,#REF!)+IF(#REF!=1,#REF!)+IF(#REF!=1,#REF!)+IF('8'!A194=1,'8'!D194)+
IF(#REF!=1,#REF!)+IF('10'!A194=1,'10'!D194)+IF('11'!A194=1,'11'!D194)+IF('12'!A194=1,'12'!D194)+IF('13'!A194=1,'13'!D194)+IF('15'!A194=1,'15'!D194)+IF('14'!A194=1,'14'!D194)</f>
        <v>#REF!</v>
      </c>
      <c r="F194" s="360">
        <f>Цены!G184</f>
        <v>925</v>
      </c>
      <c r="G194" s="352" t="e">
        <f t="shared" si="10"/>
        <v>#REF!</v>
      </c>
      <c r="H194" s="239"/>
    </row>
    <row r="195" spans="1:8" x14ac:dyDescent="0.2">
      <c r="A195" s="240">
        <v>181</v>
      </c>
      <c r="B195" s="242" t="e">
        <f t="shared" si="8"/>
        <v>#REF!</v>
      </c>
      <c r="C195" s="217" t="str">
        <f>Цены!B185</f>
        <v>Устройство деревянной обрешетки пола</v>
      </c>
      <c r="D195" s="351" t="str">
        <f>Цены!C185</f>
        <v>м2</v>
      </c>
      <c r="E195" s="351" t="e">
        <f>IF(#REF!=1,#REF!)+IF(#REF!=1,#REF!)+IF(#REF!=1,#REF!)+IF(#REF!=1,#REF!)+IF(#REF!=1,#REF!)+IF(#REF!=1,#REF!)+IF(#REF!=1,#REF!)+IF('8'!A195=1,'8'!D195)+
IF(#REF!=1,#REF!)+IF('10'!A195=1,'10'!D195)+IF('11'!A195=1,'11'!D195)+IF('12'!A195=1,'12'!D195)+IF('13'!A195=1,'13'!D195)+IF('15'!A195=1,'15'!D195)+IF('14'!A195=1,'14'!D195)</f>
        <v>#REF!</v>
      </c>
      <c r="F195" s="360">
        <f>Цены!G185</f>
        <v>212.5</v>
      </c>
      <c r="G195" s="352" t="e">
        <f t="shared" si="10"/>
        <v>#REF!</v>
      </c>
      <c r="H195" s="239"/>
    </row>
    <row r="196" spans="1:8" x14ac:dyDescent="0.2">
      <c r="A196" s="240">
        <v>182</v>
      </c>
      <c r="B196" s="242" t="e">
        <f t="shared" si="8"/>
        <v>#REF!</v>
      </c>
      <c r="C196" s="217" t="str">
        <f>Цены!B186</f>
        <v>Укладка деревянных лаг</v>
      </c>
      <c r="D196" s="351" t="str">
        <f>Цены!C186</f>
        <v>м/п</v>
      </c>
      <c r="E196" s="351" t="e">
        <f>IF(#REF!=1,#REF!)+IF(#REF!=1,#REF!)+IF(#REF!=1,#REF!)+IF(#REF!=1,#REF!)+IF(#REF!=1,#REF!)+IF(#REF!=1,#REF!)+IF(#REF!=1,#REF!)+IF('8'!A196=1,'8'!D196)+
IF(#REF!=1,#REF!)+IF('10'!A196=1,'10'!D196)+IF('11'!A196=1,'11'!D196)+IF('12'!A196=1,'12'!D196)+IF('13'!A196=1,'13'!D196)+IF('15'!A196=1,'15'!D196)+IF('14'!A196=1,'14'!D196)</f>
        <v>#REF!</v>
      </c>
      <c r="F196" s="360">
        <f>Цены!G186</f>
        <v>177.5</v>
      </c>
      <c r="G196" s="352" t="e">
        <f t="shared" si="10"/>
        <v>#REF!</v>
      </c>
      <c r="H196" s="239"/>
    </row>
    <row r="197" spans="1:8" x14ac:dyDescent="0.2">
      <c r="A197" s="240">
        <v>183</v>
      </c>
      <c r="B197" s="242" t="e">
        <f t="shared" si="8"/>
        <v>#REF!</v>
      </c>
      <c r="C197" s="217" t="str">
        <f>Цены!B187</f>
        <v>Устройство  тепло/звукоизоляции(полы)</v>
      </c>
      <c r="D197" s="351" t="str">
        <f>Цены!C187</f>
        <v>м2</v>
      </c>
      <c r="E197" s="351" t="e">
        <f>IF(#REF!=1,#REF!)+IF(#REF!=1,#REF!)+IF(#REF!=1,#REF!)+IF(#REF!=1,#REF!)+IF(#REF!=1,#REF!)+IF(#REF!=1,#REF!)+IF(#REF!=1,#REF!)+IF('8'!A197=1,'8'!D197)+
IF(#REF!=1,#REF!)+IF('10'!A197=1,'10'!D197)+IF('11'!A197=1,'11'!D197)+IF('12'!A197=1,'12'!D197)+IF('13'!A197=1,'13'!D197)+IF('15'!A197=1,'15'!D197)+IF('14'!A197=1,'14'!D197)</f>
        <v>#REF!</v>
      </c>
      <c r="F197" s="360">
        <f>Цены!G187</f>
        <v>117.5</v>
      </c>
      <c r="G197" s="352" t="e">
        <f t="shared" si="10"/>
        <v>#REF!</v>
      </c>
      <c r="H197" s="239"/>
    </row>
    <row r="198" spans="1:8" x14ac:dyDescent="0.2">
      <c r="A198" s="240">
        <v>184</v>
      </c>
      <c r="B198" s="242" t="e">
        <f t="shared" si="8"/>
        <v>#REF!</v>
      </c>
      <c r="C198" s="217" t="str">
        <f>Цены!B188</f>
        <v xml:space="preserve">Устройство дощатых полов по лагам </v>
      </c>
      <c r="D198" s="351" t="str">
        <f>Цены!C188</f>
        <v>м2</v>
      </c>
      <c r="E198" s="351" t="e">
        <f>IF(#REF!=1,#REF!)+IF(#REF!=1,#REF!)+IF(#REF!=1,#REF!)+IF(#REF!=1,#REF!)+IF(#REF!=1,#REF!)+IF(#REF!=1,#REF!)+IF(#REF!=1,#REF!)+IF('8'!A198=1,'8'!D198)+
IF(#REF!=1,#REF!)+IF('10'!A198=1,'10'!D198)+IF('11'!A198=1,'11'!D198)+IF('12'!A198=1,'12'!D198)+IF('13'!A198=1,'13'!D198)+IF('15'!A198=1,'15'!D198)+IF('14'!A198=1,'14'!D198)</f>
        <v>#REF!</v>
      </c>
      <c r="F198" s="360">
        <f>Цены!G188</f>
        <v>253</v>
      </c>
      <c r="G198" s="352" t="e">
        <f t="shared" si="10"/>
        <v>#REF!</v>
      </c>
      <c r="H198" s="239"/>
    </row>
    <row r="199" spans="1:8" x14ac:dyDescent="0.2">
      <c r="A199" s="240">
        <v>185</v>
      </c>
      <c r="B199" s="242" t="e">
        <f t="shared" si="8"/>
        <v>#REF!</v>
      </c>
      <c r="C199" s="217" t="str">
        <f>Цены!B189</f>
        <v xml:space="preserve">Укладка фанеры на дощатый пол </v>
      </c>
      <c r="D199" s="351" t="str">
        <f>Цены!C189</f>
        <v>м2</v>
      </c>
      <c r="E199" s="351" t="e">
        <f>IF(#REF!=1,#REF!)+IF(#REF!=1,#REF!)+IF(#REF!=1,#REF!)+IF(#REF!=1,#REF!)+IF(#REF!=1,#REF!)+IF(#REF!=1,#REF!)+IF(#REF!=1,#REF!)+IF('8'!A199=1,'8'!D199)+
IF(#REF!=1,#REF!)+IF('10'!A199=1,'10'!D199)+IF('11'!A199=1,'11'!D199)+IF('12'!A199=1,'12'!D199)+IF('13'!A199=1,'13'!D199)+IF('15'!A199=1,'15'!D199)+IF('14'!A199=1,'14'!D199)</f>
        <v>#REF!</v>
      </c>
      <c r="F199" s="360">
        <f>Цены!G189</f>
        <v>172.5</v>
      </c>
      <c r="G199" s="352" t="e">
        <f t="shared" si="10"/>
        <v>#REF!</v>
      </c>
      <c r="H199" s="239"/>
    </row>
    <row r="200" spans="1:8" x14ac:dyDescent="0.2">
      <c r="A200" s="240">
        <v>186</v>
      </c>
      <c r="B200" s="242" t="e">
        <f t="shared" si="8"/>
        <v>#REF!</v>
      </c>
      <c r="C200" s="217" t="str">
        <f>Цены!B190</f>
        <v>Укладка фанеры на бетон</v>
      </c>
      <c r="D200" s="351" t="str">
        <f>Цены!C190</f>
        <v>м2</v>
      </c>
      <c r="E200" s="351" t="e">
        <f>IF(#REF!=1,#REF!)+IF(#REF!=1,#REF!)+IF(#REF!=1,#REF!)+IF(#REF!=1,#REF!)+IF(#REF!=1,#REF!)+IF(#REF!=1,#REF!)+IF(#REF!=1,#REF!)+IF('8'!A200=1,'8'!D200)+
IF(#REF!=1,#REF!)+IF('10'!A200=1,'10'!D200)+IF('11'!A200=1,'11'!D200)+IF('12'!A200=1,'12'!D200)+IF('13'!A200=1,'13'!D200)+IF('15'!A200=1,'15'!D200)+IF('14'!A200=1,'14'!D200)</f>
        <v>#REF!</v>
      </c>
      <c r="F200" s="360">
        <f>Цены!G190</f>
        <v>287.5</v>
      </c>
      <c r="G200" s="352" t="e">
        <f t="shared" si="10"/>
        <v>#REF!</v>
      </c>
      <c r="H200" s="239"/>
    </row>
    <row r="201" spans="1:8" x14ac:dyDescent="0.2">
      <c r="A201" s="240">
        <v>187</v>
      </c>
      <c r="B201" s="242" t="e">
        <f t="shared" si="8"/>
        <v>#REF!</v>
      </c>
      <c r="C201" s="217" t="str">
        <f>Цены!B191</f>
        <v xml:space="preserve">Распил фанеры </v>
      </c>
      <c r="D201" s="351" t="str">
        <f>Цены!C191</f>
        <v>м/п</v>
      </c>
      <c r="E201" s="351" t="e">
        <f>IF(#REF!=1,#REF!)+IF(#REF!=1,#REF!)+IF(#REF!=1,#REF!)+IF(#REF!=1,#REF!)+IF(#REF!=1,#REF!)+IF(#REF!=1,#REF!)+IF(#REF!=1,#REF!)+IF('8'!A201=1,'8'!D201)+
IF(#REF!=1,#REF!)+IF('10'!A201=1,'10'!D201)+IF('11'!A201=1,'11'!D201)+IF('12'!A201=1,'12'!D201)+IF('13'!A201=1,'13'!D201)+IF('15'!A201=1,'15'!D201)+IF('14'!A201=1,'14'!D201)</f>
        <v>#REF!</v>
      </c>
      <c r="F201" s="360">
        <f>Цены!G191</f>
        <v>30</v>
      </c>
      <c r="G201" s="352" t="e">
        <f t="shared" si="10"/>
        <v>#REF!</v>
      </c>
      <c r="H201" s="239"/>
    </row>
    <row r="202" spans="1:8" x14ac:dyDescent="0.2">
      <c r="A202" s="240">
        <v>188</v>
      </c>
      <c r="B202" s="242" t="e">
        <f t="shared" si="8"/>
        <v>#REF!</v>
      </c>
      <c r="C202" s="217" t="str">
        <f>Цены!B192</f>
        <v>Шлифовка фанеры</v>
      </c>
      <c r="D202" s="351" t="str">
        <f>Цены!C192</f>
        <v>м2</v>
      </c>
      <c r="E202" s="351" t="e">
        <f>IF(#REF!=1,#REF!)+IF(#REF!=1,#REF!)+IF(#REF!=1,#REF!)+IF(#REF!=1,#REF!)+IF(#REF!=1,#REF!)+IF(#REF!=1,#REF!)+IF(#REF!=1,#REF!)+IF('8'!A202=1,'8'!D202)+
IF(#REF!=1,#REF!)+IF('10'!A202=1,'10'!D202)+IF('11'!A202=1,'11'!D202)+IF('12'!A202=1,'12'!D202)+IF('13'!A202=1,'13'!D202)+IF('15'!A202=1,'15'!D202)+IF('14'!A202=1,'14'!D202)</f>
        <v>#REF!</v>
      </c>
      <c r="F202" s="360">
        <f>Цены!G192</f>
        <v>110.5</v>
      </c>
      <c r="G202" s="352" t="e">
        <f t="shared" si="10"/>
        <v>#REF!</v>
      </c>
      <c r="H202" s="239"/>
    </row>
    <row r="203" spans="1:8" x14ac:dyDescent="0.2">
      <c r="A203" s="240">
        <v>189</v>
      </c>
      <c r="B203" s="242" t="e">
        <f t="shared" si="8"/>
        <v>#REF!</v>
      </c>
      <c r="C203" s="217" t="str">
        <f>Цены!B193</f>
        <v>Укладка ДВП</v>
      </c>
      <c r="D203" s="351" t="str">
        <f>Цены!C193</f>
        <v>м2</v>
      </c>
      <c r="E203" s="351" t="e">
        <f>IF(#REF!=1,#REF!)+IF(#REF!=1,#REF!)+IF(#REF!=1,#REF!)+IF(#REF!=1,#REF!)+IF(#REF!=1,#REF!)+IF(#REF!=1,#REF!)+IF(#REF!=1,#REF!)+IF('8'!A203=1,'8'!D203)+
IF(#REF!=1,#REF!)+IF('10'!A203=1,'10'!D203)+IF('11'!A203=1,'11'!D203)+IF('12'!A203=1,'12'!D203)+IF('13'!A203=1,'13'!D203)+IF('15'!A203=1,'15'!D203)+IF('14'!A203=1,'14'!D203)</f>
        <v>#REF!</v>
      </c>
      <c r="F203" s="360">
        <f>Цены!G193</f>
        <v>133</v>
      </c>
      <c r="G203" s="352" t="e">
        <f t="shared" si="10"/>
        <v>#REF!</v>
      </c>
      <c r="H203" s="239"/>
    </row>
    <row r="204" spans="1:8" x14ac:dyDescent="0.2">
      <c r="A204" s="240">
        <v>190</v>
      </c>
      <c r="B204" s="242" t="e">
        <f t="shared" si="8"/>
        <v>#REF!</v>
      </c>
      <c r="C204" s="217" t="str">
        <f>Цены!B194</f>
        <v xml:space="preserve">Временная застилка полов оргалитом </v>
      </c>
      <c r="D204" s="351" t="str">
        <f>Цены!C194</f>
        <v>м2</v>
      </c>
      <c r="E204" s="351" t="e">
        <f>IF(#REF!=1,#REF!)+IF(#REF!=1,#REF!)+IF(#REF!=1,#REF!)+IF(#REF!=1,#REF!)+IF(#REF!=1,#REF!)+IF(#REF!=1,#REF!)+IF(#REF!=1,#REF!)+IF('8'!A204=1,'8'!D204)+
IF(#REF!=1,#REF!)+IF('10'!A204=1,'10'!D204)+IF('11'!A204=1,'11'!D204)+IF('12'!A204=1,'12'!D204)+IF('13'!A204=1,'13'!D204)+IF('15'!A204=1,'15'!D204)+IF('14'!A204=1,'14'!D204)</f>
        <v>#REF!</v>
      </c>
      <c r="F204" s="360">
        <f>Цены!G194</f>
        <v>30</v>
      </c>
      <c r="G204" s="352" t="e">
        <f t="shared" si="10"/>
        <v>#REF!</v>
      </c>
      <c r="H204" s="239"/>
    </row>
    <row r="205" spans="1:8" ht="25.5" x14ac:dyDescent="0.2">
      <c r="A205" s="240">
        <v>191</v>
      </c>
      <c r="B205" s="242" t="e">
        <f t="shared" si="8"/>
        <v>#REF!</v>
      </c>
      <c r="C205" s="217" t="str">
        <f>Цены!B195</f>
        <v xml:space="preserve">Устройство подиума с обшивкой фанерой до 10 см сложной формы </v>
      </c>
      <c r="D205" s="351" t="str">
        <f>Цены!C195</f>
        <v>м2</v>
      </c>
      <c r="E205" s="351" t="e">
        <f>IF(#REF!=1,#REF!)+IF(#REF!=1,#REF!)+IF(#REF!=1,#REF!)+IF(#REF!=1,#REF!)+IF(#REF!=1,#REF!)+IF(#REF!=1,#REF!)+IF(#REF!=1,#REF!)+IF('8'!A205=1,'8'!D205)+
IF(#REF!=1,#REF!)+IF('10'!A205=1,'10'!D205)+IF('11'!A205=1,'11'!D205)+IF('12'!A205=1,'12'!D205)+IF('13'!A205=1,'13'!D205)+IF('15'!A205=1,'15'!D205)+IF('14'!A205=1,'14'!D205)</f>
        <v>#REF!</v>
      </c>
      <c r="F205" s="360">
        <f>Цены!G195</f>
        <v>1172.5</v>
      </c>
      <c r="G205" s="352" t="e">
        <f t="shared" si="10"/>
        <v>#REF!</v>
      </c>
      <c r="H205" s="239"/>
    </row>
    <row r="206" spans="1:8" x14ac:dyDescent="0.2">
      <c r="A206" s="240">
        <v>192</v>
      </c>
      <c r="B206" s="242" t="e">
        <f t="shared" ref="B206:B269" si="11">IF(E206&gt;0,1,0)</f>
        <v>#REF!</v>
      </c>
      <c r="C206" s="361" t="str">
        <f>Цены!B196</f>
        <v xml:space="preserve">Добавление фиброволокна в стяжку пола </v>
      </c>
      <c r="D206" s="355" t="str">
        <f>Цены!C196</f>
        <v>м2</v>
      </c>
      <c r="E206" s="355" t="e">
        <f>IF(#REF!=1,#REF!)+IF(#REF!=1,#REF!)+IF(#REF!=1,#REF!)+IF(#REF!=1,#REF!)+IF(#REF!=1,#REF!)+IF(#REF!=1,#REF!)+IF(#REF!=1,#REF!)+IF('8'!A206=1,'8'!D206)+
IF(#REF!=1,#REF!)+IF('10'!A206=1,'10'!D206)+IF('11'!A206=1,'11'!D206)+IF('12'!A206=1,'12'!D206)+IF('13'!A206=1,'13'!D206)+IF('15'!A206=1,'15'!D206)+IF('14'!A206=1,'14'!D206)</f>
        <v>#REF!</v>
      </c>
      <c r="F206" s="362">
        <f>Цены!G196</f>
        <v>24</v>
      </c>
      <c r="G206" s="357" t="e">
        <f t="shared" si="10"/>
        <v>#REF!</v>
      </c>
      <c r="H206" s="239"/>
    </row>
    <row r="207" spans="1:8" x14ac:dyDescent="0.2">
      <c r="A207" s="240">
        <v>193</v>
      </c>
      <c r="B207" s="242">
        <f t="shared" si="11"/>
        <v>0</v>
      </c>
      <c r="C207" s="345" t="s">
        <v>24</v>
      </c>
      <c r="D207" s="358"/>
      <c r="E207" s="358"/>
      <c r="F207" s="358"/>
      <c r="G207" s="359"/>
      <c r="H207" s="239"/>
    </row>
    <row r="208" spans="1:8" ht="25.5" x14ac:dyDescent="0.2">
      <c r="A208" s="240">
        <v>194</v>
      </c>
      <c r="B208" s="242" t="e">
        <f t="shared" si="11"/>
        <v>#REF!</v>
      </c>
      <c r="C208" s="347" t="str">
        <f>Цены!B198</f>
        <v>Кирпичная кладка в 1/2 кирпича (черновой кирпич)</v>
      </c>
      <c r="D208" s="348" t="str">
        <f>Цены!C198</f>
        <v>м2</v>
      </c>
      <c r="E208" s="348" t="e">
        <f>IF(#REF!=1,#REF!)+IF(#REF!=1,#REF!)+IF(#REF!=1,#REF!)+IF(#REF!=1,#REF!)+IF(#REF!=1,#REF!)+IF(#REF!=1,#REF!)+IF(#REF!=1,#REF!)+IF('8'!A208=1,'8'!D208)+
IF(#REF!=1,#REF!)+IF('10'!A208=1,'10'!D208)+IF('11'!A208=1,'11'!D208)+IF('12'!A208=1,'12'!D208)+IF('13'!A208=1,'13'!D208)+IF('15'!A208=1,'15'!D208)+IF('14'!A208=1,'14'!D208)</f>
        <v>#REF!</v>
      </c>
      <c r="F208" s="349">
        <f>Цены!G198</f>
        <v>562.5</v>
      </c>
      <c r="G208" s="350" t="e">
        <f t="shared" ref="G208:G239" si="12">E208*F208</f>
        <v>#REF!</v>
      </c>
      <c r="H208" s="239"/>
    </row>
    <row r="209" spans="1:8" ht="15.75" customHeight="1" x14ac:dyDescent="0.2">
      <c r="A209" s="240">
        <v>195</v>
      </c>
      <c r="B209" s="242" t="e">
        <f t="shared" si="11"/>
        <v>#REF!</v>
      </c>
      <c r="C209" s="217" t="str">
        <f>Цены!B199</f>
        <v>Кирпичная кладка в 1 кирпич (черновой кирпич)</v>
      </c>
      <c r="D209" s="351" t="str">
        <f>Цены!C199</f>
        <v>м2</v>
      </c>
      <c r="E209" s="351" t="e">
        <f>IF(#REF!=1,#REF!)+IF(#REF!=1,#REF!)+IF(#REF!=1,#REF!)+IF(#REF!=1,#REF!)+IF(#REF!=1,#REF!)+IF(#REF!=1,#REF!)+IF(#REF!=1,#REF!)+IF('8'!A209=1,'8'!D209)+
IF(#REF!=1,#REF!)+IF('10'!A209=1,'10'!D209)+IF('11'!A209=1,'11'!D209)+IF('12'!A209=1,'12'!D209)+IF('13'!A209=1,'13'!D209)+IF('15'!A209=1,'15'!D209)+IF('14'!A209=1,'14'!D209)</f>
        <v>#REF!</v>
      </c>
      <c r="F209" s="360">
        <f>Цены!G199</f>
        <v>741</v>
      </c>
      <c r="G209" s="352" t="e">
        <f t="shared" si="12"/>
        <v>#REF!</v>
      </c>
      <c r="H209" s="239"/>
    </row>
    <row r="210" spans="1:8" ht="25.5" x14ac:dyDescent="0.2">
      <c r="A210" s="240">
        <v>196</v>
      </c>
      <c r="B210" s="242" t="e">
        <f t="shared" si="11"/>
        <v>#REF!</v>
      </c>
      <c r="C210" s="217" t="str">
        <f>Цены!B200</f>
        <v>Кирпичная кладка в 1 кирпич (облицовочный кирпич)</v>
      </c>
      <c r="D210" s="351" t="str">
        <f>Цены!C200</f>
        <v>м2</v>
      </c>
      <c r="E210" s="351" t="e">
        <f>IF(#REF!=1,#REF!)+IF(#REF!=1,#REF!)+IF(#REF!=1,#REF!)+IF(#REF!=1,#REF!)+IF(#REF!=1,#REF!)+IF(#REF!=1,#REF!)+IF(#REF!=1,#REF!)+IF('8'!A210=1,'8'!D210)+
IF(#REF!=1,#REF!)+IF('10'!A210=1,'10'!D210)+IF('11'!A210=1,'11'!D210)+IF('12'!A210=1,'12'!D210)+IF('13'!A210=1,'13'!D210)+IF('15'!A210=1,'15'!D210)+IF('14'!A210=1,'14'!D210)</f>
        <v>#REF!</v>
      </c>
      <c r="F210" s="360">
        <f>Цены!G200</f>
        <v>1480</v>
      </c>
      <c r="G210" s="352" t="e">
        <f t="shared" si="12"/>
        <v>#REF!</v>
      </c>
      <c r="H210" s="239"/>
    </row>
    <row r="211" spans="1:8" ht="25.5" x14ac:dyDescent="0.2">
      <c r="A211" s="240">
        <v>197</v>
      </c>
      <c r="B211" s="242" t="e">
        <f t="shared" si="11"/>
        <v>#REF!</v>
      </c>
      <c r="C211" s="217" t="str">
        <f>Цены!B201</f>
        <v>Кирпичная кладка в 1/2 кирпича (облицовочный кирпич)</v>
      </c>
      <c r="D211" s="351" t="str">
        <f>Цены!C201</f>
        <v>м2</v>
      </c>
      <c r="E211" s="351" t="e">
        <f>IF(#REF!=1,#REF!)+IF(#REF!=1,#REF!)+IF(#REF!=1,#REF!)+IF(#REF!=1,#REF!)+IF(#REF!=1,#REF!)+IF(#REF!=1,#REF!)+IF(#REF!=1,#REF!)+IF('8'!A211=1,'8'!D211)+
IF(#REF!=1,#REF!)+IF('10'!A211=1,'10'!D211)+IF('11'!A211=1,'11'!D211)+IF('12'!A211=1,'12'!D211)+IF('13'!A211=1,'13'!D211)+IF('15'!A211=1,'15'!D211)+IF('14'!A211=1,'14'!D211)</f>
        <v>#REF!</v>
      </c>
      <c r="F211" s="360">
        <f>Цены!G201</f>
        <v>1125</v>
      </c>
      <c r="G211" s="352" t="e">
        <f t="shared" si="12"/>
        <v>#REF!</v>
      </c>
      <c r="H211" s="239"/>
    </row>
    <row r="212" spans="1:8" x14ac:dyDescent="0.2">
      <c r="A212" s="240">
        <v>198</v>
      </c>
      <c r="B212" s="242" t="e">
        <f t="shared" si="11"/>
        <v>#REF!</v>
      </c>
      <c r="C212" s="217" t="str">
        <f>Цены!B202</f>
        <v>Кладка стен из Пеноблоков</v>
      </c>
      <c r="D212" s="351" t="str">
        <f>Цены!C202</f>
        <v>м2</v>
      </c>
      <c r="E212" s="351" t="e">
        <f>IF(#REF!=1,#REF!)+IF(#REF!=1,#REF!)+IF(#REF!=1,#REF!)+IF(#REF!=1,#REF!)+IF(#REF!=1,#REF!)+IF(#REF!=1,#REF!)+IF(#REF!=1,#REF!)+IF('8'!A212=1,'8'!D212)+
IF(#REF!=1,#REF!)+IF('10'!A212=1,'10'!D212)+IF('11'!A212=1,'11'!D212)+IF('12'!A212=1,'12'!D212)+IF('13'!A212=1,'13'!D212)+IF('15'!A212=1,'15'!D212)+IF('14'!A212=1,'14'!D212)</f>
        <v>#REF!</v>
      </c>
      <c r="F212" s="360">
        <f>Цены!G202</f>
        <v>572.5</v>
      </c>
      <c r="G212" s="352" t="e">
        <f t="shared" si="12"/>
        <v>#REF!</v>
      </c>
      <c r="H212" s="239"/>
    </row>
    <row r="213" spans="1:8" x14ac:dyDescent="0.2">
      <c r="A213" s="240">
        <v>199</v>
      </c>
      <c r="B213" s="242" t="e">
        <f t="shared" si="11"/>
        <v>#REF!</v>
      </c>
      <c r="C213" s="217" t="str">
        <f>Цены!B203</f>
        <v>Кладка перегородок из шлакоблоков</v>
      </c>
      <c r="D213" s="351" t="str">
        <f>Цены!C203</f>
        <v>м2</v>
      </c>
      <c r="E213" s="351" t="e">
        <f>IF(#REF!=1,#REF!)+IF(#REF!=1,#REF!)+IF(#REF!=1,#REF!)+IF(#REF!=1,#REF!)+IF(#REF!=1,#REF!)+IF(#REF!=1,#REF!)+IF(#REF!=1,#REF!)+IF('8'!A213=1,'8'!D213)+
IF(#REF!=1,#REF!)+IF('10'!A213=1,'10'!D213)+IF('11'!A213=1,'11'!D213)+IF('12'!A213=1,'12'!D213)+IF('13'!A213=1,'13'!D213)+IF('15'!A213=1,'15'!D213)+IF('14'!A213=1,'14'!D213)</f>
        <v>#REF!</v>
      </c>
      <c r="F213" s="360">
        <f>Цены!G203</f>
        <v>627</v>
      </c>
      <c r="G213" s="352" t="e">
        <f t="shared" si="12"/>
        <v>#REF!</v>
      </c>
      <c r="H213" s="239"/>
    </row>
    <row r="214" spans="1:8" x14ac:dyDescent="0.2">
      <c r="A214" s="240">
        <v>200</v>
      </c>
      <c r="B214" s="242" t="e">
        <f t="shared" si="11"/>
        <v>#REF!</v>
      </c>
      <c r="C214" s="217" t="str">
        <f>Цены!B204</f>
        <v>Кладка перегородок из пазогребневых блоков</v>
      </c>
      <c r="D214" s="351" t="str">
        <f>Цены!C204</f>
        <v>м2</v>
      </c>
      <c r="E214" s="351" t="e">
        <f>IF(#REF!=1,#REF!)+IF(#REF!=1,#REF!)+IF(#REF!=1,#REF!)+IF(#REF!=1,#REF!)+IF(#REF!=1,#REF!)+IF(#REF!=1,#REF!)+IF(#REF!=1,#REF!)+IF('8'!A214=1,'8'!D214)+
IF(#REF!=1,#REF!)+IF('10'!A214=1,'10'!D214)+IF('11'!A214=1,'11'!D214)+IF('12'!A214=1,'12'!D214)+IF('13'!A214=1,'13'!D214)+IF('15'!A214=1,'15'!D214)+IF('14'!A214=1,'14'!D214)</f>
        <v>#REF!</v>
      </c>
      <c r="F214" s="360">
        <f>Цены!G204</f>
        <v>587.5</v>
      </c>
      <c r="G214" s="352" t="e">
        <f t="shared" si="12"/>
        <v>#REF!</v>
      </c>
      <c r="H214" s="239"/>
    </row>
    <row r="215" spans="1:8" ht="25.5" x14ac:dyDescent="0.2">
      <c r="A215" s="240">
        <v>201</v>
      </c>
      <c r="B215" s="242" t="e">
        <f t="shared" si="11"/>
        <v>#REF!</v>
      </c>
      <c r="C215" s="217" t="str">
        <f>Цены!B205</f>
        <v xml:space="preserve">Заужение дверного проема путем наращивания торца стен из ГКЛ до 50 см </v>
      </c>
      <c r="D215" s="351" t="str">
        <f>Цены!C205</f>
        <v>шт.</v>
      </c>
      <c r="E215" s="351" t="e">
        <f>IF(#REF!=1,#REF!)+IF(#REF!=1,#REF!)+IF(#REF!=1,#REF!)+IF(#REF!=1,#REF!)+IF(#REF!=1,#REF!)+IF(#REF!=1,#REF!)+IF(#REF!=1,#REF!)+IF('8'!A215=1,'8'!D215)+
IF(#REF!=1,#REF!)+IF('10'!A215=1,'10'!D215)+IF('11'!A215=1,'11'!D215)+IF('12'!A215=1,'12'!D215)+IF('13'!A215=1,'13'!D215)+IF('15'!A215=1,'15'!D215)+IF('14'!A215=1,'14'!D215)</f>
        <v>#REF!</v>
      </c>
      <c r="F215" s="360">
        <f>Цены!G205</f>
        <v>932.5</v>
      </c>
      <c r="G215" s="352" t="e">
        <f t="shared" si="12"/>
        <v>#REF!</v>
      </c>
      <c r="H215" s="239"/>
    </row>
    <row r="216" spans="1:8" ht="38.25" x14ac:dyDescent="0.2">
      <c r="A216" s="240">
        <v>202</v>
      </c>
      <c r="B216" s="242" t="e">
        <f t="shared" si="11"/>
        <v>#REF!</v>
      </c>
      <c r="C216" s="217" t="str">
        <f>Цены!B206</f>
        <v>Расширение дверного проема из кирпича,пазогреб./Пеноблоков до 10 см ( с одной стороны)</v>
      </c>
      <c r="D216" s="351" t="str">
        <f>Цены!C206</f>
        <v>шт.</v>
      </c>
      <c r="E216" s="351" t="e">
        <f>IF(#REF!=1,#REF!)+IF(#REF!=1,#REF!)+IF(#REF!=1,#REF!)+IF(#REF!=1,#REF!)+IF(#REF!=1,#REF!)+IF(#REF!=1,#REF!)+IF(#REF!=1,#REF!)+IF('8'!A216=1,'8'!D216)+
IF(#REF!=1,#REF!)+IF('10'!A216=1,'10'!D216)+IF('11'!A216=1,'11'!D216)+IF('12'!A216=1,'12'!D216)+IF('13'!A216=1,'13'!D216)+IF('15'!A216=1,'15'!D216)+IF('14'!A216=1,'14'!D216)</f>
        <v>#REF!</v>
      </c>
      <c r="F216" s="360">
        <f>Цены!G206</f>
        <v>506</v>
      </c>
      <c r="G216" s="352" t="e">
        <f t="shared" si="12"/>
        <v>#REF!</v>
      </c>
      <c r="H216" s="239"/>
    </row>
    <row r="217" spans="1:8" ht="25.5" x14ac:dyDescent="0.2">
      <c r="A217" s="240">
        <v>203</v>
      </c>
      <c r="B217" s="242" t="e">
        <f t="shared" si="11"/>
        <v>#REF!</v>
      </c>
      <c r="C217" s="217" t="str">
        <f>Цены!B207</f>
        <v xml:space="preserve">Расширение дверного проема бетонного до 80 мм </v>
      </c>
      <c r="D217" s="351" t="str">
        <f>Цены!C207</f>
        <v>шт.</v>
      </c>
      <c r="E217" s="351" t="e">
        <f>IF(#REF!=1,#REF!)+IF(#REF!=1,#REF!)+IF(#REF!=1,#REF!)+IF(#REF!=1,#REF!)+IF(#REF!=1,#REF!)+IF(#REF!=1,#REF!)+IF(#REF!=1,#REF!)+IF('8'!A217=1,'8'!D217)+
IF(#REF!=1,#REF!)+IF('10'!A217=1,'10'!D217)+IF('11'!A217=1,'11'!D217)+IF('12'!A217=1,'12'!D217)+IF('13'!A217=1,'13'!D217)+IF('15'!A217=1,'15'!D217)+IF('14'!A217=1,'14'!D217)</f>
        <v>#REF!</v>
      </c>
      <c r="F217" s="360">
        <f>Цены!G207</f>
        <v>2607.5</v>
      </c>
      <c r="G217" s="352" t="e">
        <f t="shared" si="12"/>
        <v>#REF!</v>
      </c>
      <c r="H217" s="239"/>
    </row>
    <row r="218" spans="1:8" ht="25.5" x14ac:dyDescent="0.2">
      <c r="A218" s="240">
        <v>204</v>
      </c>
      <c r="B218" s="242" t="e">
        <f t="shared" si="11"/>
        <v>#REF!</v>
      </c>
      <c r="C218" s="217" t="str">
        <f>Цены!B208</f>
        <v>Подготовка дверного проема под скрытую дверь</v>
      </c>
      <c r="D218" s="351" t="str">
        <f>Цены!C208</f>
        <v>шт.</v>
      </c>
      <c r="E218" s="351" t="e">
        <f>IF(#REF!=1,#REF!)+IF(#REF!=1,#REF!)+IF(#REF!=1,#REF!)+IF(#REF!=1,#REF!)+IF(#REF!=1,#REF!)+IF(#REF!=1,#REF!)+IF(#REF!=1,#REF!)+IF('8'!A218=1,'8'!D218)+
IF(#REF!=1,#REF!)+IF('10'!A218=1,'10'!D218)+IF('11'!A218=1,'11'!D218)+IF('12'!A218=1,'12'!D218)+IF('13'!A218=1,'13'!D218)+IF('15'!A218=1,'15'!D218)+IF('14'!A218=1,'14'!D218)</f>
        <v>#REF!</v>
      </c>
      <c r="F218" s="360">
        <f>Цены!G208</f>
        <v>2250</v>
      </c>
      <c r="G218" s="352" t="e">
        <f t="shared" si="12"/>
        <v>#REF!</v>
      </c>
      <c r="H218" s="239"/>
    </row>
    <row r="219" spans="1:8" ht="25.5" x14ac:dyDescent="0.2">
      <c r="A219" s="240">
        <v>205</v>
      </c>
      <c r="B219" s="242" t="e">
        <f t="shared" si="11"/>
        <v>#REF!</v>
      </c>
      <c r="C219" s="217" t="str">
        <f>Цены!B209</f>
        <v>Армирование проемов арматурой (с грунтовкой арматуры)</v>
      </c>
      <c r="D219" s="351" t="str">
        <f>Цены!C209</f>
        <v>шт.</v>
      </c>
      <c r="E219" s="351" t="e">
        <f>IF(#REF!=1,#REF!)+IF(#REF!=1,#REF!)+IF(#REF!=1,#REF!)+IF(#REF!=1,#REF!)+IF(#REF!=1,#REF!)+IF(#REF!=1,#REF!)+IF(#REF!=1,#REF!)+IF('8'!A219=1,'8'!D219)+
IF(#REF!=1,#REF!)+IF('10'!A219=1,'10'!D219)+IF('11'!A219=1,'11'!D219)+IF('12'!A219=1,'12'!D219)+IF('13'!A219=1,'13'!D219)+IF('15'!A219=1,'15'!D219)+IF('14'!A219=1,'14'!D219)</f>
        <v>#REF!</v>
      </c>
      <c r="F219" s="360">
        <f>Цены!G209</f>
        <v>297</v>
      </c>
      <c r="G219" s="352" t="e">
        <f t="shared" si="12"/>
        <v>#REF!</v>
      </c>
      <c r="H219" s="239"/>
    </row>
    <row r="220" spans="1:8" ht="25.5" x14ac:dyDescent="0.2">
      <c r="A220" s="240">
        <v>206</v>
      </c>
      <c r="B220" s="242" t="e">
        <f t="shared" si="11"/>
        <v>#REF!</v>
      </c>
      <c r="C220" s="217" t="str">
        <f>Цены!B210</f>
        <v>Армирование проемов уголком (с грунтовкой уголка)</v>
      </c>
      <c r="D220" s="351" t="str">
        <f>Цены!C210</f>
        <v>шт.</v>
      </c>
      <c r="E220" s="351" t="e">
        <f>IF(#REF!=1,#REF!)+IF(#REF!=1,#REF!)+IF(#REF!=1,#REF!)+IF(#REF!=1,#REF!)+IF(#REF!=1,#REF!)+IF(#REF!=1,#REF!)+IF(#REF!=1,#REF!)+IF('8'!A220=1,'8'!D220)+
IF(#REF!=1,#REF!)+IF('10'!A220=1,'10'!D220)+IF('11'!A220=1,'11'!D220)+IF('12'!A220=1,'12'!D220)+IF('13'!A220=1,'13'!D220)+IF('15'!A220=1,'15'!D220)+IF('14'!A220=1,'14'!D220)</f>
        <v>#REF!</v>
      </c>
      <c r="F220" s="360">
        <f>Цены!G210</f>
        <v>359.5</v>
      </c>
      <c r="G220" s="352" t="e">
        <f t="shared" si="12"/>
        <v>#REF!</v>
      </c>
      <c r="H220" s="239"/>
    </row>
    <row r="221" spans="1:8" ht="25.5" x14ac:dyDescent="0.2">
      <c r="A221" s="240">
        <v>207</v>
      </c>
      <c r="B221" s="242" t="e">
        <f t="shared" si="11"/>
        <v>#REF!</v>
      </c>
      <c r="C221" s="217" t="str">
        <f>Цены!B211</f>
        <v>Монтаж металлической штукатурной сетки (на дюбели)</v>
      </c>
      <c r="D221" s="351" t="str">
        <f>Цены!C211</f>
        <v>м2</v>
      </c>
      <c r="E221" s="351" t="e">
        <f>IF(#REF!=1,#REF!)+IF(#REF!=1,#REF!)+IF(#REF!=1,#REF!)+IF(#REF!=1,#REF!)+IF(#REF!=1,#REF!)+IF(#REF!=1,#REF!)+IF(#REF!=1,#REF!)+IF('8'!A221=1,'8'!D221)+
IF(#REF!=1,#REF!)+IF('10'!A221=1,'10'!D221)+IF('11'!A221=1,'11'!D221)+IF('12'!A221=1,'12'!D221)+IF('13'!A221=1,'13'!D221)+IF('15'!A221=1,'15'!D221)+IF('14'!A221=1,'14'!D221)</f>
        <v>#REF!</v>
      </c>
      <c r="F221" s="360">
        <f>Цены!G211</f>
        <v>162.5</v>
      </c>
      <c r="G221" s="352" t="e">
        <f t="shared" si="12"/>
        <v>#REF!</v>
      </c>
      <c r="H221" s="239"/>
    </row>
    <row r="222" spans="1:8" x14ac:dyDescent="0.2">
      <c r="A222" s="240">
        <v>208</v>
      </c>
      <c r="B222" s="242" t="e">
        <f t="shared" si="11"/>
        <v>#REF!</v>
      </c>
      <c r="C222" s="217" t="str">
        <f>Цены!B212</f>
        <v xml:space="preserve">Монтаж штукатурной сетки на стенах </v>
      </c>
      <c r="D222" s="351" t="str">
        <f>Цены!C212</f>
        <v>м2</v>
      </c>
      <c r="E222" s="351" t="e">
        <f>IF(#REF!=1,#REF!)+IF(#REF!=1,#REF!)+IF(#REF!=1,#REF!)+IF(#REF!=1,#REF!)+IF(#REF!=1,#REF!)+IF(#REF!=1,#REF!)+IF(#REF!=1,#REF!)+IF('8'!A222=1,'8'!D222)+
IF(#REF!=1,#REF!)+IF('10'!A222=1,'10'!D222)+IF('11'!A222=1,'11'!D222)+IF('12'!A222=1,'12'!D222)+IF('13'!A222=1,'13'!D222)+IF('15'!A222=1,'15'!D222)+IF('14'!A222=1,'14'!D222)</f>
        <v>#REF!</v>
      </c>
      <c r="F222" s="360">
        <f>Цены!G212</f>
        <v>87</v>
      </c>
      <c r="G222" s="352" t="e">
        <f t="shared" si="12"/>
        <v>#REF!</v>
      </c>
      <c r="H222" s="239"/>
    </row>
    <row r="223" spans="1:8" x14ac:dyDescent="0.2">
      <c r="A223" s="240">
        <v>209</v>
      </c>
      <c r="B223" s="242" t="e">
        <f t="shared" si="11"/>
        <v>#REF!</v>
      </c>
      <c r="C223" s="217" t="str">
        <f>Цены!B213</f>
        <v>Герметизация стыков, швов монтажной пеной</v>
      </c>
      <c r="D223" s="351" t="str">
        <f>Цены!C213</f>
        <v>м/п</v>
      </c>
      <c r="E223" s="351" t="e">
        <f>IF(#REF!=1,#REF!)+IF(#REF!=1,#REF!)+IF(#REF!=1,#REF!)+IF(#REF!=1,#REF!)+IF(#REF!=1,#REF!)+IF(#REF!=1,#REF!)+IF(#REF!=1,#REF!)+IF('8'!A223=1,'8'!D223)+
IF(#REF!=1,#REF!)+IF('10'!A223=1,'10'!D223)+IF('11'!A223=1,'11'!D223)+IF('12'!A223=1,'12'!D223)+IF('13'!A223=1,'13'!D223)+IF('15'!A223=1,'15'!D223)+IF('14'!A223=1,'14'!D223)</f>
        <v>#REF!</v>
      </c>
      <c r="F223" s="360">
        <f>Цены!G213</f>
        <v>62</v>
      </c>
      <c r="G223" s="352" t="e">
        <f t="shared" si="12"/>
        <v>#REF!</v>
      </c>
      <c r="H223" s="239"/>
    </row>
    <row r="224" spans="1:8" x14ac:dyDescent="0.2">
      <c r="A224" s="240">
        <v>210</v>
      </c>
      <c r="B224" s="242" t="e">
        <f t="shared" si="11"/>
        <v>#REF!</v>
      </c>
      <c r="C224" s="217" t="str">
        <f>Цены!B214</f>
        <v>Герметизация стыков, швов силиконом</v>
      </c>
      <c r="D224" s="351" t="str">
        <f>Цены!C214</f>
        <v>м/п</v>
      </c>
      <c r="E224" s="351" t="e">
        <f>IF(#REF!=1,#REF!)+IF(#REF!=1,#REF!)+IF(#REF!=1,#REF!)+IF(#REF!=1,#REF!)+IF(#REF!=1,#REF!)+IF(#REF!=1,#REF!)+IF(#REF!=1,#REF!)+IF('8'!A224=1,'8'!D224)+
IF(#REF!=1,#REF!)+IF('10'!A224=1,'10'!D224)+IF('11'!A224=1,'11'!D224)+IF('12'!A224=1,'12'!D224)+IF('13'!A224=1,'13'!D224)+IF('15'!A224=1,'15'!D224)+IF('14'!A224=1,'14'!D224)</f>
        <v>#REF!</v>
      </c>
      <c r="F224" s="360">
        <f>Цены!G214</f>
        <v>225</v>
      </c>
      <c r="G224" s="352" t="e">
        <f t="shared" si="12"/>
        <v>#REF!</v>
      </c>
      <c r="H224" s="239"/>
    </row>
    <row r="225" spans="1:8" ht="25.5" x14ac:dyDescent="0.2">
      <c r="A225" s="240">
        <v>211</v>
      </c>
      <c r="B225" s="242" t="e">
        <f t="shared" si="11"/>
        <v>#REF!</v>
      </c>
      <c r="C225" s="217" t="str">
        <f>Цены!B215</f>
        <v>Монтаж отражающей теплоизоляции (Пенофол)</v>
      </c>
      <c r="D225" s="351" t="str">
        <f>Цены!C215</f>
        <v>м2</v>
      </c>
      <c r="E225" s="351" t="e">
        <f>IF(#REF!=1,#REF!)+IF(#REF!=1,#REF!)+IF(#REF!=1,#REF!)+IF(#REF!=1,#REF!)+IF(#REF!=1,#REF!)+IF(#REF!=1,#REF!)+IF(#REF!=1,#REF!)+IF('8'!A225=1,'8'!D225)+
IF(#REF!=1,#REF!)+IF('10'!A225=1,'10'!D225)+IF('11'!A225=1,'11'!D225)+IF('12'!A225=1,'12'!D225)+IF('13'!A225=1,'13'!D225)+IF('15'!A225=1,'15'!D225)+IF('14'!A225=1,'14'!D225)</f>
        <v>#REF!</v>
      </c>
      <c r="F225" s="360">
        <f>Цены!G215</f>
        <v>67</v>
      </c>
      <c r="G225" s="352" t="e">
        <f t="shared" si="12"/>
        <v>#REF!</v>
      </c>
      <c r="H225" s="239"/>
    </row>
    <row r="226" spans="1:8" x14ac:dyDescent="0.2">
      <c r="A226" s="240">
        <v>212</v>
      </c>
      <c r="B226" s="242" t="e">
        <f t="shared" si="11"/>
        <v>#REF!</v>
      </c>
      <c r="C226" s="217" t="str">
        <f>Цены!B216</f>
        <v>Устройство теплоизоляции стен пеноплексом</v>
      </c>
      <c r="D226" s="351" t="str">
        <f>Цены!C216</f>
        <v>м2</v>
      </c>
      <c r="E226" s="351" t="e">
        <f>IF(#REF!=1,#REF!)+IF(#REF!=1,#REF!)+IF(#REF!=1,#REF!)+IF(#REF!=1,#REF!)+IF(#REF!=1,#REF!)+IF(#REF!=1,#REF!)+IF(#REF!=1,#REF!)+IF('8'!A226=1,'8'!D226)+
IF(#REF!=1,#REF!)+IF('10'!A226=1,'10'!D226)+IF('11'!A226=1,'11'!D226)+IF('12'!A226=1,'12'!D226)+IF('13'!A226=1,'13'!D226)+IF('15'!A226=1,'15'!D226)+IF('14'!A226=1,'14'!D226)</f>
        <v>#REF!</v>
      </c>
      <c r="F226" s="360">
        <f>Цены!G216</f>
        <v>297</v>
      </c>
      <c r="G226" s="352" t="e">
        <f t="shared" si="12"/>
        <v>#REF!</v>
      </c>
      <c r="H226" s="239"/>
    </row>
    <row r="227" spans="1:8" ht="25.5" x14ac:dyDescent="0.2">
      <c r="A227" s="240">
        <v>213</v>
      </c>
      <c r="B227" s="242" t="e">
        <f t="shared" si="11"/>
        <v>#REF!</v>
      </c>
      <c r="C227" s="217" t="str">
        <f>Цены!B217</f>
        <v>Устройство звукоизоляции стен системой ЗИПС вектор</v>
      </c>
      <c r="D227" s="351" t="str">
        <f>Цены!C217</f>
        <v>м2</v>
      </c>
      <c r="E227" s="351" t="e">
        <f>IF(#REF!=1,#REF!)+IF(#REF!=1,#REF!)+IF(#REF!=1,#REF!)+IF(#REF!=1,#REF!)+IF(#REF!=1,#REF!)+IF(#REF!=1,#REF!)+IF(#REF!=1,#REF!)+IF('8'!A227=1,'8'!D227)+
IF(#REF!=1,#REF!)+IF('10'!A227=1,'10'!D227)+IF('11'!A227=1,'11'!D227)+IF('12'!A227=1,'12'!D227)+IF('13'!A227=1,'13'!D227)+IF('15'!A227=1,'15'!D227)+IF('14'!A227=1,'14'!D227)</f>
        <v>#REF!</v>
      </c>
      <c r="F227" s="360">
        <f>Цены!G217</f>
        <v>566.5</v>
      </c>
      <c r="G227" s="352" t="e">
        <f t="shared" si="12"/>
        <v>#REF!</v>
      </c>
      <c r="H227" s="239"/>
    </row>
    <row r="228" spans="1:8" x14ac:dyDescent="0.2">
      <c r="A228" s="240">
        <v>214</v>
      </c>
      <c r="B228" s="242" t="e">
        <f t="shared" si="11"/>
        <v>#REF!</v>
      </c>
      <c r="C228" s="217" t="str">
        <f>Цены!B218</f>
        <v>Устройство пароизоляции(стен)</v>
      </c>
      <c r="D228" s="351" t="str">
        <f>Цены!C218</f>
        <v>м2</v>
      </c>
      <c r="E228" s="351" t="e">
        <f>IF(#REF!=1,#REF!)+IF(#REF!=1,#REF!)+IF(#REF!=1,#REF!)+IF(#REF!=1,#REF!)+IF(#REF!=1,#REF!)+IF(#REF!=1,#REF!)+IF(#REF!=1,#REF!)+IF('8'!A228=1,'8'!D228)+
IF(#REF!=1,#REF!)+IF('10'!A228=1,'10'!D228)+IF('11'!A228=1,'11'!D228)+IF('12'!A228=1,'12'!D228)+IF('13'!A228=1,'13'!D228)+IF('15'!A228=1,'15'!D228)+IF('14'!A228=1,'14'!D228)</f>
        <v>#REF!</v>
      </c>
      <c r="F228" s="360">
        <f>Цены!G218</f>
        <v>50.5</v>
      </c>
      <c r="G228" s="352" t="e">
        <f t="shared" si="12"/>
        <v>#REF!</v>
      </c>
      <c r="H228" s="239"/>
    </row>
    <row r="229" spans="1:8" x14ac:dyDescent="0.2">
      <c r="A229" s="240">
        <v>215</v>
      </c>
      <c r="B229" s="242" t="e">
        <f t="shared" si="11"/>
        <v>#REF!</v>
      </c>
      <c r="C229" s="217" t="str">
        <f>Цены!B219</f>
        <v>Окраска металических деталей до 100мм</v>
      </c>
      <c r="D229" s="351" t="str">
        <f>Цены!C219</f>
        <v>м/п</v>
      </c>
      <c r="E229" s="351" t="e">
        <f>IF(#REF!=1,#REF!)+IF(#REF!=1,#REF!)+IF(#REF!=1,#REF!)+IF(#REF!=1,#REF!)+IF(#REF!=1,#REF!)+IF(#REF!=1,#REF!)+IF(#REF!=1,#REF!)+IF('8'!A229=1,'8'!D229)+
IF(#REF!=1,#REF!)+IF('10'!A229=1,'10'!D229)+IF('11'!A229=1,'11'!D229)+IF('12'!A229=1,'12'!D229)+IF('13'!A229=1,'13'!D229)+IF('15'!A229=1,'15'!D229)+IF('14'!A229=1,'14'!D229)</f>
        <v>#REF!</v>
      </c>
      <c r="F229" s="360">
        <f>Цены!G219</f>
        <v>60</v>
      </c>
      <c r="G229" s="352" t="e">
        <f t="shared" si="12"/>
        <v>#REF!</v>
      </c>
      <c r="H229" s="239"/>
    </row>
    <row r="230" spans="1:8" ht="25.5" x14ac:dyDescent="0.2">
      <c r="A230" s="240">
        <v>216</v>
      </c>
      <c r="B230" s="242" t="e">
        <f t="shared" si="11"/>
        <v>#REF!</v>
      </c>
      <c r="C230" s="217" t="str">
        <f>Цены!B220</f>
        <v>Устройство тепло/звукоизоляции стен минеральной ватой</v>
      </c>
      <c r="D230" s="351" t="str">
        <f>Цены!C220</f>
        <v>м2</v>
      </c>
      <c r="E230" s="351" t="e">
        <f>IF(#REF!=1,#REF!)+IF(#REF!=1,#REF!)+IF(#REF!=1,#REF!)+IF(#REF!=1,#REF!)+IF(#REF!=1,#REF!)+IF(#REF!=1,#REF!)+IF(#REF!=1,#REF!)+IF('8'!A230=1,'8'!D230)+
IF(#REF!=1,#REF!)+IF('10'!A230=1,'10'!D230)+IF('11'!A230=1,'11'!D230)+IF('12'!A230=1,'12'!D230)+IF('13'!A230=1,'13'!D230)+IF('15'!A230=1,'15'!D230)+IF('14'!A230=1,'14'!D230)</f>
        <v>#REF!</v>
      </c>
      <c r="F230" s="360">
        <f>Цены!G220</f>
        <v>160</v>
      </c>
      <c r="G230" s="352" t="e">
        <f t="shared" si="12"/>
        <v>#REF!</v>
      </c>
      <c r="H230" s="239"/>
    </row>
    <row r="231" spans="1:8" x14ac:dyDescent="0.2">
      <c r="A231" s="240">
        <v>217</v>
      </c>
      <c r="B231" s="242" t="e">
        <f t="shared" si="11"/>
        <v>#REF!</v>
      </c>
      <c r="C231" s="217" t="str">
        <f>Цены!B221</f>
        <v>Устройство перегородок из ГКЛ в 1 слой</v>
      </c>
      <c r="D231" s="351" t="str">
        <f>Цены!C221</f>
        <v>м2</v>
      </c>
      <c r="E231" s="351" t="e">
        <f>IF(#REF!=1,#REF!)+IF(#REF!=1,#REF!)+IF(#REF!=1,#REF!)+IF(#REF!=1,#REF!)+IF(#REF!=1,#REF!)+IF(#REF!=1,#REF!)+IF(#REF!=1,#REF!)+IF('8'!A231=1,'8'!D231)+
IF(#REF!=1,#REF!)+IF('10'!A231=1,'10'!D231)+IF('11'!A231=1,'11'!D231)+IF('12'!A231=1,'12'!D231)+IF('13'!A231=1,'13'!D231)+IF('15'!A231=1,'15'!D231)+IF('14'!A231=1,'14'!D231)</f>
        <v>#REF!</v>
      </c>
      <c r="F231" s="360">
        <f>Цены!G221</f>
        <v>700</v>
      </c>
      <c r="G231" s="352" t="e">
        <f t="shared" si="12"/>
        <v>#REF!</v>
      </c>
      <c r="H231" s="239"/>
    </row>
    <row r="232" spans="1:8" x14ac:dyDescent="0.2">
      <c r="A232" s="240">
        <v>218</v>
      </c>
      <c r="B232" s="242" t="e">
        <f t="shared" si="11"/>
        <v>#REF!</v>
      </c>
      <c r="C232" s="217" t="str">
        <f>Цены!B222</f>
        <v>Устройство перегородок из ГКЛ в 2 слоя</v>
      </c>
      <c r="D232" s="351" t="str">
        <f>Цены!C222</f>
        <v>м2</v>
      </c>
      <c r="E232" s="351" t="e">
        <f>IF(#REF!=1,#REF!)+IF(#REF!=1,#REF!)+IF(#REF!=1,#REF!)+IF(#REF!=1,#REF!)+IF(#REF!=1,#REF!)+IF(#REF!=1,#REF!)+IF(#REF!=1,#REF!)+IF('8'!A232=1,'8'!D232)+
IF(#REF!=1,#REF!)+IF('10'!A232=1,'10'!D232)+IF('11'!A232=1,'11'!D232)+IF('12'!A232=1,'12'!D232)+IF('13'!A232=1,'13'!D232)+IF('15'!A232=1,'15'!D232)+IF('14'!A232=1,'14'!D232)</f>
        <v>#REF!</v>
      </c>
      <c r="F232" s="360">
        <f>Цены!G222</f>
        <v>822.5</v>
      </c>
      <c r="G232" s="352" t="e">
        <f t="shared" si="12"/>
        <v>#REF!</v>
      </c>
      <c r="H232" s="239"/>
    </row>
    <row r="233" spans="1:8" x14ac:dyDescent="0.2">
      <c r="A233" s="240">
        <v>219</v>
      </c>
      <c r="B233" s="242" t="e">
        <f t="shared" si="11"/>
        <v>#REF!</v>
      </c>
      <c r="C233" s="217" t="str">
        <f>Цены!B223</f>
        <v>Усиление ГКЛ перегородки ОСБ/фанерой</v>
      </c>
      <c r="D233" s="351" t="str">
        <f>Цены!C223</f>
        <v>м2</v>
      </c>
      <c r="E233" s="351" t="e">
        <f>IF(#REF!=1,#REF!)+IF(#REF!=1,#REF!)+IF(#REF!=1,#REF!)+IF(#REF!=1,#REF!)+IF(#REF!=1,#REF!)+IF(#REF!=1,#REF!)+IF(#REF!=1,#REF!)+IF('8'!A233=1,'8'!D233)+
IF(#REF!=1,#REF!)+IF('10'!A233=1,'10'!D233)+IF('11'!A233=1,'11'!D233)+IF('12'!A233=1,'12'!D233)+IF('13'!A233=1,'13'!D233)+IF('15'!A233=1,'15'!D233)+IF('14'!A233=1,'14'!D233)</f>
        <v>#REF!</v>
      </c>
      <c r="F233" s="360">
        <f>Цены!G223</f>
        <v>325</v>
      </c>
      <c r="G233" s="352" t="e">
        <f t="shared" si="12"/>
        <v>#REF!</v>
      </c>
      <c r="H233" s="239"/>
    </row>
    <row r="234" spans="1:8" x14ac:dyDescent="0.2">
      <c r="A234" s="240">
        <v>220</v>
      </c>
      <c r="B234" s="242" t="e">
        <f t="shared" si="11"/>
        <v>#REF!</v>
      </c>
      <c r="C234" s="217" t="str">
        <f>Цены!B224</f>
        <v>Устройство ниш, ступеней из ГКЛ</v>
      </c>
      <c r="D234" s="351" t="str">
        <f>Цены!C224</f>
        <v>м/п</v>
      </c>
      <c r="E234" s="351" t="e">
        <f>IF(#REF!=1,#REF!)+IF(#REF!=1,#REF!)+IF(#REF!=1,#REF!)+IF(#REF!=1,#REF!)+IF(#REF!=1,#REF!)+IF(#REF!=1,#REF!)+IF(#REF!=1,#REF!)+IF('8'!A234=1,'8'!D234)+
IF(#REF!=1,#REF!)+IF('10'!A234=1,'10'!D234)+IF('11'!A234=1,'11'!D234)+IF('12'!A234=1,'12'!D234)+IF('13'!A234=1,'13'!D234)+IF('15'!A234=1,'15'!D234)+IF('14'!A234=1,'14'!D234)</f>
        <v>#REF!</v>
      </c>
      <c r="F234" s="360">
        <f>Цены!G224</f>
        <v>1097</v>
      </c>
      <c r="G234" s="352" t="e">
        <f t="shared" si="12"/>
        <v>#REF!</v>
      </c>
      <c r="H234" s="239"/>
    </row>
    <row r="235" spans="1:8" x14ac:dyDescent="0.2">
      <c r="A235" s="240">
        <v>221</v>
      </c>
      <c r="B235" s="242" t="e">
        <f t="shared" si="11"/>
        <v>#REF!</v>
      </c>
      <c r="C235" s="217" t="str">
        <f>Цены!B225</f>
        <v>Устройство коробов из ГКЛ</v>
      </c>
      <c r="D235" s="351" t="str">
        <f>Цены!C225</f>
        <v>м/п</v>
      </c>
      <c r="E235" s="351" t="e">
        <f>IF(#REF!=1,#REF!)+IF(#REF!=1,#REF!)+IF(#REF!=1,#REF!)+IF(#REF!=1,#REF!)+IF(#REF!=1,#REF!)+IF(#REF!=1,#REF!)+IF(#REF!=1,#REF!)+IF('8'!A235=1,'8'!D235)+
IF(#REF!=1,#REF!)+IF('10'!A235=1,'10'!D235)+IF('11'!A235=1,'11'!D235)+IF('12'!A235=1,'12'!D235)+IF('13'!A235=1,'13'!D235)+IF('15'!A235=1,'15'!D235)+IF('14'!A235=1,'14'!D235)</f>
        <v>#REF!</v>
      </c>
      <c r="F235" s="360">
        <f>Цены!G225</f>
        <v>922.5</v>
      </c>
      <c r="G235" s="352" t="e">
        <f t="shared" si="12"/>
        <v>#REF!</v>
      </c>
      <c r="H235" s="239"/>
    </row>
    <row r="236" spans="1:8" ht="25.5" x14ac:dyDescent="0.2">
      <c r="A236" s="240">
        <v>222</v>
      </c>
      <c r="B236" s="242" t="e">
        <f t="shared" si="11"/>
        <v>#REF!</v>
      </c>
      <c r="C236" s="217" t="str">
        <f>Цены!B226</f>
        <v xml:space="preserve">Устройство криволинейных коробов из ГКЛ на стенах </v>
      </c>
      <c r="D236" s="351" t="str">
        <f>Цены!C226</f>
        <v>м/п</v>
      </c>
      <c r="E236" s="351" t="e">
        <f>IF(#REF!=1,#REF!)+IF(#REF!=1,#REF!)+IF(#REF!=1,#REF!)+IF(#REF!=1,#REF!)+IF(#REF!=1,#REF!)+IF(#REF!=1,#REF!)+IF(#REF!=1,#REF!)+IF('8'!A236=1,'8'!D236)+
IF(#REF!=1,#REF!)+IF('10'!A236=1,'10'!D236)+IF('11'!A236=1,'11'!D236)+IF('12'!A236=1,'12'!D236)+IF('13'!A236=1,'13'!D236)+IF('15'!A236=1,'15'!D236)+IF('14'!A236=1,'14'!D236)</f>
        <v>#REF!</v>
      </c>
      <c r="F236" s="360">
        <f>Цены!G226</f>
        <v>1320</v>
      </c>
      <c r="G236" s="352" t="e">
        <f t="shared" si="12"/>
        <v>#REF!</v>
      </c>
      <c r="H236" s="239"/>
    </row>
    <row r="237" spans="1:8" ht="25.5" x14ac:dyDescent="0.2">
      <c r="A237" s="240">
        <v>223</v>
      </c>
      <c r="B237" s="242" t="e">
        <f t="shared" si="11"/>
        <v>#REF!</v>
      </c>
      <c r="C237" s="217" t="str">
        <f>Цены!B227</f>
        <v xml:space="preserve">Устройство ниш, ступеней из ГКЛ сложной формы </v>
      </c>
      <c r="D237" s="351" t="str">
        <f>Цены!C227</f>
        <v>м/п</v>
      </c>
      <c r="E237" s="351" t="e">
        <f>IF(#REF!=1,#REF!)+IF(#REF!=1,#REF!)+IF(#REF!=1,#REF!)+IF(#REF!=1,#REF!)+IF(#REF!=1,#REF!)+IF(#REF!=1,#REF!)+IF(#REF!=1,#REF!)+IF('8'!A237=1,'8'!D237)+
IF(#REF!=1,#REF!)+IF('10'!A237=1,'10'!D237)+IF('11'!A237=1,'11'!D237)+IF('12'!A237=1,'12'!D237)+IF('13'!A237=1,'13'!D237)+IF('15'!A237=1,'15'!D237)+IF('14'!A237=1,'14'!D237)</f>
        <v>#REF!</v>
      </c>
      <c r="F237" s="360">
        <f>Цены!G227</f>
        <v>1375</v>
      </c>
      <c r="G237" s="352" t="e">
        <f t="shared" si="12"/>
        <v>#REF!</v>
      </c>
      <c r="H237" s="239"/>
    </row>
    <row r="238" spans="1:8" x14ac:dyDescent="0.2">
      <c r="A238" s="240">
        <v>224</v>
      </c>
      <c r="B238" s="242" t="e">
        <f t="shared" si="11"/>
        <v>#REF!</v>
      </c>
      <c r="C238" s="217" t="str">
        <f>Цены!B228</f>
        <v xml:space="preserve">Устройство арки из ГКЛ </v>
      </c>
      <c r="D238" s="351" t="str">
        <f>Цены!C228</f>
        <v>шт.</v>
      </c>
      <c r="E238" s="351" t="e">
        <f>IF(#REF!=1,#REF!)+IF(#REF!=1,#REF!)+IF(#REF!=1,#REF!)+IF(#REF!=1,#REF!)+IF(#REF!=1,#REF!)+IF(#REF!=1,#REF!)+IF(#REF!=1,#REF!)+IF('8'!A238=1,'8'!D238)+
IF(#REF!=1,#REF!)+IF('10'!A238=1,'10'!D238)+IF('11'!A238=1,'11'!D238)+IF('12'!A238=1,'12'!D238)+IF('13'!A238=1,'13'!D238)+IF('15'!A238=1,'15'!D238)+IF('14'!A238=1,'14'!D238)</f>
        <v>#REF!</v>
      </c>
      <c r="F238" s="360">
        <f>Цены!G228</f>
        <v>1800</v>
      </c>
      <c r="G238" s="352" t="e">
        <f t="shared" si="12"/>
        <v>#REF!</v>
      </c>
      <c r="H238" s="239"/>
    </row>
    <row r="239" spans="1:8" x14ac:dyDescent="0.2">
      <c r="A239" s="240">
        <v>225</v>
      </c>
      <c r="B239" s="242" t="e">
        <f t="shared" si="11"/>
        <v>#REF!</v>
      </c>
      <c r="C239" s="217" t="str">
        <f>Цены!B229</f>
        <v>Выравнивание стен листами ГКЛ</v>
      </c>
      <c r="D239" s="351" t="str">
        <f>Цены!C229</f>
        <v>м2</v>
      </c>
      <c r="E239" s="351" t="e">
        <f>IF(#REF!=1,#REF!)+IF(#REF!=1,#REF!)+IF(#REF!=1,#REF!)+IF(#REF!=1,#REF!)+IF(#REF!=1,#REF!)+IF(#REF!=1,#REF!)+IF(#REF!=1,#REF!)+IF('8'!A239=1,'8'!D239)+
IF(#REF!=1,#REF!)+IF('10'!A239=1,'10'!D239)+IF('11'!A239=1,'11'!D239)+IF('12'!A239=1,'12'!D239)+IF('13'!A239=1,'13'!D239)+IF('15'!A239=1,'15'!D239)+IF('14'!A239=1,'14'!D239)</f>
        <v>#REF!</v>
      </c>
      <c r="F239" s="360">
        <f>Цены!G229</f>
        <v>313.5</v>
      </c>
      <c r="G239" s="352" t="e">
        <f t="shared" si="12"/>
        <v>#REF!</v>
      </c>
      <c r="H239" s="239"/>
    </row>
    <row r="240" spans="1:8" ht="25.5" x14ac:dyDescent="0.2">
      <c r="A240" s="240">
        <v>226</v>
      </c>
      <c r="B240" s="242" t="e">
        <f t="shared" si="11"/>
        <v>#REF!</v>
      </c>
      <c r="C240" s="217" t="str">
        <f>Цены!B230</f>
        <v>Выравнивание стен листами ГКЛ (1 слой) с устройством каркаса</v>
      </c>
      <c r="D240" s="351" t="str">
        <f>Цены!C230</f>
        <v>м2</v>
      </c>
      <c r="E240" s="351" t="e">
        <f>IF(#REF!=1,#REF!)+IF(#REF!=1,#REF!)+IF(#REF!=1,#REF!)+IF(#REF!=1,#REF!)+IF(#REF!=1,#REF!)+IF(#REF!=1,#REF!)+IF(#REF!=1,#REF!)+IF('8'!A240=1,'8'!D240)+
IF(#REF!=1,#REF!)+IF('10'!A240=1,'10'!D240)+IF('11'!A240=1,'11'!D240)+IF('12'!A240=1,'12'!D240)+IF('13'!A240=1,'13'!D240)+IF('15'!A240=1,'15'!D240)+IF('14'!A240=1,'14'!D240)</f>
        <v>#REF!</v>
      </c>
      <c r="F240" s="360">
        <f>Цены!G230</f>
        <v>550</v>
      </c>
      <c r="G240" s="352" t="e">
        <f t="shared" ref="G240:G268" si="13">E240*F240</f>
        <v>#REF!</v>
      </c>
      <c r="H240" s="239"/>
    </row>
    <row r="241" spans="1:8" ht="25.5" x14ac:dyDescent="0.2">
      <c r="A241" s="240">
        <v>227</v>
      </c>
      <c r="B241" s="242" t="e">
        <f t="shared" si="11"/>
        <v>#REF!</v>
      </c>
      <c r="C241" s="217" t="str">
        <f>Цены!B231</f>
        <v>Выравнивание стен листами ГКЛ (2 слоя) с устройством каркаса</v>
      </c>
      <c r="D241" s="351" t="str">
        <f>Цены!C231</f>
        <v>м2</v>
      </c>
      <c r="E241" s="351" t="e">
        <f>IF(#REF!=1,#REF!)+IF(#REF!=1,#REF!)+IF(#REF!=1,#REF!)+IF(#REF!=1,#REF!)+IF(#REF!=1,#REF!)+IF(#REF!=1,#REF!)+IF(#REF!=1,#REF!)+IF('8'!A241=1,'8'!D241)+
IF(#REF!=1,#REF!)+IF('10'!A241=1,'10'!D241)+IF('11'!A241=1,'11'!D241)+IF('12'!A241=1,'12'!D241)+IF('13'!A241=1,'13'!D241)+IF('15'!A241=1,'15'!D241)+IF('14'!A241=1,'14'!D241)</f>
        <v>#REF!</v>
      </c>
      <c r="F241" s="360">
        <f>Цены!G231</f>
        <v>625</v>
      </c>
      <c r="G241" s="352" t="e">
        <f t="shared" si="13"/>
        <v>#REF!</v>
      </c>
      <c r="H241" s="239"/>
    </row>
    <row r="242" spans="1:8" ht="25.5" x14ac:dyDescent="0.2">
      <c r="A242" s="240">
        <v>228</v>
      </c>
      <c r="B242" s="242" t="e">
        <f t="shared" si="11"/>
        <v>#REF!</v>
      </c>
      <c r="C242" s="217" t="str">
        <f>Цены!B232</f>
        <v>Устройство конструкции ниши ГКЛ с полками на металлокаркасе</v>
      </c>
      <c r="D242" s="351" t="str">
        <f>Цены!C232</f>
        <v>шт.</v>
      </c>
      <c r="E242" s="351" t="e">
        <f>IF(#REF!=1,#REF!)+IF(#REF!=1,#REF!)+IF(#REF!=1,#REF!)+IF(#REF!=1,#REF!)+IF(#REF!=1,#REF!)+IF(#REF!=1,#REF!)+IF(#REF!=1,#REF!)+IF('8'!A242=1,'8'!D242)+
IF(#REF!=1,#REF!)+IF('10'!A242=1,'10'!D242)+IF('11'!A242=1,'11'!D242)+IF('12'!A242=1,'12'!D242)+IF('13'!A242=1,'13'!D242)+IF('15'!A242=1,'15'!D242)+IF('14'!A242=1,'14'!D242)</f>
        <v>#REF!</v>
      </c>
      <c r="F242" s="360">
        <f>Цены!G232</f>
        <v>1945</v>
      </c>
      <c r="G242" s="352" t="e">
        <f t="shared" si="13"/>
        <v>#REF!</v>
      </c>
      <c r="H242" s="239"/>
    </row>
    <row r="243" spans="1:8" x14ac:dyDescent="0.2">
      <c r="A243" s="240">
        <v>229</v>
      </c>
      <c r="B243" s="242" t="e">
        <f t="shared" si="11"/>
        <v>#REF!</v>
      </c>
      <c r="C243" s="217" t="str">
        <f>Цены!B233</f>
        <v>Грунтовка стен</v>
      </c>
      <c r="D243" s="351" t="str">
        <f>Цены!C233</f>
        <v>м2</v>
      </c>
      <c r="E243" s="351" t="e">
        <f>IF(#REF!=1,#REF!)+IF(#REF!=1,#REF!)+IF(#REF!=1,#REF!)+IF(#REF!=1,#REF!)+IF(#REF!=1,#REF!)+IF(#REF!=1,#REF!)+IF(#REF!=1,#REF!)+IF('8'!A243=1,'8'!D243)+
IF(#REF!=1,#REF!)+IF('10'!A243=1,'10'!D243)+IF('11'!A243=1,'11'!D243)+IF('12'!A243=1,'12'!D243)+IF('13'!A243=1,'13'!D243)+IF('15'!A243=1,'15'!D243)+IF('14'!A243=1,'14'!D243)</f>
        <v>#REF!</v>
      </c>
      <c r="F243" s="360">
        <f>Цены!G233</f>
        <v>32.5</v>
      </c>
      <c r="G243" s="352" t="e">
        <f t="shared" si="13"/>
        <v>#REF!</v>
      </c>
      <c r="H243" s="239"/>
    </row>
    <row r="244" spans="1:8" x14ac:dyDescent="0.2">
      <c r="A244" s="240">
        <v>230</v>
      </c>
      <c r="B244" s="242" t="e">
        <f t="shared" si="11"/>
        <v>#REF!</v>
      </c>
      <c r="C244" s="217" t="str">
        <f>Цены!B234</f>
        <v>Грунтовка стен (второй и последующие слои )</v>
      </c>
      <c r="D244" s="351" t="str">
        <f>Цены!C234</f>
        <v>м2</v>
      </c>
      <c r="E244" s="351" t="e">
        <f>IF(#REF!=1,#REF!)+IF(#REF!=1,#REF!)+IF(#REF!=1,#REF!)+IF(#REF!=1,#REF!)+IF(#REF!=1,#REF!)+IF(#REF!=1,#REF!)+IF(#REF!=1,#REF!)+IF('8'!A244=1,'8'!D244)+
IF(#REF!=1,#REF!)+IF('10'!A244=1,'10'!D244)+IF('11'!A244=1,'11'!D244)+IF('12'!A244=1,'12'!D244)+IF('13'!A244=1,'13'!D244)+IF('15'!A244=1,'15'!D244)+IF('14'!A244=1,'14'!D244)</f>
        <v>#REF!</v>
      </c>
      <c r="F244" s="360">
        <f>Цены!G234</f>
        <v>32.5</v>
      </c>
      <c r="G244" s="352" t="e">
        <f t="shared" si="13"/>
        <v>#REF!</v>
      </c>
      <c r="H244" s="239"/>
    </row>
    <row r="245" spans="1:8" x14ac:dyDescent="0.2">
      <c r="A245" s="240">
        <v>231</v>
      </c>
      <c r="B245" s="242" t="e">
        <f t="shared" si="11"/>
        <v>#REF!</v>
      </c>
      <c r="C245" s="217" t="str">
        <f>Цены!B235</f>
        <v>Грунтовка стен (бетонконтактом)</v>
      </c>
      <c r="D245" s="351" t="str">
        <f>Цены!C235</f>
        <v>м2</v>
      </c>
      <c r="E245" s="351" t="e">
        <f>IF(#REF!=1,#REF!)+IF(#REF!=1,#REF!)+IF(#REF!=1,#REF!)+IF(#REF!=1,#REF!)+IF(#REF!=1,#REF!)+IF(#REF!=1,#REF!)+IF(#REF!=1,#REF!)+IF('8'!A245=1,'8'!D245)+
IF(#REF!=1,#REF!)+IF('10'!A245=1,'10'!D245)+IF('11'!A245=1,'11'!D245)+IF('12'!A245=1,'12'!D245)+IF('13'!A245=1,'13'!D245)+IF('15'!A245=1,'15'!D245)+IF('14'!A245=1,'14'!D245)</f>
        <v>#REF!</v>
      </c>
      <c r="F245" s="360">
        <f>Цены!G235</f>
        <v>56</v>
      </c>
      <c r="G245" s="352" t="e">
        <f t="shared" si="13"/>
        <v>#REF!</v>
      </c>
      <c r="H245" s="239"/>
    </row>
    <row r="246" spans="1:8" ht="25.5" x14ac:dyDescent="0.2">
      <c r="A246" s="240">
        <v>232</v>
      </c>
      <c r="B246" s="242" t="e">
        <f t="shared" si="11"/>
        <v>#REF!</v>
      </c>
      <c r="C246" s="217" t="str">
        <f>Цены!B236</f>
        <v xml:space="preserve">Противогрибковая обработка стен спец. составом </v>
      </c>
      <c r="D246" s="351" t="str">
        <f>Цены!C236</f>
        <v>м2</v>
      </c>
      <c r="E246" s="351" t="e">
        <f>IF(#REF!=1,#REF!)+IF(#REF!=1,#REF!)+IF(#REF!=1,#REF!)+IF(#REF!=1,#REF!)+IF(#REF!=1,#REF!)+IF(#REF!=1,#REF!)+IF(#REF!=1,#REF!)+IF('8'!A246=1,'8'!D246)+
IF(#REF!=1,#REF!)+IF('10'!A246=1,'10'!D246)+IF('11'!A246=1,'11'!D246)+IF('12'!A246=1,'12'!D246)+IF('13'!A246=1,'13'!D246)+IF('15'!A246=1,'15'!D246)+IF('14'!A246=1,'14'!D246)</f>
        <v>#REF!</v>
      </c>
      <c r="F246" s="360">
        <f>Цены!G236</f>
        <v>85</v>
      </c>
      <c r="G246" s="352" t="e">
        <f t="shared" si="13"/>
        <v>#REF!</v>
      </c>
      <c r="H246" s="239"/>
    </row>
    <row r="247" spans="1:8" ht="25.5" x14ac:dyDescent="0.2">
      <c r="A247" s="240">
        <v>233</v>
      </c>
      <c r="B247" s="242" t="e">
        <f t="shared" si="11"/>
        <v>#REF!</v>
      </c>
      <c r="C247" s="217" t="str">
        <f>Цены!B237</f>
        <v>Гидроизоляция (смесью водостоп или жидким стеклом)</v>
      </c>
      <c r="D247" s="351" t="str">
        <f>Цены!C237</f>
        <v>м2</v>
      </c>
      <c r="E247" s="351" t="e">
        <f>IF(#REF!=1,#REF!)+IF(#REF!=1,#REF!)+IF(#REF!=1,#REF!)+IF(#REF!=1,#REF!)+IF(#REF!=1,#REF!)+IF(#REF!=1,#REF!)+IF(#REF!=1,#REF!)+IF('8'!A247=1,'8'!D247)+
IF(#REF!=1,#REF!)+IF('10'!A247=1,'10'!D247)+IF('11'!A247=1,'11'!D247)+IF('12'!A247=1,'12'!D247)+IF('13'!A247=1,'13'!D247)+IF('15'!A247=1,'15'!D247)+IF('14'!A247=1,'14'!D247)</f>
        <v>#REF!</v>
      </c>
      <c r="F247" s="360">
        <f>Цены!G237</f>
        <v>153.5</v>
      </c>
      <c r="G247" s="352" t="e">
        <f t="shared" si="13"/>
        <v>#REF!</v>
      </c>
      <c r="H247" s="239"/>
    </row>
    <row r="248" spans="1:8" x14ac:dyDescent="0.2">
      <c r="A248" s="240">
        <v>234</v>
      </c>
      <c r="B248" s="242" t="e">
        <f t="shared" si="11"/>
        <v>#REF!</v>
      </c>
      <c r="C248" s="217" t="str">
        <f>Цены!B238</f>
        <v>Штукатурка стен простая (под правило)</v>
      </c>
      <c r="D248" s="351" t="str">
        <f>Цены!C238</f>
        <v>м2</v>
      </c>
      <c r="E248" s="351" t="e">
        <f>IF(#REF!=1,#REF!)+IF(#REF!=1,#REF!)+IF(#REF!=1,#REF!)+IF(#REF!=1,#REF!)+IF(#REF!=1,#REF!)+IF(#REF!=1,#REF!)+IF(#REF!=1,#REF!)+IF('8'!A248=1,'8'!D248)+
IF(#REF!=1,#REF!)+IF('10'!A248=1,'10'!D248)+IF('11'!A248=1,'11'!D248)+IF('12'!A248=1,'12'!D248)+IF('13'!A248=1,'13'!D248)+IF('15'!A248=1,'15'!D248)+IF('14'!A248=1,'14'!D248)</f>
        <v>#REF!</v>
      </c>
      <c r="F248" s="360">
        <f>Цены!G238</f>
        <v>218.5</v>
      </c>
      <c r="G248" s="352" t="e">
        <f t="shared" si="13"/>
        <v>#REF!</v>
      </c>
      <c r="H248" s="239"/>
    </row>
    <row r="249" spans="1:8" ht="25.5" x14ac:dyDescent="0.2">
      <c r="A249" s="240">
        <v>235</v>
      </c>
      <c r="B249" s="242" t="e">
        <f t="shared" si="11"/>
        <v>#REF!</v>
      </c>
      <c r="C249" s="217" t="str">
        <f>Цены!B239</f>
        <v>Штукатурка стен по маякам до 3 см гипсовой смесью</v>
      </c>
      <c r="D249" s="351" t="str">
        <f>Цены!C239</f>
        <v>м2</v>
      </c>
      <c r="E249" s="351" t="e">
        <f>IF(#REF!=1,#REF!)+IF(#REF!=1,#REF!)+IF(#REF!=1,#REF!)+IF(#REF!=1,#REF!)+IF(#REF!=1,#REF!)+IF(#REF!=1,#REF!)+IF(#REF!=1,#REF!)+IF('8'!A249=1,'8'!D249)+
IF(#REF!=1,#REF!)+IF('10'!A249=1,'10'!D249)+IF('11'!A249=1,'11'!D249)+IF('12'!A249=1,'12'!D249)+IF('13'!A249=1,'13'!D249)+IF('15'!A249=1,'15'!D249)+IF('14'!A249=1,'14'!D249)</f>
        <v>#REF!</v>
      </c>
      <c r="F249" s="360">
        <f>Цены!G239</f>
        <v>328</v>
      </c>
      <c r="G249" s="352" t="e">
        <f t="shared" si="13"/>
        <v>#REF!</v>
      </c>
      <c r="H249" s="239"/>
    </row>
    <row r="250" spans="1:8" ht="25.5" x14ac:dyDescent="0.2">
      <c r="A250" s="240">
        <v>236</v>
      </c>
      <c r="B250" s="242" t="e">
        <f t="shared" si="11"/>
        <v>#REF!</v>
      </c>
      <c r="C250" s="217" t="str">
        <f>Цены!B240</f>
        <v>Штукатурка стен по маякам до 5 см гипсовой смесью</v>
      </c>
      <c r="D250" s="351" t="str">
        <f>Цены!C240</f>
        <v>м2</v>
      </c>
      <c r="E250" s="351" t="e">
        <f>IF(#REF!=1,#REF!)+IF(#REF!=1,#REF!)+IF(#REF!=1,#REF!)+IF(#REF!=1,#REF!)+IF(#REF!=1,#REF!)+IF(#REF!=1,#REF!)+IF(#REF!=1,#REF!)+IF('8'!A250=1,'8'!D250)+
IF(#REF!=1,#REF!)+IF('10'!A250=1,'10'!D250)+IF('11'!A250=1,'11'!D250)+IF('12'!A250=1,'12'!D250)+IF('13'!A250=1,'13'!D250)+IF('15'!A250=1,'15'!D250)+IF('14'!A250=1,'14'!D250)</f>
        <v>#REF!</v>
      </c>
      <c r="F250" s="360">
        <f>Цены!G240</f>
        <v>378</v>
      </c>
      <c r="G250" s="352" t="e">
        <f t="shared" si="13"/>
        <v>#REF!</v>
      </c>
      <c r="H250" s="239"/>
    </row>
    <row r="251" spans="1:8" ht="25.5" x14ac:dyDescent="0.2">
      <c r="A251" s="240">
        <v>237</v>
      </c>
      <c r="B251" s="242" t="e">
        <f t="shared" si="11"/>
        <v>#REF!</v>
      </c>
      <c r="C251" s="217" t="str">
        <f>Цены!B241</f>
        <v>Штукатурка стен по маякам свыше 5 см гипсовой смесью</v>
      </c>
      <c r="D251" s="351" t="str">
        <f>Цены!C241</f>
        <v>м2</v>
      </c>
      <c r="E251" s="351" t="e">
        <f>IF(#REF!=1,#REF!)+IF(#REF!=1,#REF!)+IF(#REF!=1,#REF!)+IF(#REF!=1,#REF!)+IF(#REF!=1,#REF!)+IF(#REF!=1,#REF!)+IF(#REF!=1,#REF!)+IF('8'!A251=1,'8'!D251)+
IF(#REF!=1,#REF!)+IF('10'!A251=1,'10'!D251)+IF('11'!A251=1,'11'!D251)+IF('12'!A251=1,'12'!D251)+IF('13'!A251=1,'13'!D251)+IF('15'!A251=1,'15'!D251)+IF('14'!A251=1,'14'!D251)</f>
        <v>#REF!</v>
      </c>
      <c r="F251" s="360">
        <f>Цены!G241</f>
        <v>478</v>
      </c>
      <c r="G251" s="352" t="e">
        <f t="shared" si="13"/>
        <v>#REF!</v>
      </c>
      <c r="H251" s="239"/>
    </row>
    <row r="252" spans="1:8" ht="25.5" x14ac:dyDescent="0.2">
      <c r="A252" s="240">
        <v>238</v>
      </c>
      <c r="B252" s="242" t="e">
        <f t="shared" si="11"/>
        <v>#REF!</v>
      </c>
      <c r="C252" s="217" t="str">
        <f>Цены!B242</f>
        <v>Штукатурка стен по маякам до 3 см цементной смесью</v>
      </c>
      <c r="D252" s="351" t="str">
        <f>Цены!C242</f>
        <v>м2</v>
      </c>
      <c r="E252" s="351" t="e">
        <f>IF(#REF!=1,#REF!)+IF(#REF!=1,#REF!)+IF(#REF!=1,#REF!)+IF(#REF!=1,#REF!)+IF(#REF!=1,#REF!)+IF(#REF!=1,#REF!)+IF(#REF!=1,#REF!)+IF('8'!A252=1,'8'!D252)+
IF(#REF!=1,#REF!)+IF('10'!A252=1,'10'!D252)+IF('11'!A252=1,'11'!D252)+IF('12'!A252=1,'12'!D252)+IF('13'!A252=1,'13'!D252)+IF('15'!A252=1,'15'!D252)+IF('14'!A252=1,'14'!D252)</f>
        <v>#REF!</v>
      </c>
      <c r="F252" s="360">
        <f>Цены!G242</f>
        <v>428</v>
      </c>
      <c r="G252" s="352" t="e">
        <f t="shared" si="13"/>
        <v>#REF!</v>
      </c>
      <c r="H252" s="239"/>
    </row>
    <row r="253" spans="1:8" ht="25.5" x14ac:dyDescent="0.2">
      <c r="A253" s="240">
        <v>239</v>
      </c>
      <c r="B253" s="242" t="e">
        <f t="shared" si="11"/>
        <v>#REF!</v>
      </c>
      <c r="C253" s="217" t="str">
        <f>Цены!B243</f>
        <v>Штукатурка стен по маякам до 5 см цементной смесью</v>
      </c>
      <c r="D253" s="351" t="str">
        <f>Цены!C243</f>
        <v>м2</v>
      </c>
      <c r="E253" s="351" t="e">
        <f>IF(#REF!=1,#REF!)+IF(#REF!=1,#REF!)+IF(#REF!=1,#REF!)+IF(#REF!=1,#REF!)+IF(#REF!=1,#REF!)+IF(#REF!=1,#REF!)+IF(#REF!=1,#REF!)+IF('8'!A253=1,'8'!D253)+
IF(#REF!=1,#REF!)+IF('10'!A253=1,'10'!D253)+IF('11'!A253=1,'11'!D253)+IF('12'!A253=1,'12'!D253)+IF('13'!A253=1,'13'!D253)+IF('15'!A253=1,'15'!D253)+IF('14'!A253=1,'14'!D253)</f>
        <v>#REF!</v>
      </c>
      <c r="F253" s="360">
        <f>Цены!G243</f>
        <v>478</v>
      </c>
      <c r="G253" s="352" t="e">
        <f t="shared" si="13"/>
        <v>#REF!</v>
      </c>
      <c r="H253" s="239"/>
    </row>
    <row r="254" spans="1:8" x14ac:dyDescent="0.2">
      <c r="A254" s="240">
        <v>240</v>
      </c>
      <c r="B254" s="242" t="e">
        <f t="shared" si="11"/>
        <v>#REF!</v>
      </c>
      <c r="C254" s="217" t="str">
        <f>Цены!B244</f>
        <v>Протяжка углов штукатуркой</v>
      </c>
      <c r="D254" s="351" t="str">
        <f>Цены!C244</f>
        <v>м/п</v>
      </c>
      <c r="E254" s="351" t="e">
        <f>IF(#REF!=1,#REF!)+IF(#REF!=1,#REF!)+IF(#REF!=1,#REF!)+IF(#REF!=1,#REF!)+IF(#REF!=1,#REF!)+IF(#REF!=1,#REF!)+IF(#REF!=1,#REF!)+IF('8'!A254=1,'8'!D254)+
IF(#REF!=1,#REF!)+IF('10'!A254=1,'10'!D254)+IF('11'!A254=1,'11'!D254)+IF('12'!A254=1,'12'!D254)+IF('13'!A254=1,'13'!D254)+IF('15'!A254=1,'15'!D254)+IF('14'!A254=1,'14'!D254)</f>
        <v>#REF!</v>
      </c>
      <c r="F254" s="360">
        <f>Цены!G244</f>
        <v>124</v>
      </c>
      <c r="G254" s="352" t="e">
        <f t="shared" si="13"/>
        <v>#REF!</v>
      </c>
      <c r="H254" s="239"/>
    </row>
    <row r="255" spans="1:8" ht="25.5" x14ac:dyDescent="0.2">
      <c r="A255" s="240">
        <v>241</v>
      </c>
      <c r="B255" s="242" t="e">
        <f t="shared" si="11"/>
        <v>#REF!</v>
      </c>
      <c r="C255" s="217" t="str">
        <f>Цены!B245</f>
        <v>Протягивание штукатуркой углов, зон плинтусов, потолков (до 30 см)</v>
      </c>
      <c r="D255" s="351" t="str">
        <f>Цены!C245</f>
        <v>м/п</v>
      </c>
      <c r="E255" s="351" t="e">
        <f>IF(#REF!=1,#REF!)+IF(#REF!=1,#REF!)+IF(#REF!=1,#REF!)+IF(#REF!=1,#REF!)+IF(#REF!=1,#REF!)+IF(#REF!=1,#REF!)+IF(#REF!=1,#REF!)+IF('8'!A255=1,'8'!D255)+
IF(#REF!=1,#REF!)+IF('10'!A255=1,'10'!D255)+IF('11'!A255=1,'11'!D255)+IF('12'!A255=1,'12'!D255)+IF('13'!A255=1,'13'!D255)+IF('15'!A255=1,'15'!D255)+IF('14'!A255=1,'14'!D255)</f>
        <v>#REF!</v>
      </c>
      <c r="F255" s="360">
        <f>Цены!G245</f>
        <v>142.5</v>
      </c>
      <c r="G255" s="352" t="e">
        <f t="shared" si="13"/>
        <v>#REF!</v>
      </c>
      <c r="H255" s="239"/>
    </row>
    <row r="256" spans="1:8" ht="25.5" x14ac:dyDescent="0.2">
      <c r="A256" s="240">
        <v>242</v>
      </c>
      <c r="B256" s="242" t="e">
        <f t="shared" si="11"/>
        <v>#REF!</v>
      </c>
      <c r="C256" s="217" t="str">
        <f>Цены!B246</f>
        <v>Установка малярного уголка, перфорированного</v>
      </c>
      <c r="D256" s="351" t="str">
        <f>Цены!C246</f>
        <v>м/п</v>
      </c>
      <c r="E256" s="351" t="e">
        <f>IF(#REF!=1,#REF!)+IF(#REF!=1,#REF!)+IF(#REF!=1,#REF!)+IF(#REF!=1,#REF!)+IF(#REF!=1,#REF!)+IF(#REF!=1,#REF!)+IF(#REF!=1,#REF!)+IF('8'!A256=1,'8'!D256)+
IF(#REF!=1,#REF!)+IF('10'!A256=1,'10'!D256)+IF('11'!A256=1,'11'!D256)+IF('12'!A256=1,'12'!D256)+IF('13'!A256=1,'13'!D256)+IF('15'!A256=1,'15'!D256)+IF('14'!A256=1,'14'!D256)</f>
        <v>#REF!</v>
      </c>
      <c r="F256" s="360">
        <f>Цены!G246</f>
        <v>62</v>
      </c>
      <c r="G256" s="352" t="e">
        <f t="shared" si="13"/>
        <v>#REF!</v>
      </c>
      <c r="H256" s="239"/>
    </row>
    <row r="257" spans="1:8" x14ac:dyDescent="0.2">
      <c r="A257" s="240">
        <v>243</v>
      </c>
      <c r="B257" s="242" t="e">
        <f t="shared" si="11"/>
        <v>#REF!</v>
      </c>
      <c r="C257" s="217" t="str">
        <f>Цены!B247</f>
        <v>Нанесение малярной сетки</v>
      </c>
      <c r="D257" s="351" t="str">
        <f>Цены!C247</f>
        <v>м2</v>
      </c>
      <c r="E257" s="351" t="e">
        <f>IF(#REF!=1,#REF!)+IF(#REF!=1,#REF!)+IF(#REF!=1,#REF!)+IF(#REF!=1,#REF!)+IF(#REF!=1,#REF!)+IF(#REF!=1,#REF!)+IF(#REF!=1,#REF!)+IF('8'!A257=1,'8'!D257)+
IF(#REF!=1,#REF!)+IF('10'!A257=1,'10'!D257)+IF('11'!A257=1,'11'!D257)+IF('12'!A257=1,'12'!D257)+IF('13'!A257=1,'13'!D257)+IF('15'!A257=1,'15'!D257)+IF('14'!A257=1,'14'!D257)</f>
        <v>#REF!</v>
      </c>
      <c r="F257" s="360">
        <f>Цены!G247</f>
        <v>60</v>
      </c>
      <c r="G257" s="352" t="e">
        <f t="shared" si="13"/>
        <v>#REF!</v>
      </c>
      <c r="H257" s="239"/>
    </row>
    <row r="258" spans="1:8" x14ac:dyDescent="0.2">
      <c r="A258" s="240">
        <v>244</v>
      </c>
      <c r="B258" s="242" t="e">
        <f t="shared" si="11"/>
        <v>#REF!</v>
      </c>
      <c r="C258" s="217" t="str">
        <f>Цены!B248</f>
        <v>Базовая шпаклевка стен (с ошкуриванием)</v>
      </c>
      <c r="D258" s="351" t="str">
        <f>Цены!C248</f>
        <v>м2</v>
      </c>
      <c r="E258" s="351" t="e">
        <f>IF(#REF!=1,#REF!)+IF(#REF!=1,#REF!)+IF(#REF!=1,#REF!)+IF(#REF!=1,#REF!)+IF(#REF!=1,#REF!)+IF(#REF!=1,#REF!)+IF(#REF!=1,#REF!)+IF('8'!A258=1,'8'!D258)+
IF(#REF!=1,#REF!)+IF('10'!A258=1,'10'!D258)+IF('11'!A258=1,'11'!D258)+IF('12'!A258=1,'12'!D258)+IF('13'!A258=1,'13'!D258)+IF('15'!A258=1,'15'!D258)+IF('14'!A258=1,'14'!D258)</f>
        <v>#REF!</v>
      </c>
      <c r="F258" s="360">
        <f>Цены!G248</f>
        <v>162.5</v>
      </c>
      <c r="G258" s="352" t="e">
        <f t="shared" si="13"/>
        <v>#REF!</v>
      </c>
      <c r="H258" s="239"/>
    </row>
    <row r="259" spans="1:8" ht="25.5" x14ac:dyDescent="0.2">
      <c r="A259" s="240">
        <v>245</v>
      </c>
      <c r="B259" s="242" t="e">
        <f t="shared" si="11"/>
        <v>#REF!</v>
      </c>
      <c r="C259" s="217" t="str">
        <f>Цены!B249</f>
        <v>Сплошная шпаклевка в 1 слой (с ошкуриванием)</v>
      </c>
      <c r="D259" s="351" t="str">
        <f>Цены!C249</f>
        <v>м2</v>
      </c>
      <c r="E259" s="351" t="e">
        <f>IF(#REF!=1,#REF!)+IF(#REF!=1,#REF!)+IF(#REF!=1,#REF!)+IF(#REF!=1,#REF!)+IF(#REF!=1,#REF!)+IF(#REF!=1,#REF!)+IF(#REF!=1,#REF!)+IF('8'!A259=1,'8'!D259)+
IF(#REF!=1,#REF!)+IF('10'!A259=1,'10'!D259)+IF('11'!A259=1,'11'!D259)+IF('12'!A259=1,'12'!D259)+IF('13'!A259=1,'13'!D259)+IF('15'!A259=1,'15'!D259)+IF('14'!A259=1,'14'!D259)</f>
        <v>#REF!</v>
      </c>
      <c r="F259" s="360">
        <f>Цены!G249</f>
        <v>182.5</v>
      </c>
      <c r="G259" s="352" t="e">
        <f t="shared" si="13"/>
        <v>#REF!</v>
      </c>
      <c r="H259" s="239"/>
    </row>
    <row r="260" spans="1:8" ht="25.5" x14ac:dyDescent="0.2">
      <c r="A260" s="240">
        <v>246</v>
      </c>
      <c r="B260" s="242" t="e">
        <f t="shared" si="11"/>
        <v>#REF!</v>
      </c>
      <c r="C260" s="217" t="str">
        <f>Цены!B250</f>
        <v>Шпаклевка стен под оклейку обоями (с ошкуриванием)</v>
      </c>
      <c r="D260" s="351" t="str">
        <f>Цены!C250</f>
        <v>м2</v>
      </c>
      <c r="E260" s="351" t="e">
        <f>IF(#REF!=1,#REF!)+IF(#REF!=1,#REF!)+IF(#REF!=1,#REF!)+IF(#REF!=1,#REF!)+IF(#REF!=1,#REF!)+IF(#REF!=1,#REF!)+IF(#REF!=1,#REF!)+IF('8'!A260=1,'8'!D260)+
IF(#REF!=1,#REF!)+IF('10'!A260=1,'10'!D260)+IF('11'!A260=1,'11'!D260)+IF('12'!A260=1,'12'!D260)+IF('13'!A260=1,'13'!D260)+IF('15'!A260=1,'15'!D260)+IF('14'!A260=1,'14'!D260)</f>
        <v>#REF!</v>
      </c>
      <c r="F260" s="360">
        <f>Цены!G250</f>
        <v>275</v>
      </c>
      <c r="G260" s="352" t="e">
        <f t="shared" si="13"/>
        <v>#REF!</v>
      </c>
      <c r="H260" s="239"/>
    </row>
    <row r="261" spans="1:8" ht="25.5" x14ac:dyDescent="0.2">
      <c r="A261" s="240">
        <v>247</v>
      </c>
      <c r="B261" s="242" t="e">
        <f t="shared" si="11"/>
        <v>#REF!</v>
      </c>
      <c r="C261" s="217" t="str">
        <f>Цены!B251</f>
        <v>Финишная шпаклевка стен под окраску (2 слоя с ошкуриванием)</v>
      </c>
      <c r="D261" s="351" t="str">
        <f>Цены!C251</f>
        <v>м2</v>
      </c>
      <c r="E261" s="351" t="e">
        <f>IF(#REF!=1,#REF!)+IF(#REF!=1,#REF!)+IF(#REF!=1,#REF!)+IF(#REF!=1,#REF!)+IF(#REF!=1,#REF!)+IF(#REF!=1,#REF!)+IF(#REF!=1,#REF!)+IF('8'!A261=1,'8'!D261)+
IF(#REF!=1,#REF!)+IF('10'!A261=1,'10'!D261)+IF('11'!A261=1,'11'!D261)+IF('12'!A261=1,'12'!D261)+IF('13'!A261=1,'13'!D261)+IF('15'!A261=1,'15'!D261)+IF('14'!A261=1,'14'!D261)</f>
        <v>#REF!</v>
      </c>
      <c r="F261" s="360">
        <f>Цены!G251</f>
        <v>400</v>
      </c>
      <c r="G261" s="352" t="e">
        <f t="shared" si="13"/>
        <v>#REF!</v>
      </c>
      <c r="H261" s="239"/>
    </row>
    <row r="262" spans="1:8" ht="25.5" x14ac:dyDescent="0.2">
      <c r="A262" s="240">
        <v>248</v>
      </c>
      <c r="B262" s="242" t="e">
        <f t="shared" si="11"/>
        <v>#REF!</v>
      </c>
      <c r="C262" s="217" t="str">
        <f>Цены!B252</f>
        <v>Шпаклевка стен ГКЛ под оклейку обоями (с ошкуриванием)</v>
      </c>
      <c r="D262" s="351" t="str">
        <f>Цены!C252</f>
        <v>м2</v>
      </c>
      <c r="E262" s="351" t="e">
        <f>IF(#REF!=1,#REF!)+IF(#REF!=1,#REF!)+IF(#REF!=1,#REF!)+IF(#REF!=1,#REF!)+IF(#REF!=1,#REF!)+IF(#REF!=1,#REF!)+IF(#REF!=1,#REF!)+IF('8'!A262=1,'8'!D262)+
IF(#REF!=1,#REF!)+IF('10'!A262=1,'10'!D262)+IF('11'!A262=1,'11'!D262)+IF('12'!A262=1,'12'!D262)+IF('13'!A262=1,'13'!D262)+IF('15'!A262=1,'15'!D262)+IF('14'!A262=1,'14'!D262)</f>
        <v>#REF!</v>
      </c>
      <c r="F262" s="360">
        <f>Цены!G252</f>
        <v>290</v>
      </c>
      <c r="G262" s="352" t="e">
        <f t="shared" si="13"/>
        <v>#REF!</v>
      </c>
      <c r="H262" s="239"/>
    </row>
    <row r="263" spans="1:8" ht="25.5" x14ac:dyDescent="0.2">
      <c r="A263" s="240">
        <v>249</v>
      </c>
      <c r="B263" s="242" t="e">
        <f t="shared" si="11"/>
        <v>#REF!</v>
      </c>
      <c r="C263" s="217" t="str">
        <f>Цены!B253</f>
        <v>Финишная Шпаклевка стен ГКЛ под окраску (2 слоя с ошкуриванием)</v>
      </c>
      <c r="D263" s="351" t="str">
        <f>Цены!C253</f>
        <v>м2</v>
      </c>
      <c r="E263" s="351" t="e">
        <f>IF(#REF!=1,#REF!)+IF(#REF!=1,#REF!)+IF(#REF!=1,#REF!)+IF(#REF!=1,#REF!)+IF(#REF!=1,#REF!)+IF(#REF!=1,#REF!)+IF(#REF!=1,#REF!)+IF('8'!A263=1,'8'!D263)+
IF(#REF!=1,#REF!)+IF('10'!A263=1,'10'!D263)+IF('11'!A263=1,'11'!D263)+IF('12'!A263=1,'12'!D263)+IF('13'!A263=1,'13'!D263)+IF('15'!A263=1,'15'!D263)+IF('14'!A263=1,'14'!D263)</f>
        <v>#REF!</v>
      </c>
      <c r="F263" s="360">
        <f>Цены!G253</f>
        <v>300</v>
      </c>
      <c r="G263" s="352" t="e">
        <f t="shared" si="13"/>
        <v>#REF!</v>
      </c>
      <c r="H263" s="239"/>
    </row>
    <row r="264" spans="1:8" x14ac:dyDescent="0.2">
      <c r="A264" s="240">
        <v>250</v>
      </c>
      <c r="B264" s="242" t="e">
        <f t="shared" si="11"/>
        <v>#REF!</v>
      </c>
      <c r="C264" s="217" t="str">
        <f>Цены!B254</f>
        <v xml:space="preserve">Шпаклевка коробов, ниш </v>
      </c>
      <c r="D264" s="351" t="str">
        <f>Цены!C254</f>
        <v>м/п</v>
      </c>
      <c r="E264" s="351" t="e">
        <f>IF(#REF!=1,#REF!)+IF(#REF!=1,#REF!)+IF(#REF!=1,#REF!)+IF(#REF!=1,#REF!)+IF(#REF!=1,#REF!)+IF(#REF!=1,#REF!)+IF(#REF!=1,#REF!)+IF('8'!A264=1,'8'!D264)+
IF(#REF!=1,#REF!)+IF('10'!A264=1,'10'!D264)+IF('11'!A264=1,'11'!D264)+IF('12'!A264=1,'12'!D264)+IF('13'!A264=1,'13'!D264)+IF('15'!A264=1,'15'!D264)+IF('14'!A264=1,'14'!D264)</f>
        <v>#REF!</v>
      </c>
      <c r="F264" s="360">
        <f>Цены!G254</f>
        <v>260</v>
      </c>
      <c r="G264" s="352" t="e">
        <f t="shared" si="13"/>
        <v>#REF!</v>
      </c>
      <c r="H264" s="239"/>
    </row>
    <row r="265" spans="1:8" x14ac:dyDescent="0.2">
      <c r="A265" s="240">
        <v>251</v>
      </c>
      <c r="B265" s="242" t="e">
        <f t="shared" si="11"/>
        <v>#REF!</v>
      </c>
      <c r="C265" s="217" t="str">
        <f>Цены!B255</f>
        <v xml:space="preserve">Ошкуривание поверхности стен </v>
      </c>
      <c r="D265" s="351" t="str">
        <f>Цены!C255</f>
        <v>м2</v>
      </c>
      <c r="E265" s="351" t="e">
        <f>IF(#REF!=1,#REF!)+IF(#REF!=1,#REF!)+IF(#REF!=1,#REF!)+IF(#REF!=1,#REF!)+IF(#REF!=1,#REF!)+IF(#REF!=1,#REF!)+IF(#REF!=1,#REF!)+IF('8'!A265=1,'8'!D265)+
IF(#REF!=1,#REF!)+IF('10'!A265=1,'10'!D265)+IF('11'!A265=1,'11'!D265)+IF('12'!A265=1,'12'!D265)+IF('13'!A265=1,'13'!D265)+IF('15'!A265=1,'15'!D265)+IF('14'!A265=1,'14'!D265)</f>
        <v>#REF!</v>
      </c>
      <c r="F265" s="360">
        <f>Цены!G255</f>
        <v>160</v>
      </c>
      <c r="G265" s="352" t="e">
        <f t="shared" si="13"/>
        <v>#REF!</v>
      </c>
      <c r="H265" s="239"/>
    </row>
    <row r="266" spans="1:8" x14ac:dyDescent="0.2">
      <c r="A266" s="240">
        <v>252</v>
      </c>
      <c r="B266" s="242" t="e">
        <f t="shared" si="11"/>
        <v>#REF!</v>
      </c>
      <c r="C266" s="217" t="str">
        <f>Цены!B256</f>
        <v>Поклейка стеклохолста</v>
      </c>
      <c r="D266" s="351" t="str">
        <f>Цены!C256</f>
        <v>м2</v>
      </c>
      <c r="E266" s="351" t="e">
        <f>IF(#REF!=1,#REF!)+IF(#REF!=1,#REF!)+IF(#REF!=1,#REF!)+IF(#REF!=1,#REF!)+IF(#REF!=1,#REF!)+IF(#REF!=1,#REF!)+IF(#REF!=1,#REF!)+IF('8'!A266=1,'8'!D266)+
IF(#REF!=1,#REF!)+IF('10'!A266=1,'10'!D266)+IF('11'!A266=1,'11'!D266)+IF('12'!A266=1,'12'!D266)+IF('13'!A266=1,'13'!D266)+IF('15'!A266=1,'15'!D266)+IF('14'!A266=1,'14'!D266)</f>
        <v>#REF!</v>
      </c>
      <c r="F266" s="360">
        <f>Цены!G256</f>
        <v>145</v>
      </c>
      <c r="G266" s="352" t="e">
        <f t="shared" si="13"/>
        <v>#REF!</v>
      </c>
      <c r="H266" s="239"/>
    </row>
    <row r="267" spans="1:8" ht="25.5" x14ac:dyDescent="0.2">
      <c r="A267" s="240">
        <v>253</v>
      </c>
      <c r="B267" s="242" t="e">
        <f t="shared" si="11"/>
        <v>#REF!</v>
      </c>
      <c r="C267" s="217" t="str">
        <f>Цены!B257</f>
        <v xml:space="preserve">Устройство ниш глубиной до 7 см в кирпичных стенах </v>
      </c>
      <c r="D267" s="351" t="str">
        <f>Цены!C257</f>
        <v>м/п</v>
      </c>
      <c r="E267" s="351" t="e">
        <f>IF(#REF!=1,#REF!)+IF(#REF!=1,#REF!)+IF(#REF!=1,#REF!)+IF(#REF!=1,#REF!)+IF(#REF!=1,#REF!)+IF(#REF!=1,#REF!)+IF(#REF!=1,#REF!)+IF('8'!A267=1,'8'!D267)+
IF(#REF!=1,#REF!)+IF('10'!A267=1,'10'!D267)+IF('11'!A267=1,'11'!D267)+IF('12'!A267=1,'12'!D267)+IF('13'!A267=1,'13'!D267)+IF('15'!A267=1,'15'!D267)+IF('14'!A267=1,'14'!D267)</f>
        <v>#REF!</v>
      </c>
      <c r="F267" s="360">
        <f>Цены!G257</f>
        <v>750</v>
      </c>
      <c r="G267" s="352" t="e">
        <f t="shared" si="13"/>
        <v>#REF!</v>
      </c>
      <c r="H267" s="239"/>
    </row>
    <row r="268" spans="1:8" x14ac:dyDescent="0.2">
      <c r="A268" s="240">
        <v>254</v>
      </c>
      <c r="B268" s="242" t="e">
        <f t="shared" si="11"/>
        <v>#REF!</v>
      </c>
      <c r="C268" s="361" t="str">
        <f>Цены!B258</f>
        <v>Устройство деревянной обрешетки стены</v>
      </c>
      <c r="D268" s="355" t="str">
        <f>Цены!C258</f>
        <v>м2</v>
      </c>
      <c r="E268" s="355" t="e">
        <f>IF(#REF!=1,#REF!)+IF(#REF!=1,#REF!)+IF(#REF!=1,#REF!)+IF(#REF!=1,#REF!)+IF(#REF!=1,#REF!)+IF(#REF!=1,#REF!)+IF(#REF!=1,#REF!)+IF('8'!A268=1,'8'!D268)+
IF(#REF!=1,#REF!)+IF('10'!A268=1,'10'!D268)+IF('11'!A268=1,'11'!D268)+IF('12'!A268=1,'12'!D268)+IF('13'!A268=1,'13'!D268)+IF('15'!A268=1,'15'!D268)+IF('14'!A268=1,'14'!D268)</f>
        <v>#REF!</v>
      </c>
      <c r="F268" s="362">
        <f>Цены!G258</f>
        <v>172.5</v>
      </c>
      <c r="G268" s="357" t="e">
        <f t="shared" si="13"/>
        <v>#REF!</v>
      </c>
      <c r="H268" s="239"/>
    </row>
    <row r="269" spans="1:8" x14ac:dyDescent="0.2">
      <c r="A269" s="240">
        <v>255</v>
      </c>
      <c r="B269" s="242">
        <f t="shared" si="11"/>
        <v>0</v>
      </c>
      <c r="C269" s="345" t="s">
        <v>49</v>
      </c>
      <c r="D269" s="358"/>
      <c r="E269" s="358"/>
      <c r="F269" s="358"/>
      <c r="G269" s="359"/>
      <c r="H269" s="239"/>
    </row>
    <row r="270" spans="1:8" x14ac:dyDescent="0.2">
      <c r="A270" s="240">
        <v>256</v>
      </c>
      <c r="B270" s="242" t="e">
        <f t="shared" ref="B270:B333" si="14">IF(E270&gt;0,1,0)</f>
        <v>#REF!</v>
      </c>
      <c r="C270" s="347" t="str">
        <f>Цены!B260</f>
        <v>Грунтовка откосов, углов</v>
      </c>
      <c r="D270" s="348" t="str">
        <f>Цены!C260</f>
        <v>м/п</v>
      </c>
      <c r="E270" s="348" t="e">
        <f>IF(#REF!=1,#REF!)+IF(#REF!=1,#REF!)+IF(#REF!=1,#REF!)+IF(#REF!=1,#REF!)+IF(#REF!=1,#REF!)+IF(#REF!=1,#REF!)+IF(#REF!=1,#REF!)+IF('8'!A270=1,'8'!D270)+
IF(#REF!=1,#REF!)+IF('10'!A270=1,'10'!D270)+IF('11'!A270=1,'11'!D270)+IF('12'!A270=1,'12'!D270)+IF('13'!A270=1,'13'!D270)+IF('15'!A270=1,'15'!D270)+IF('14'!A270=1,'14'!D270)</f>
        <v>#REF!</v>
      </c>
      <c r="F270" s="349">
        <f>Цены!G260</f>
        <v>32.5</v>
      </c>
      <c r="G270" s="350" t="e">
        <f t="shared" ref="G270:G281" si="15">E270*F270</f>
        <v>#REF!</v>
      </c>
      <c r="H270" s="239"/>
    </row>
    <row r="271" spans="1:8" ht="25.5" x14ac:dyDescent="0.2">
      <c r="A271" s="240">
        <v>257</v>
      </c>
      <c r="B271" s="242" t="e">
        <f t="shared" si="14"/>
        <v>#REF!</v>
      </c>
      <c r="C271" s="217" t="str">
        <f>Цены!B261</f>
        <v xml:space="preserve">Установка штукатурных уголков ( перфорированных) </v>
      </c>
      <c r="D271" s="351" t="str">
        <f>Цены!C261</f>
        <v>м/п</v>
      </c>
      <c r="E271" s="351" t="e">
        <f>IF(#REF!=1,#REF!)+IF(#REF!=1,#REF!)+IF(#REF!=1,#REF!)+IF(#REF!=1,#REF!)+IF(#REF!=1,#REF!)+IF(#REF!=1,#REF!)+IF(#REF!=1,#REF!)+IF('8'!A271=1,'8'!D271)+
IF(#REF!=1,#REF!)+IF('10'!A271=1,'10'!D271)+IF('11'!A271=1,'11'!D271)+IF('12'!A271=1,'12'!D271)+IF('13'!A271=1,'13'!D271)+IF('15'!A271=1,'15'!D271)+IF('14'!A271=1,'14'!D271)</f>
        <v>#REF!</v>
      </c>
      <c r="F271" s="360">
        <f>Цены!G261</f>
        <v>62.5</v>
      </c>
      <c r="G271" s="352" t="e">
        <f t="shared" si="15"/>
        <v>#REF!</v>
      </c>
      <c r="H271" s="239"/>
    </row>
    <row r="272" spans="1:8" x14ac:dyDescent="0.2">
      <c r="A272" s="240">
        <v>258</v>
      </c>
      <c r="B272" s="242" t="e">
        <f t="shared" si="14"/>
        <v>#REF!</v>
      </c>
      <c r="C272" s="217" t="str">
        <f>Цены!B262</f>
        <v>Штукатурка откосов до 40 см, углов</v>
      </c>
      <c r="D272" s="351" t="str">
        <f>Цены!C262</f>
        <v>м/п</v>
      </c>
      <c r="E272" s="351" t="e">
        <f>IF(#REF!=1,#REF!)+IF(#REF!=1,#REF!)+IF(#REF!=1,#REF!)+IF(#REF!=1,#REF!)+IF(#REF!=1,#REF!)+IF(#REF!=1,#REF!)+IF(#REF!=1,#REF!)+IF('8'!A272=1,'8'!D272)+
IF(#REF!=1,#REF!)+IF('10'!A272=1,'10'!D272)+IF('11'!A272=1,'11'!D272)+IF('12'!A272=1,'12'!D272)+IF('13'!A272=1,'13'!D272)+IF('15'!A272=1,'15'!D272)+IF('14'!A272=1,'14'!D272)</f>
        <v>#REF!</v>
      </c>
      <c r="F272" s="360">
        <f>Цены!G262</f>
        <v>227.5</v>
      </c>
      <c r="G272" s="352" t="e">
        <f t="shared" si="15"/>
        <v>#REF!</v>
      </c>
      <c r="H272" s="239"/>
    </row>
    <row r="273" spans="1:8" x14ac:dyDescent="0.2">
      <c r="A273" s="240">
        <v>259</v>
      </c>
      <c r="B273" s="242" t="e">
        <f t="shared" si="14"/>
        <v>#REF!</v>
      </c>
      <c r="C273" s="217" t="str">
        <f>Цены!B263</f>
        <v>Штукатурка откосов от 40 до 60 см, углов</v>
      </c>
      <c r="D273" s="351" t="str">
        <f>Цены!C263</f>
        <v>м/п</v>
      </c>
      <c r="E273" s="351" t="e">
        <f>IF(#REF!=1,#REF!)+IF(#REF!=1,#REF!)+IF(#REF!=1,#REF!)+IF(#REF!=1,#REF!)+IF(#REF!=1,#REF!)+IF(#REF!=1,#REF!)+IF(#REF!=1,#REF!)+IF('8'!A273=1,'8'!D273)+
IF(#REF!=1,#REF!)+IF('10'!A273=1,'10'!D273)+IF('11'!A273=1,'11'!D273)+IF('12'!A273=1,'12'!D273)+IF('13'!A273=1,'13'!D273)+IF('15'!A273=1,'15'!D273)+IF('14'!A273=1,'14'!D273)</f>
        <v>#REF!</v>
      </c>
      <c r="F273" s="360">
        <f>Цены!G263</f>
        <v>237.5</v>
      </c>
      <c r="G273" s="352" t="e">
        <f t="shared" si="15"/>
        <v>#REF!</v>
      </c>
      <c r="H273" s="239"/>
    </row>
    <row r="274" spans="1:8" x14ac:dyDescent="0.2">
      <c r="A274" s="240">
        <v>260</v>
      </c>
      <c r="B274" s="242" t="e">
        <f t="shared" si="14"/>
        <v>#REF!</v>
      </c>
      <c r="C274" s="217" t="str">
        <f>Цены!B264</f>
        <v>Штукатурка откосов арочных</v>
      </c>
      <c r="D274" s="351" t="str">
        <f>Цены!C264</f>
        <v>м/п</v>
      </c>
      <c r="E274" s="351" t="e">
        <f>IF(#REF!=1,#REF!)+IF(#REF!=1,#REF!)+IF(#REF!=1,#REF!)+IF(#REF!=1,#REF!)+IF(#REF!=1,#REF!)+IF(#REF!=1,#REF!)+IF(#REF!=1,#REF!)+IF('8'!A274=1,'8'!D274)+
IF(#REF!=1,#REF!)+IF('10'!A274=1,'10'!D274)+IF('11'!A274=1,'11'!D274)+IF('12'!A274=1,'12'!D274)+IF('13'!A274=1,'13'!D274)+IF('15'!A274=1,'15'!D274)+IF('14'!A274=1,'14'!D274)</f>
        <v>#REF!</v>
      </c>
      <c r="F274" s="360">
        <f>Цены!G264</f>
        <v>397.5</v>
      </c>
      <c r="G274" s="352" t="e">
        <f t="shared" si="15"/>
        <v>#REF!</v>
      </c>
      <c r="H274" s="239"/>
    </row>
    <row r="275" spans="1:8" x14ac:dyDescent="0.2">
      <c r="A275" s="240">
        <v>261</v>
      </c>
      <c r="B275" s="242" t="e">
        <f t="shared" si="14"/>
        <v>#REF!</v>
      </c>
      <c r="C275" s="217" t="str">
        <f>Цены!B265</f>
        <v>Утепление откосов</v>
      </c>
      <c r="D275" s="351" t="str">
        <f>Цены!C265</f>
        <v>м/п</v>
      </c>
      <c r="E275" s="351" t="e">
        <f>IF(#REF!=1,#REF!)+IF(#REF!=1,#REF!)+IF(#REF!=1,#REF!)+IF(#REF!=1,#REF!)+IF(#REF!=1,#REF!)+IF(#REF!=1,#REF!)+IF(#REF!=1,#REF!)+IF('8'!A275=1,'8'!D275)+
IF(#REF!=1,#REF!)+IF('10'!A275=1,'10'!D275)+IF('11'!A275=1,'11'!D275)+IF('12'!A275=1,'12'!D275)+IF('13'!A275=1,'13'!D275)+IF('15'!A275=1,'15'!D275)+IF('14'!A275=1,'14'!D275)</f>
        <v>#REF!</v>
      </c>
      <c r="F275" s="360">
        <f>Цены!G265</f>
        <v>57</v>
      </c>
      <c r="G275" s="352" t="e">
        <f t="shared" si="15"/>
        <v>#REF!</v>
      </c>
      <c r="H275" s="239"/>
    </row>
    <row r="276" spans="1:8" x14ac:dyDescent="0.2">
      <c r="A276" s="240">
        <v>262</v>
      </c>
      <c r="B276" s="242" t="e">
        <f t="shared" si="14"/>
        <v>#REF!</v>
      </c>
      <c r="C276" s="217" t="str">
        <f>Цены!B266</f>
        <v>Запенивание стыков</v>
      </c>
      <c r="D276" s="351" t="str">
        <f>Цены!C266</f>
        <v>м/п</v>
      </c>
      <c r="E276" s="351" t="e">
        <f>IF(#REF!=1,#REF!)+IF(#REF!=1,#REF!)+IF(#REF!=1,#REF!)+IF(#REF!=1,#REF!)+IF(#REF!=1,#REF!)+IF(#REF!=1,#REF!)+IF(#REF!=1,#REF!)+IF('8'!A276=1,'8'!D276)+
IF(#REF!=1,#REF!)+IF('10'!A276=1,'10'!D276)+IF('11'!A276=1,'11'!D276)+IF('12'!A276=1,'12'!D276)+IF('13'!A276=1,'13'!D276)+IF('15'!A276=1,'15'!D276)+IF('14'!A276=1,'14'!D276)</f>
        <v>#REF!</v>
      </c>
      <c r="F276" s="360">
        <f>Цены!G266</f>
        <v>63</v>
      </c>
      <c r="G276" s="352" t="e">
        <f t="shared" si="15"/>
        <v>#REF!</v>
      </c>
      <c r="H276" s="239"/>
    </row>
    <row r="277" spans="1:8" x14ac:dyDescent="0.2">
      <c r="A277" s="240">
        <v>263</v>
      </c>
      <c r="B277" s="242" t="e">
        <f t="shared" si="14"/>
        <v>#REF!</v>
      </c>
      <c r="C277" s="217" t="str">
        <f>Цены!B267</f>
        <v>Устройство откосов из ГКЛ</v>
      </c>
      <c r="D277" s="351" t="str">
        <f>Цены!C267</f>
        <v>м/п</v>
      </c>
      <c r="E277" s="351" t="e">
        <f>IF(#REF!=1,#REF!)+IF(#REF!=1,#REF!)+IF(#REF!=1,#REF!)+IF(#REF!=1,#REF!)+IF(#REF!=1,#REF!)+IF(#REF!=1,#REF!)+IF(#REF!=1,#REF!)+IF('8'!A277=1,'8'!D277)+
IF(#REF!=1,#REF!)+IF('10'!A277=1,'10'!D277)+IF('11'!A277=1,'11'!D277)+IF('12'!A277=1,'12'!D277)+IF('13'!A277=1,'13'!D277)+IF('15'!A277=1,'15'!D277)+IF('14'!A277=1,'14'!D277)</f>
        <v>#REF!</v>
      </c>
      <c r="F277" s="360">
        <f>Цены!G267</f>
        <v>412.5</v>
      </c>
      <c r="G277" s="352" t="e">
        <f t="shared" si="15"/>
        <v>#REF!</v>
      </c>
      <c r="H277" s="239"/>
    </row>
    <row r="278" spans="1:8" ht="25.5" x14ac:dyDescent="0.2">
      <c r="A278" s="240">
        <v>264</v>
      </c>
      <c r="B278" s="242" t="e">
        <f t="shared" si="14"/>
        <v>#REF!</v>
      </c>
      <c r="C278" s="217" t="str">
        <f>Цены!B268</f>
        <v xml:space="preserve">Оклейка стеклохолстом / малярной сеткой откосов </v>
      </c>
      <c r="D278" s="351" t="str">
        <f>Цены!C268</f>
        <v>м/п</v>
      </c>
      <c r="E278" s="351" t="e">
        <f>IF(#REF!=1,#REF!)+IF(#REF!=1,#REF!)+IF(#REF!=1,#REF!)+IF(#REF!=1,#REF!)+IF(#REF!=1,#REF!)+IF(#REF!=1,#REF!)+IF(#REF!=1,#REF!)+IF('8'!A278=1,'8'!D278)+
IF(#REF!=1,#REF!)+IF('10'!A278=1,'10'!D278)+IF('11'!A278=1,'11'!D278)+IF('12'!A278=1,'12'!D278)+IF('13'!A278=1,'13'!D278)+IF('15'!A278=1,'15'!D278)+IF('14'!A278=1,'14'!D278)</f>
        <v>#REF!</v>
      </c>
      <c r="F278" s="360">
        <f>Цены!G268</f>
        <v>107.5</v>
      </c>
      <c r="G278" s="352" t="e">
        <f t="shared" si="15"/>
        <v>#REF!</v>
      </c>
      <c r="H278" s="239"/>
    </row>
    <row r="279" spans="1:8" x14ac:dyDescent="0.2">
      <c r="A279" s="240">
        <v>265</v>
      </c>
      <c r="B279" s="242" t="e">
        <f t="shared" si="14"/>
        <v>#REF!</v>
      </c>
      <c r="C279" s="217" t="str">
        <f>Цены!B269</f>
        <v>Шпаклевка откосов, углов</v>
      </c>
      <c r="D279" s="351" t="str">
        <f>Цены!C269</f>
        <v>м/п</v>
      </c>
      <c r="E279" s="351" t="e">
        <f>IF(#REF!=1,#REF!)+IF(#REF!=1,#REF!)+IF(#REF!=1,#REF!)+IF(#REF!=1,#REF!)+IF(#REF!=1,#REF!)+IF(#REF!=1,#REF!)+IF(#REF!=1,#REF!)+IF('8'!A279=1,'8'!D279)+
IF(#REF!=1,#REF!)+IF('10'!A279=1,'10'!D279)+IF('11'!A279=1,'11'!D279)+IF('12'!A279=1,'12'!D279)+IF('13'!A279=1,'13'!D279)+IF('15'!A279=1,'15'!D279)+IF('14'!A279=1,'14'!D279)</f>
        <v>#REF!</v>
      </c>
      <c r="F279" s="360">
        <f>Цены!G269</f>
        <v>290</v>
      </c>
      <c r="G279" s="352" t="e">
        <f t="shared" si="15"/>
        <v>#REF!</v>
      </c>
      <c r="H279" s="239"/>
    </row>
    <row r="280" spans="1:8" x14ac:dyDescent="0.2">
      <c r="A280" s="240">
        <v>266</v>
      </c>
      <c r="B280" s="242" t="e">
        <f t="shared" si="14"/>
        <v>#REF!</v>
      </c>
      <c r="C280" s="217" t="str">
        <f>Цены!B270</f>
        <v>Формирование дверного проема</v>
      </c>
      <c r="D280" s="351" t="str">
        <f>Цены!C270</f>
        <v>м/п</v>
      </c>
      <c r="E280" s="351" t="e">
        <f>IF(#REF!=1,#REF!)+IF(#REF!=1,#REF!)+IF(#REF!=1,#REF!)+IF(#REF!=1,#REF!)+IF(#REF!=1,#REF!)+IF(#REF!=1,#REF!)+IF(#REF!=1,#REF!)+IF('8'!A280=1,'8'!D280)+
IF(#REF!=1,#REF!)+IF('10'!A280=1,'10'!D280)+IF('11'!A280=1,'11'!D280)+IF('12'!A280=1,'12'!D280)+IF('13'!A280=1,'13'!D280)+IF('15'!A280=1,'15'!D280)+IF('14'!A280=1,'14'!D280)</f>
        <v>#REF!</v>
      </c>
      <c r="F280" s="360">
        <f>Цены!G270</f>
        <v>750</v>
      </c>
      <c r="G280" s="352" t="e">
        <f t="shared" si="15"/>
        <v>#REF!</v>
      </c>
      <c r="H280" s="239"/>
    </row>
    <row r="281" spans="1:8" x14ac:dyDescent="0.2">
      <c r="A281" s="240">
        <v>267</v>
      </c>
      <c r="B281" s="242" t="e">
        <f t="shared" si="14"/>
        <v>#REF!</v>
      </c>
      <c r="C281" s="361" t="str">
        <f>Цены!B271</f>
        <v>Шпаклевка откосов под окраску</v>
      </c>
      <c r="D281" s="355" t="str">
        <f>Цены!C271</f>
        <v>м/п</v>
      </c>
      <c r="E281" s="355" t="e">
        <f>IF(#REF!=1,#REF!)+IF(#REF!=1,#REF!)+IF(#REF!=1,#REF!)+IF(#REF!=1,#REF!)+IF(#REF!=1,#REF!)+IF(#REF!=1,#REF!)+IF(#REF!=1,#REF!)+IF('8'!A281=1,'8'!D281)+
IF(#REF!=1,#REF!)+IF('10'!A281=1,'10'!D281)+IF('11'!A281=1,'11'!D281)+IF('12'!A281=1,'12'!D281)+IF('13'!A281=1,'13'!D281)+IF('15'!A281=1,'15'!D281)+IF('14'!A281=1,'14'!D281)</f>
        <v>#REF!</v>
      </c>
      <c r="F281" s="362">
        <f>Цены!G271</f>
        <v>290</v>
      </c>
      <c r="G281" s="357" t="e">
        <f t="shared" si="15"/>
        <v>#REF!</v>
      </c>
      <c r="H281" s="239"/>
    </row>
    <row r="282" spans="1:8" ht="12.95" customHeight="1" x14ac:dyDescent="0.2">
      <c r="A282" s="240">
        <v>268</v>
      </c>
      <c r="B282" s="242">
        <f t="shared" si="14"/>
        <v>0</v>
      </c>
      <c r="C282" s="345" t="s">
        <v>59</v>
      </c>
      <c r="D282" s="358"/>
      <c r="E282" s="358"/>
      <c r="F282" s="358"/>
      <c r="G282" s="359"/>
      <c r="H282" s="239"/>
    </row>
    <row r="283" spans="1:8" x14ac:dyDescent="0.2">
      <c r="A283" s="240">
        <v>269</v>
      </c>
      <c r="B283" s="242" t="e">
        <f t="shared" si="14"/>
        <v>#REF!</v>
      </c>
      <c r="C283" s="347" t="str">
        <f>Цены!B273</f>
        <v xml:space="preserve">Грунтовка потолков </v>
      </c>
      <c r="D283" s="348" t="str">
        <f>Цены!C273</f>
        <v>м2</v>
      </c>
      <c r="E283" s="355" t="e">
        <f>IF(#REF!=1,#REF!)+IF(#REF!=1,#REF!)+IF(#REF!=1,#REF!)+IF(#REF!=1,#REF!)+IF(#REF!=1,#REF!)+IF(#REF!=1,#REF!)+IF(#REF!=1,#REF!)+IF('8'!A283=1,'8'!D283)+
IF(#REF!=1,#REF!)+IF('10'!A283=1,'10'!D283)+IF('11'!A283=1,'11'!D283)+IF('12'!A283=1,'12'!D283)+IF('13'!A283=1,'13'!D283)+IF('15'!A283=1,'15'!D283)+IF('14'!A283=1,'14'!D283)</f>
        <v>#REF!</v>
      </c>
      <c r="F283" s="349">
        <f>Цены!G273</f>
        <v>50</v>
      </c>
      <c r="G283" s="350" t="e">
        <f t="shared" ref="G283:G314" si="16">E283*F283</f>
        <v>#REF!</v>
      </c>
      <c r="H283" s="239"/>
    </row>
    <row r="284" spans="1:8" ht="25.5" x14ac:dyDescent="0.2">
      <c r="A284" s="240">
        <v>270</v>
      </c>
      <c r="B284" s="242" t="e">
        <f t="shared" si="14"/>
        <v>#REF!</v>
      </c>
      <c r="C284" s="347" t="str">
        <f>Цены!B274</f>
        <v xml:space="preserve">Грунтовка потолков второй и последующие слои </v>
      </c>
      <c r="D284" s="348" t="str">
        <f>Цены!C274</f>
        <v>м2</v>
      </c>
      <c r="E284" s="355" t="e">
        <f>IF(#REF!=1,#REF!)+IF(#REF!=1,#REF!)+IF(#REF!=1,#REF!)+IF(#REF!=1,#REF!)+IF(#REF!=1,#REF!)+IF(#REF!=1,#REF!)+IF(#REF!=1,#REF!)+IF('8'!A284=1,'8'!D284)+
IF(#REF!=1,#REF!)+IF('10'!A284=1,'10'!D284)+IF('11'!A284=1,'11'!D284)+IF('12'!A284=1,'12'!D284)+IF('13'!A284=1,'13'!D284)+IF('15'!A284=1,'15'!D284)+IF('14'!A284=1,'14'!D284)</f>
        <v>#REF!</v>
      </c>
      <c r="F284" s="349">
        <f>Цены!G274</f>
        <v>50</v>
      </c>
      <c r="G284" s="352" t="e">
        <f t="shared" si="16"/>
        <v>#REF!</v>
      </c>
      <c r="H284" s="239"/>
    </row>
    <row r="285" spans="1:8" x14ac:dyDescent="0.2">
      <c r="A285" s="240">
        <v>271</v>
      </c>
      <c r="B285" s="242" t="e">
        <f t="shared" si="14"/>
        <v>#REF!</v>
      </c>
      <c r="C285" s="347" t="str">
        <f>Цены!B275</f>
        <v>Грунтовка потолков бетонконтактом</v>
      </c>
      <c r="D285" s="348" t="str">
        <f>Цены!C275</f>
        <v>м2</v>
      </c>
      <c r="E285" s="355" t="e">
        <f>IF(#REF!=1,#REF!)+IF(#REF!=1,#REF!)+IF(#REF!=1,#REF!)+IF(#REF!=1,#REF!)+IF(#REF!=1,#REF!)+IF(#REF!=1,#REF!)+IF(#REF!=1,#REF!)+IF('8'!A285=1,'8'!D285)+
IF(#REF!=1,#REF!)+IF('10'!A285=1,'10'!D285)+IF('11'!A285=1,'11'!D285)+IF('12'!A285=1,'12'!D285)+IF('13'!A285=1,'13'!D285)+IF('15'!A285=1,'15'!D285)+IF('14'!A285=1,'14'!D285)</f>
        <v>#REF!</v>
      </c>
      <c r="F285" s="349">
        <f>Цены!G275</f>
        <v>75</v>
      </c>
      <c r="G285" s="352" t="e">
        <f t="shared" si="16"/>
        <v>#REF!</v>
      </c>
      <c r="H285" s="239"/>
    </row>
    <row r="286" spans="1:8" x14ac:dyDescent="0.2">
      <c r="A286" s="240">
        <v>272</v>
      </c>
      <c r="B286" s="242" t="e">
        <f t="shared" si="14"/>
        <v>#REF!</v>
      </c>
      <c r="C286" s="347" t="str">
        <f>Цены!B276</f>
        <v xml:space="preserve">Гидроизоляция потолков </v>
      </c>
      <c r="D286" s="348" t="str">
        <f>Цены!C276</f>
        <v>м2</v>
      </c>
      <c r="E286" s="355" t="e">
        <f>IF(#REF!=1,#REF!)+IF(#REF!=1,#REF!)+IF(#REF!=1,#REF!)+IF(#REF!=1,#REF!)+IF(#REF!=1,#REF!)+IF(#REF!=1,#REF!)+IF(#REF!=1,#REF!)+IF('8'!A286=1,'8'!D286)+
IF(#REF!=1,#REF!)+IF('10'!A286=1,'10'!D286)+IF('11'!A286=1,'11'!D286)+IF('12'!A286=1,'12'!D286)+IF('13'!A286=1,'13'!D286)+IF('15'!A286=1,'15'!D286)+IF('14'!A286=1,'14'!D286)</f>
        <v>#REF!</v>
      </c>
      <c r="F286" s="349">
        <f>Цены!G276</f>
        <v>200</v>
      </c>
      <c r="G286" s="352" t="e">
        <f t="shared" si="16"/>
        <v>#REF!</v>
      </c>
      <c r="H286" s="239"/>
    </row>
    <row r="287" spans="1:8" x14ac:dyDescent="0.2">
      <c r="A287" s="240">
        <v>273</v>
      </c>
      <c r="B287" s="242" t="e">
        <f t="shared" si="14"/>
        <v>#REF!</v>
      </c>
      <c r="C287" s="347" t="str">
        <f>Цены!B277</f>
        <v>Обработка анти плесенью(потолок)</v>
      </c>
      <c r="D287" s="348" t="str">
        <f>Цены!C277</f>
        <v>м2</v>
      </c>
      <c r="E287" s="355" t="e">
        <f>IF(#REF!=1,#REF!)+IF(#REF!=1,#REF!)+IF(#REF!=1,#REF!)+IF(#REF!=1,#REF!)+IF(#REF!=1,#REF!)+IF(#REF!=1,#REF!)+IF(#REF!=1,#REF!)+IF('8'!A287=1,'8'!D287)+
IF(#REF!=1,#REF!)+IF('10'!A287=1,'10'!D287)+IF('11'!A287=1,'11'!D287)+IF('12'!A287=1,'12'!D287)+IF('13'!A287=1,'13'!D287)+IF('15'!A287=1,'15'!D287)+IF('14'!A287=1,'14'!D287)</f>
        <v>#REF!</v>
      </c>
      <c r="F287" s="349">
        <f>Цены!G277</f>
        <v>98</v>
      </c>
      <c r="G287" s="352" t="e">
        <f t="shared" si="16"/>
        <v>#REF!</v>
      </c>
      <c r="H287" s="239"/>
    </row>
    <row r="288" spans="1:8" ht="25.5" x14ac:dyDescent="0.2">
      <c r="A288" s="240">
        <v>274</v>
      </c>
      <c r="B288" s="242" t="e">
        <f t="shared" si="14"/>
        <v>#REF!</v>
      </c>
      <c r="C288" s="347" t="str">
        <f>Цены!B278</f>
        <v xml:space="preserve">Монтаж металлической штукатурной сетки на потолке </v>
      </c>
      <c r="D288" s="348" t="str">
        <f>Цены!C278</f>
        <v>м2</v>
      </c>
      <c r="E288" s="355" t="e">
        <f>IF(#REF!=1,#REF!)+IF(#REF!=1,#REF!)+IF(#REF!=1,#REF!)+IF(#REF!=1,#REF!)+IF(#REF!=1,#REF!)+IF(#REF!=1,#REF!)+IF(#REF!=1,#REF!)+IF('8'!A288=1,'8'!D288)+
IF(#REF!=1,#REF!)+IF('10'!A288=1,'10'!D288)+IF('11'!A288=1,'11'!D288)+IF('12'!A288=1,'12'!D288)+IF('13'!A288=1,'13'!D288)+IF('15'!A288=1,'15'!D288)+IF('14'!A288=1,'14'!D288)</f>
        <v>#REF!</v>
      </c>
      <c r="F288" s="349">
        <f>Цены!G278</f>
        <v>187.5</v>
      </c>
      <c r="G288" s="352" t="e">
        <f t="shared" si="16"/>
        <v>#REF!</v>
      </c>
      <c r="H288" s="239"/>
    </row>
    <row r="289" spans="1:8" x14ac:dyDescent="0.2">
      <c r="A289" s="240">
        <v>275</v>
      </c>
      <c r="B289" s="242" t="e">
        <f t="shared" si="14"/>
        <v>#REF!</v>
      </c>
      <c r="C289" s="347" t="str">
        <f>Цены!B279</f>
        <v>Штукатурка потолков простая (под провило)</v>
      </c>
      <c r="D289" s="348" t="str">
        <f>Цены!C279</f>
        <v>м2</v>
      </c>
      <c r="E289" s="355" t="e">
        <f>IF(#REF!=1,#REF!)+IF(#REF!=1,#REF!)+IF(#REF!=1,#REF!)+IF(#REF!=1,#REF!)+IF(#REF!=1,#REF!)+IF(#REF!=1,#REF!)+IF(#REF!=1,#REF!)+IF('8'!A289=1,'8'!D289)+
IF(#REF!=1,#REF!)+IF('10'!A289=1,'10'!D289)+IF('11'!A289=1,'11'!D289)+IF('12'!A289=1,'12'!D289)+IF('13'!A289=1,'13'!D289)+IF('15'!A289=1,'15'!D289)+IF('14'!A289=1,'14'!D289)</f>
        <v>#REF!</v>
      </c>
      <c r="F289" s="349">
        <f>Цены!G279</f>
        <v>264.5</v>
      </c>
      <c r="G289" s="352" t="e">
        <f t="shared" si="16"/>
        <v>#REF!</v>
      </c>
      <c r="H289" s="239"/>
    </row>
    <row r="290" spans="1:8" ht="25.5" x14ac:dyDescent="0.2">
      <c r="A290" s="240">
        <v>276</v>
      </c>
      <c r="B290" s="242" t="e">
        <f t="shared" si="14"/>
        <v>#REF!</v>
      </c>
      <c r="C290" s="347" t="str">
        <f>Цены!B280</f>
        <v>Штукатурка улучшенная до 1 см гипсовой смесью</v>
      </c>
      <c r="D290" s="348" t="str">
        <f>Цены!C280</f>
        <v>м2</v>
      </c>
      <c r="E290" s="355" t="e">
        <f>IF(#REF!=1,#REF!)+IF(#REF!=1,#REF!)+IF(#REF!=1,#REF!)+IF(#REF!=1,#REF!)+IF(#REF!=1,#REF!)+IF(#REF!=1,#REF!)+IF(#REF!=1,#REF!)+IF('8'!A290=1,'8'!D290)+
IF(#REF!=1,#REF!)+IF('10'!A290=1,'10'!D290)+IF('11'!A290=1,'11'!D290)+IF('12'!A290=1,'12'!D290)+IF('13'!A290=1,'13'!D290)+IF('15'!A290=1,'15'!D290)+IF('14'!A290=1,'14'!D290)</f>
        <v>#REF!</v>
      </c>
      <c r="F290" s="349">
        <f>Цены!G280</f>
        <v>329</v>
      </c>
      <c r="G290" s="352" t="e">
        <f t="shared" si="16"/>
        <v>#REF!</v>
      </c>
      <c r="H290" s="239"/>
    </row>
    <row r="291" spans="1:8" ht="25.5" x14ac:dyDescent="0.2">
      <c r="A291" s="240">
        <v>277</v>
      </c>
      <c r="B291" s="242" t="e">
        <f t="shared" si="14"/>
        <v>#REF!</v>
      </c>
      <c r="C291" s="347" t="str">
        <f>Цены!B281</f>
        <v>Штукатурка потолков по маякам до 3 см гипсовой смесью</v>
      </c>
      <c r="D291" s="348" t="str">
        <f>Цены!C281</f>
        <v>м2</v>
      </c>
      <c r="E291" s="355" t="e">
        <f>IF(#REF!=1,#REF!)+IF(#REF!=1,#REF!)+IF(#REF!=1,#REF!)+IF(#REF!=1,#REF!)+IF(#REF!=1,#REF!)+IF(#REF!=1,#REF!)+IF(#REF!=1,#REF!)+IF('8'!A291=1,'8'!D291)+
IF(#REF!=1,#REF!)+IF('10'!A291=1,'10'!D291)+IF('11'!A291=1,'11'!D291)+IF('12'!A291=1,'12'!D291)+IF('13'!A291=1,'13'!D291)+IF('15'!A291=1,'15'!D291)+IF('14'!A291=1,'14'!D291)</f>
        <v>#REF!</v>
      </c>
      <c r="F291" s="349">
        <f>Цены!G281</f>
        <v>421.5</v>
      </c>
      <c r="G291" s="352" t="e">
        <f t="shared" si="16"/>
        <v>#REF!</v>
      </c>
      <c r="H291" s="239"/>
    </row>
    <row r="292" spans="1:8" x14ac:dyDescent="0.2">
      <c r="A292" s="240">
        <v>278</v>
      </c>
      <c r="B292" s="242" t="e">
        <f t="shared" si="14"/>
        <v>#REF!</v>
      </c>
      <c r="C292" s="347" t="str">
        <f>Цены!B282</f>
        <v>Заделка трещин рустов</v>
      </c>
      <c r="D292" s="348" t="str">
        <f>Цены!C282</f>
        <v>м/п</v>
      </c>
      <c r="E292" s="355" t="e">
        <f>IF(#REF!=1,#REF!)+IF(#REF!=1,#REF!)+IF(#REF!=1,#REF!)+IF(#REF!=1,#REF!)+IF(#REF!=1,#REF!)+IF(#REF!=1,#REF!)+IF(#REF!=1,#REF!)+IF('8'!A292=1,'8'!D292)+
IF(#REF!=1,#REF!)+IF('10'!A292=1,'10'!D292)+IF('11'!A292=1,'11'!D292)+IF('12'!A292=1,'12'!D292)+IF('13'!A292=1,'13'!D292)+IF('15'!A292=1,'15'!D292)+IF('14'!A292=1,'14'!D292)</f>
        <v>#REF!</v>
      </c>
      <c r="F292" s="349">
        <f>Цены!G282</f>
        <v>71</v>
      </c>
      <c r="G292" s="352" t="e">
        <f t="shared" si="16"/>
        <v>#REF!</v>
      </c>
      <c r="H292" s="239"/>
    </row>
    <row r="293" spans="1:8" x14ac:dyDescent="0.2">
      <c r="A293" s="240">
        <v>279</v>
      </c>
      <c r="B293" s="242" t="e">
        <f t="shared" si="14"/>
        <v>#REF!</v>
      </c>
      <c r="C293" s="347" t="str">
        <f>Цены!B283</f>
        <v>Устройство теплоизоляции пеноплексом</v>
      </c>
      <c r="D293" s="348" t="str">
        <f>Цены!C283</f>
        <v>м2</v>
      </c>
      <c r="E293" s="355" t="e">
        <f>IF(#REF!=1,#REF!)+IF(#REF!=1,#REF!)+IF(#REF!=1,#REF!)+IF(#REF!=1,#REF!)+IF(#REF!=1,#REF!)+IF(#REF!=1,#REF!)+IF(#REF!=1,#REF!)+IF('8'!A293=1,'8'!D293)+
IF(#REF!=1,#REF!)+IF('10'!A293=1,'10'!D293)+IF('11'!A293=1,'11'!D293)+IF('12'!A293=1,'12'!D293)+IF('13'!A293=1,'13'!D293)+IF('15'!A293=1,'15'!D293)+IF('14'!A293=1,'14'!D293)</f>
        <v>#REF!</v>
      </c>
      <c r="F293" s="349">
        <f>Цены!G283</f>
        <v>172.5</v>
      </c>
      <c r="G293" s="352" t="e">
        <f t="shared" si="16"/>
        <v>#REF!</v>
      </c>
      <c r="H293" s="239"/>
    </row>
    <row r="294" spans="1:8" ht="25.5" x14ac:dyDescent="0.2">
      <c r="A294" s="240">
        <v>280</v>
      </c>
      <c r="B294" s="242" t="e">
        <f t="shared" si="14"/>
        <v>#REF!</v>
      </c>
      <c r="C294" s="347" t="str">
        <f>Цены!B284</f>
        <v>Устройство тепло/звукоизоляции минеральной ватой</v>
      </c>
      <c r="D294" s="348" t="str">
        <f>Цены!C284</f>
        <v>м2</v>
      </c>
      <c r="E294" s="355" t="e">
        <f>IF(#REF!=1,#REF!)+IF(#REF!=1,#REF!)+IF(#REF!=1,#REF!)+IF(#REF!=1,#REF!)+IF(#REF!=1,#REF!)+IF(#REF!=1,#REF!)+IF(#REF!=1,#REF!)+IF('8'!A294=1,'8'!D294)+
IF(#REF!=1,#REF!)+IF('10'!A294=1,'10'!D294)+IF('11'!A294=1,'11'!D294)+IF('12'!A294=1,'12'!D294)+IF('13'!A294=1,'13'!D294)+IF('15'!A294=1,'15'!D294)+IF('14'!A294=1,'14'!D294)</f>
        <v>#REF!</v>
      </c>
      <c r="F294" s="349">
        <f>Цены!G284</f>
        <v>312.5</v>
      </c>
      <c r="G294" s="352" t="e">
        <f t="shared" si="16"/>
        <v>#REF!</v>
      </c>
      <c r="H294" s="239"/>
    </row>
    <row r="295" spans="1:8" ht="25.5" x14ac:dyDescent="0.2">
      <c r="A295" s="240">
        <v>281</v>
      </c>
      <c r="B295" s="242" t="e">
        <f t="shared" si="14"/>
        <v>#REF!</v>
      </c>
      <c r="C295" s="347" t="str">
        <f>Цены!B285</f>
        <v>Устройство шумоизоляционного мата на потолоке</v>
      </c>
      <c r="D295" s="348" t="str">
        <f>Цены!C285</f>
        <v>м2</v>
      </c>
      <c r="E295" s="355" t="e">
        <f>IF(#REF!=1,#REF!)+IF(#REF!=1,#REF!)+IF(#REF!=1,#REF!)+IF(#REF!=1,#REF!)+IF(#REF!=1,#REF!)+IF(#REF!=1,#REF!)+IF(#REF!=1,#REF!)+IF('8'!A295=1,'8'!D295)+
IF(#REF!=1,#REF!)+IF('10'!A295=1,'10'!D295)+IF('11'!A295=1,'11'!D295)+IF('12'!A295=1,'12'!D295)+IF('13'!A295=1,'13'!D295)+IF('15'!A295=1,'15'!D295)+IF('14'!A295=1,'14'!D295)</f>
        <v>#REF!</v>
      </c>
      <c r="F295" s="349">
        <f>Цены!G285</f>
        <v>450</v>
      </c>
      <c r="G295" s="352" t="e">
        <f t="shared" si="16"/>
        <v>#REF!</v>
      </c>
      <c r="H295" s="239"/>
    </row>
    <row r="296" spans="1:8" x14ac:dyDescent="0.2">
      <c r="A296" s="240">
        <v>282</v>
      </c>
      <c r="B296" s="242" t="e">
        <f t="shared" si="14"/>
        <v>#REF!</v>
      </c>
      <c r="C296" s="347" t="str">
        <f>Цены!B286</f>
        <v>Устройство пароизоляции</v>
      </c>
      <c r="D296" s="348" t="str">
        <f>Цены!C286</f>
        <v>м2</v>
      </c>
      <c r="E296" s="355" t="e">
        <f>IF(#REF!=1,#REF!)+IF(#REF!=1,#REF!)+IF(#REF!=1,#REF!)+IF(#REF!=1,#REF!)+IF(#REF!=1,#REF!)+IF(#REF!=1,#REF!)+IF(#REF!=1,#REF!)+IF('8'!A296=1,'8'!D296)+
IF(#REF!=1,#REF!)+IF('10'!A296=1,'10'!D296)+IF('11'!A296=1,'11'!D296)+IF('12'!A296=1,'12'!D296)+IF('13'!A296=1,'13'!D296)+IF('15'!A296=1,'15'!D296)+IF('14'!A296=1,'14'!D296)</f>
        <v>#REF!</v>
      </c>
      <c r="F296" s="349">
        <f>Цены!G286</f>
        <v>71.5</v>
      </c>
      <c r="G296" s="352" t="e">
        <f t="shared" si="16"/>
        <v>#REF!</v>
      </c>
      <c r="H296" s="239"/>
    </row>
    <row r="297" spans="1:8" x14ac:dyDescent="0.2">
      <c r="A297" s="240">
        <v>283</v>
      </c>
      <c r="B297" s="242" t="e">
        <f t="shared" si="14"/>
        <v>#REF!</v>
      </c>
      <c r="C297" s="347" t="str">
        <f>Цены!B287</f>
        <v>Устройство деревянной обрешетки</v>
      </c>
      <c r="D297" s="348" t="str">
        <f>Цены!C287</f>
        <v>м2</v>
      </c>
      <c r="E297" s="355" t="e">
        <f>IF(#REF!=1,#REF!)+IF(#REF!=1,#REF!)+IF(#REF!=1,#REF!)+IF(#REF!=1,#REF!)+IF(#REF!=1,#REF!)+IF(#REF!=1,#REF!)+IF(#REF!=1,#REF!)+IF('8'!A297=1,'8'!D297)+
IF(#REF!=1,#REF!)+IF('10'!A297=1,'10'!D297)+IF('11'!A297=1,'11'!D297)+IF('12'!A297=1,'12'!D297)+IF('13'!A297=1,'13'!D297)+IF('15'!A297=1,'15'!D297)+IF('14'!A297=1,'14'!D297)</f>
        <v>#REF!</v>
      </c>
      <c r="F297" s="349">
        <f>Цены!G287</f>
        <v>185</v>
      </c>
      <c r="G297" s="352" t="e">
        <f t="shared" si="16"/>
        <v>#REF!</v>
      </c>
      <c r="H297" s="239"/>
    </row>
    <row r="298" spans="1:8" ht="25.5" x14ac:dyDescent="0.2">
      <c r="A298" s="240">
        <v>284</v>
      </c>
      <c r="B298" s="242" t="e">
        <f t="shared" si="14"/>
        <v>#REF!</v>
      </c>
      <c r="C298" s="347" t="str">
        <f>Цены!B288</f>
        <v>Устройство потолков из ГКЛ ( с устройством каркаса)</v>
      </c>
      <c r="D298" s="348" t="str">
        <f>Цены!C288</f>
        <v>м2</v>
      </c>
      <c r="E298" s="355" t="e">
        <f>IF(#REF!=1,#REF!)+IF(#REF!=1,#REF!)+IF(#REF!=1,#REF!)+IF(#REF!=1,#REF!)+IF(#REF!=1,#REF!)+IF(#REF!=1,#REF!)+IF(#REF!=1,#REF!)+IF('8'!A298=1,'8'!D298)+
IF(#REF!=1,#REF!)+IF('10'!A298=1,'10'!D298)+IF('11'!A298=1,'11'!D298)+IF('12'!A298=1,'12'!D298)+IF('13'!A298=1,'13'!D298)+IF('15'!A298=1,'15'!D298)+IF('14'!A298=1,'14'!D298)</f>
        <v>#REF!</v>
      </c>
      <c r="F298" s="349">
        <f>Цены!G288</f>
        <v>825</v>
      </c>
      <c r="G298" s="352" t="e">
        <f t="shared" si="16"/>
        <v>#REF!</v>
      </c>
      <c r="H298" s="239"/>
    </row>
    <row r="299" spans="1:8" ht="25.5" x14ac:dyDescent="0.2">
      <c r="A299" s="240">
        <v>285</v>
      </c>
      <c r="B299" s="242" t="e">
        <f t="shared" si="14"/>
        <v>#REF!</v>
      </c>
      <c r="C299" s="347" t="str">
        <f>Цены!B289</f>
        <v>Устройство потолков из ГКЛ в 2 слоя ( с устройством каркаса)</v>
      </c>
      <c r="D299" s="348" t="str">
        <f>Цены!C289</f>
        <v>м2</v>
      </c>
      <c r="E299" s="355" t="e">
        <f>IF(#REF!=1,#REF!)+IF(#REF!=1,#REF!)+IF(#REF!=1,#REF!)+IF(#REF!=1,#REF!)+IF(#REF!=1,#REF!)+IF(#REF!=1,#REF!)+IF(#REF!=1,#REF!)+IF('8'!A299=1,'8'!D299)+
IF(#REF!=1,#REF!)+IF('10'!A299=1,'10'!D299)+IF('11'!A299=1,'11'!D299)+IF('12'!A299=1,'12'!D299)+IF('13'!A299=1,'13'!D299)+IF('15'!A299=1,'15'!D299)+IF('14'!A299=1,'14'!D299)</f>
        <v>#REF!</v>
      </c>
      <c r="F299" s="349">
        <f>Цены!G289</f>
        <v>972.5</v>
      </c>
      <c r="G299" s="352" t="e">
        <f t="shared" si="16"/>
        <v>#REF!</v>
      </c>
      <c r="H299" s="239"/>
    </row>
    <row r="300" spans="1:8" x14ac:dyDescent="0.2">
      <c r="A300" s="240">
        <v>286</v>
      </c>
      <c r="B300" s="242" t="e">
        <f t="shared" si="14"/>
        <v>#REF!</v>
      </c>
      <c r="C300" s="347" t="str">
        <f>Цены!B290</f>
        <v xml:space="preserve">Устройство коробов из ГКЛ  на потолке </v>
      </c>
      <c r="D300" s="348" t="str">
        <f>Цены!C290</f>
        <v>м/п</v>
      </c>
      <c r="E300" s="355" t="e">
        <f>IF(#REF!=1,#REF!)+IF(#REF!=1,#REF!)+IF(#REF!=1,#REF!)+IF(#REF!=1,#REF!)+IF(#REF!=1,#REF!)+IF(#REF!=1,#REF!)+IF(#REF!=1,#REF!)+IF('8'!A300=1,'8'!D300)+
IF(#REF!=1,#REF!)+IF('10'!A300=1,'10'!D300)+IF('11'!A300=1,'11'!D300)+IF('12'!A300=1,'12'!D300)+IF('13'!A300=1,'13'!D300)+IF('15'!A300=1,'15'!D300)+IF('14'!A300=1,'14'!D300)</f>
        <v>#REF!</v>
      </c>
      <c r="F300" s="349">
        <f>Цены!G290</f>
        <v>1072.5</v>
      </c>
      <c r="G300" s="352" t="e">
        <f t="shared" si="16"/>
        <v>#REF!</v>
      </c>
      <c r="H300" s="239"/>
    </row>
    <row r="301" spans="1:8" ht="25.5" x14ac:dyDescent="0.2">
      <c r="A301" s="240">
        <v>287</v>
      </c>
      <c r="B301" s="242" t="e">
        <f t="shared" si="14"/>
        <v>#REF!</v>
      </c>
      <c r="C301" s="347" t="str">
        <f>Цены!B291</f>
        <v>Устройство коробов из ГКЛ на потолке с нишей для скрытой подсветки</v>
      </c>
      <c r="D301" s="348" t="str">
        <f>Цены!C291</f>
        <v>м/п</v>
      </c>
      <c r="E301" s="355" t="e">
        <f>IF(#REF!=1,#REF!)+IF(#REF!=1,#REF!)+IF(#REF!=1,#REF!)+IF(#REF!=1,#REF!)+IF(#REF!=1,#REF!)+IF(#REF!=1,#REF!)+IF(#REF!=1,#REF!)+IF('8'!A301=1,'8'!D301)+
IF(#REF!=1,#REF!)+IF('10'!A301=1,'10'!D301)+IF('11'!A301=1,'11'!D301)+IF('12'!A301=1,'12'!D301)+IF('13'!A301=1,'13'!D301)+IF('15'!A301=1,'15'!D301)+IF('14'!A301=1,'14'!D301)</f>
        <v>#REF!</v>
      </c>
      <c r="F301" s="349">
        <f>Цены!G291</f>
        <v>1227.5</v>
      </c>
      <c r="G301" s="352" t="e">
        <f t="shared" si="16"/>
        <v>#REF!</v>
      </c>
      <c r="H301" s="239"/>
    </row>
    <row r="302" spans="1:8" ht="25.5" x14ac:dyDescent="0.2">
      <c r="A302" s="240">
        <v>288</v>
      </c>
      <c r="B302" s="242" t="e">
        <f t="shared" si="14"/>
        <v>#REF!</v>
      </c>
      <c r="C302" s="347" t="str">
        <f>Цены!B292</f>
        <v>Устройство потолков из ГКЛ в 2 уровня прямолинейного</v>
      </c>
      <c r="D302" s="348" t="str">
        <f>Цены!C292</f>
        <v>м2</v>
      </c>
      <c r="E302" s="355" t="e">
        <f>IF(#REF!=1,#REF!)+IF(#REF!=1,#REF!)+IF(#REF!=1,#REF!)+IF(#REF!=1,#REF!)+IF(#REF!=1,#REF!)+IF(#REF!=1,#REF!)+IF(#REF!=1,#REF!)+IF('8'!A302=1,'8'!D302)+
IF(#REF!=1,#REF!)+IF('10'!A302=1,'10'!D302)+IF('11'!A302=1,'11'!D302)+IF('12'!A302=1,'12'!D302)+IF('13'!A302=1,'13'!D302)+IF('15'!A302=1,'15'!D302)+IF('14'!A302=1,'14'!D302)</f>
        <v>#REF!</v>
      </c>
      <c r="F302" s="349">
        <f>Цены!G292</f>
        <v>1325</v>
      </c>
      <c r="G302" s="352" t="e">
        <f t="shared" si="16"/>
        <v>#REF!</v>
      </c>
      <c r="H302" s="239"/>
    </row>
    <row r="303" spans="1:8" ht="25.5" x14ac:dyDescent="0.2">
      <c r="A303" s="240">
        <v>289</v>
      </c>
      <c r="B303" s="242" t="e">
        <f t="shared" si="14"/>
        <v>#REF!</v>
      </c>
      <c r="C303" s="347" t="str">
        <f>Цены!B293</f>
        <v>Устройство потолков из ГКЛ в 2 уровня криволинейного</v>
      </c>
      <c r="D303" s="348" t="str">
        <f>Цены!C293</f>
        <v>м2</v>
      </c>
      <c r="E303" s="355" t="e">
        <f>IF(#REF!=1,#REF!)+IF(#REF!=1,#REF!)+IF(#REF!=1,#REF!)+IF(#REF!=1,#REF!)+IF(#REF!=1,#REF!)+IF(#REF!=1,#REF!)+IF(#REF!=1,#REF!)+IF('8'!A303=1,'8'!D303)+
IF(#REF!=1,#REF!)+IF('10'!A303=1,'10'!D303)+IF('11'!A303=1,'11'!D303)+IF('12'!A303=1,'12'!D303)+IF('13'!A303=1,'13'!D303)+IF('15'!A303=1,'15'!D303)+IF('14'!A303=1,'14'!D303)</f>
        <v>#REF!</v>
      </c>
      <c r="F303" s="349">
        <f>Цены!G293</f>
        <v>1620</v>
      </c>
      <c r="G303" s="352" t="e">
        <f t="shared" si="16"/>
        <v>#REF!</v>
      </c>
      <c r="H303" s="239"/>
    </row>
    <row r="304" spans="1:8" ht="25.5" x14ac:dyDescent="0.2">
      <c r="A304" s="240">
        <v>290</v>
      </c>
      <c r="B304" s="242" t="e">
        <f t="shared" si="14"/>
        <v>#REF!</v>
      </c>
      <c r="C304" s="347" t="str">
        <f>Цены!B294</f>
        <v xml:space="preserve">Монтаж ниши для парящего потолка из гипсокартона </v>
      </c>
      <c r="D304" s="348" t="str">
        <f>Цены!C294</f>
        <v>м/п</v>
      </c>
      <c r="E304" s="355" t="e">
        <f>IF(#REF!=1,#REF!)+IF(#REF!=1,#REF!)+IF(#REF!=1,#REF!)+IF(#REF!=1,#REF!)+IF(#REF!=1,#REF!)+IF(#REF!=1,#REF!)+IF(#REF!=1,#REF!)+IF('8'!A304=1,'8'!D304)+
IF(#REF!=1,#REF!)+IF('10'!A304=1,'10'!D304)+IF('11'!A304=1,'11'!D304)+IF('12'!A304=1,'12'!D304)+IF('13'!A304=1,'13'!D304)+IF('15'!A304=1,'15'!D304)+IF('14'!A304=1,'14'!D304)</f>
        <v>#REF!</v>
      </c>
      <c r="F304" s="349">
        <f>Цены!G294</f>
        <v>1227.5</v>
      </c>
      <c r="G304" s="352" t="e">
        <f t="shared" si="16"/>
        <v>#REF!</v>
      </c>
      <c r="H304" s="239"/>
    </row>
    <row r="305" spans="1:8" x14ac:dyDescent="0.2">
      <c r="A305" s="240">
        <v>291</v>
      </c>
      <c r="B305" s="242" t="e">
        <f t="shared" si="14"/>
        <v>#REF!</v>
      </c>
      <c r="C305" s="347" t="str">
        <f>Цены!B295</f>
        <v xml:space="preserve">Монтаж полки из ГКЛ  для скрытой подсветки </v>
      </c>
      <c r="D305" s="348" t="str">
        <f>Цены!C295</f>
        <v>м/п</v>
      </c>
      <c r="E305" s="355" t="e">
        <f>IF(#REF!=1,#REF!)+IF(#REF!=1,#REF!)+IF(#REF!=1,#REF!)+IF(#REF!=1,#REF!)+IF(#REF!=1,#REF!)+IF(#REF!=1,#REF!)+IF(#REF!=1,#REF!)+IF('8'!A305=1,'8'!D305)+
IF(#REF!=1,#REF!)+IF('10'!A305=1,'10'!D305)+IF('11'!A305=1,'11'!D305)+IF('12'!A305=1,'12'!D305)+IF('13'!A305=1,'13'!D305)+IF('15'!A305=1,'15'!D305)+IF('14'!A305=1,'14'!D305)</f>
        <v>#REF!</v>
      </c>
      <c r="F305" s="349">
        <f>Цены!G295</f>
        <v>822.5</v>
      </c>
      <c r="G305" s="352" t="e">
        <f t="shared" si="16"/>
        <v>#REF!</v>
      </c>
      <c r="H305" s="239"/>
    </row>
    <row r="306" spans="1:8" x14ac:dyDescent="0.2">
      <c r="A306" s="240">
        <v>292</v>
      </c>
      <c r="B306" s="242" t="e">
        <f t="shared" si="14"/>
        <v>#REF!</v>
      </c>
      <c r="C306" s="347" t="str">
        <f>Цены!B296</f>
        <v>Монтаж ниши из ГКЛ для скрытого карниза</v>
      </c>
      <c r="D306" s="348" t="str">
        <f>Цены!C296</f>
        <v>м/п</v>
      </c>
      <c r="E306" s="355" t="e">
        <f>IF(#REF!=1,#REF!)+IF(#REF!=1,#REF!)+IF(#REF!=1,#REF!)+IF(#REF!=1,#REF!)+IF(#REF!=1,#REF!)+IF(#REF!=1,#REF!)+IF(#REF!=1,#REF!)+IF('8'!A306=1,'8'!D306)+
IF(#REF!=1,#REF!)+IF('10'!A306=1,'10'!D306)+IF('11'!A306=1,'11'!D306)+IF('12'!A306=1,'12'!D306)+IF('13'!A306=1,'13'!D306)+IF('15'!A306=1,'15'!D306)+IF('14'!A306=1,'14'!D306)</f>
        <v>#REF!</v>
      </c>
      <c r="F306" s="349">
        <f>Цены!G296</f>
        <v>617.5</v>
      </c>
      <c r="G306" s="352" t="e">
        <f t="shared" si="16"/>
        <v>#REF!</v>
      </c>
      <c r="H306" s="239"/>
    </row>
    <row r="307" spans="1:8" x14ac:dyDescent="0.2">
      <c r="A307" s="240">
        <v>293</v>
      </c>
      <c r="B307" s="242" t="e">
        <f t="shared" si="14"/>
        <v>#REF!</v>
      </c>
      <c r="C307" s="347" t="str">
        <f>Цены!B297</f>
        <v>Устройство закладной на потолке</v>
      </c>
      <c r="D307" s="348" t="str">
        <f>Цены!C297</f>
        <v>м/п</v>
      </c>
      <c r="E307" s="355" t="e">
        <f>IF(#REF!=1,#REF!)+IF(#REF!=1,#REF!)+IF(#REF!=1,#REF!)+IF(#REF!=1,#REF!)+IF(#REF!=1,#REF!)+IF(#REF!=1,#REF!)+IF(#REF!=1,#REF!)+IF('8'!A307=1,'8'!D307)+
IF(#REF!=1,#REF!)+IF('10'!A307=1,'10'!D307)+IF('11'!A307=1,'11'!D307)+IF('12'!A307=1,'12'!D307)+IF('13'!A307=1,'13'!D307)+IF('15'!A307=1,'15'!D307)+IF('14'!A307=1,'14'!D307)</f>
        <v>#REF!</v>
      </c>
      <c r="F307" s="349">
        <f>Цены!G297</f>
        <v>100</v>
      </c>
      <c r="G307" s="352" t="e">
        <f t="shared" si="16"/>
        <v>#REF!</v>
      </c>
      <c r="H307" s="239"/>
    </row>
    <row r="308" spans="1:8" ht="25.5" x14ac:dyDescent="0.2">
      <c r="A308" s="240">
        <v>294</v>
      </c>
      <c r="B308" s="242" t="e">
        <f t="shared" si="14"/>
        <v>#REF!</v>
      </c>
      <c r="C308" s="347" t="str">
        <f>Цены!B298</f>
        <v xml:space="preserve">Устройство криволинейных коробов из ГКЛ на потолке </v>
      </c>
      <c r="D308" s="348" t="str">
        <f>Цены!C298</f>
        <v>м/п</v>
      </c>
      <c r="E308" s="355" t="e">
        <f>IF(#REF!=1,#REF!)+IF(#REF!=1,#REF!)+IF(#REF!=1,#REF!)+IF(#REF!=1,#REF!)+IF(#REF!=1,#REF!)+IF(#REF!=1,#REF!)+IF(#REF!=1,#REF!)+IF('8'!A308=1,'8'!D308)+
IF(#REF!=1,#REF!)+IF('10'!A308=1,'10'!D308)+IF('11'!A308=1,'11'!D308)+IF('12'!A308=1,'12'!D308)+IF('13'!A308=1,'13'!D308)+IF('15'!A308=1,'15'!D308)+IF('14'!A308=1,'14'!D308)</f>
        <v>#REF!</v>
      </c>
      <c r="F308" s="349">
        <f>Цены!G298</f>
        <v>1405</v>
      </c>
      <c r="G308" s="352" t="e">
        <f t="shared" si="16"/>
        <v>#REF!</v>
      </c>
      <c r="H308" s="239"/>
    </row>
    <row r="309" spans="1:8" x14ac:dyDescent="0.2">
      <c r="A309" s="240">
        <v>295</v>
      </c>
      <c r="B309" s="242" t="e">
        <f t="shared" si="14"/>
        <v>#REF!</v>
      </c>
      <c r="C309" s="347" t="str">
        <f>Цены!B299</f>
        <v>Установка уголков перфорированных арочных</v>
      </c>
      <c r="D309" s="348" t="str">
        <f>Цены!C299</f>
        <v>м/п</v>
      </c>
      <c r="E309" s="355" t="e">
        <f>IF(#REF!=1,#REF!)+IF(#REF!=1,#REF!)+IF(#REF!=1,#REF!)+IF(#REF!=1,#REF!)+IF(#REF!=1,#REF!)+IF(#REF!=1,#REF!)+IF(#REF!=1,#REF!)+IF('8'!A309=1,'8'!D309)+
IF(#REF!=1,#REF!)+IF('10'!A309=1,'10'!D309)+IF('11'!A309=1,'11'!D309)+IF('12'!A309=1,'12'!D309)+IF('13'!A309=1,'13'!D309)+IF('15'!A309=1,'15'!D309)+IF('14'!A309=1,'14'!D309)</f>
        <v>#REF!</v>
      </c>
      <c r="F309" s="349">
        <f>Цены!G299</f>
        <v>112.5</v>
      </c>
      <c r="G309" s="352" t="e">
        <f t="shared" si="16"/>
        <v>#REF!</v>
      </c>
      <c r="H309" s="239"/>
    </row>
    <row r="310" spans="1:8" x14ac:dyDescent="0.2">
      <c r="A310" s="240">
        <v>296</v>
      </c>
      <c r="B310" s="242" t="e">
        <f t="shared" si="14"/>
        <v>#REF!</v>
      </c>
      <c r="C310" s="347" t="str">
        <f>Цены!B300</f>
        <v>Установка уголков перфорированных</v>
      </c>
      <c r="D310" s="348" t="str">
        <f>Цены!C300</f>
        <v>м/п</v>
      </c>
      <c r="E310" s="355" t="e">
        <f>IF(#REF!=1,#REF!)+IF(#REF!=1,#REF!)+IF(#REF!=1,#REF!)+IF(#REF!=1,#REF!)+IF(#REF!=1,#REF!)+IF(#REF!=1,#REF!)+IF(#REF!=1,#REF!)+IF('8'!A310=1,'8'!D310)+
IF(#REF!=1,#REF!)+IF('10'!A310=1,'10'!D310)+IF('11'!A310=1,'11'!D310)+IF('12'!A310=1,'12'!D310)+IF('13'!A310=1,'13'!D310)+IF('15'!A310=1,'15'!D310)+IF('14'!A310=1,'14'!D310)</f>
        <v>#REF!</v>
      </c>
      <c r="F310" s="349">
        <f>Цены!G300</f>
        <v>87.5</v>
      </c>
      <c r="G310" s="352" t="e">
        <f t="shared" si="16"/>
        <v>#REF!</v>
      </c>
      <c r="H310" s="239"/>
    </row>
    <row r="311" spans="1:8" ht="25.5" x14ac:dyDescent="0.2">
      <c r="A311" s="240">
        <v>297</v>
      </c>
      <c r="B311" s="242" t="e">
        <f t="shared" si="14"/>
        <v>#REF!</v>
      </c>
      <c r="C311" s="347" t="str">
        <f>Цены!B301</f>
        <v>Проклейка швов ГКЛ серпянкой/малярной лентой</v>
      </c>
      <c r="D311" s="348" t="str">
        <f>Цены!C301</f>
        <v>м/п</v>
      </c>
      <c r="E311" s="355" t="e">
        <f>IF(#REF!=1,#REF!)+IF(#REF!=1,#REF!)+IF(#REF!=1,#REF!)+IF(#REF!=1,#REF!)+IF(#REF!=1,#REF!)+IF(#REF!=1,#REF!)+IF(#REF!=1,#REF!)+IF('8'!A311=1,'8'!D311)+
IF(#REF!=1,#REF!)+IF('10'!A311=1,'10'!D311)+IF('11'!A311=1,'11'!D311)+IF('12'!A311=1,'12'!D311)+IF('13'!A311=1,'13'!D311)+IF('15'!A311=1,'15'!D311)+IF('14'!A311=1,'14'!D311)</f>
        <v>#REF!</v>
      </c>
      <c r="F311" s="349">
        <f>Цены!G301</f>
        <v>62.5</v>
      </c>
      <c r="G311" s="352" t="e">
        <f t="shared" si="16"/>
        <v>#REF!</v>
      </c>
      <c r="H311" s="239"/>
    </row>
    <row r="312" spans="1:8" x14ac:dyDescent="0.2">
      <c r="A312" s="240">
        <v>298</v>
      </c>
      <c r="B312" s="242" t="e">
        <f t="shared" si="14"/>
        <v>#REF!</v>
      </c>
      <c r="C312" s="347" t="str">
        <f>Цены!B302</f>
        <v>Поклейка  стеклохолста(потолок)</v>
      </c>
      <c r="D312" s="348" t="str">
        <f>Цены!C302</f>
        <v>м2</v>
      </c>
      <c r="E312" s="355" t="e">
        <f>IF(#REF!=1,#REF!)+IF(#REF!=1,#REF!)+IF(#REF!=1,#REF!)+IF(#REF!=1,#REF!)+IF(#REF!=1,#REF!)+IF(#REF!=1,#REF!)+IF(#REF!=1,#REF!)+IF('8'!A312=1,'8'!D312)+
IF(#REF!=1,#REF!)+IF('10'!A312=1,'10'!D312)+IF('11'!A312=1,'11'!D312)+IF('12'!A312=1,'12'!D312)+IF('13'!A312=1,'13'!D312)+IF('15'!A312=1,'15'!D312)+IF('14'!A312=1,'14'!D312)</f>
        <v>#REF!</v>
      </c>
      <c r="F312" s="349">
        <f>Цены!G302</f>
        <v>142.5</v>
      </c>
      <c r="G312" s="352" t="e">
        <f t="shared" si="16"/>
        <v>#REF!</v>
      </c>
      <c r="H312" s="239"/>
    </row>
    <row r="313" spans="1:8" x14ac:dyDescent="0.2">
      <c r="A313" s="240">
        <v>299</v>
      </c>
      <c r="B313" s="242" t="e">
        <f t="shared" si="14"/>
        <v>#REF!</v>
      </c>
      <c r="C313" s="347" t="str">
        <f>Цены!B303</f>
        <v xml:space="preserve">Монтаж малярной сетки / серпянки </v>
      </c>
      <c r="D313" s="348" t="str">
        <f>Цены!C303</f>
        <v>м/п</v>
      </c>
      <c r="E313" s="355" t="e">
        <f>IF(#REF!=1,#REF!)+IF(#REF!=1,#REF!)+IF(#REF!=1,#REF!)+IF(#REF!=1,#REF!)+IF(#REF!=1,#REF!)+IF(#REF!=1,#REF!)+IF(#REF!=1,#REF!)+IF('8'!A313=1,'8'!D313)+
IF(#REF!=1,#REF!)+IF('10'!A313=1,'10'!D313)+IF('11'!A313=1,'11'!D313)+IF('12'!A313=1,'12'!D313)+IF('13'!A313=1,'13'!D313)+IF('15'!A313=1,'15'!D313)+IF('14'!A313=1,'14'!D313)</f>
        <v>#REF!</v>
      </c>
      <c r="F313" s="349">
        <f>Цены!G303</f>
        <v>62.5</v>
      </c>
      <c r="G313" s="352" t="e">
        <f t="shared" si="16"/>
        <v>#REF!</v>
      </c>
      <c r="H313" s="239"/>
    </row>
    <row r="314" spans="1:8" x14ac:dyDescent="0.2">
      <c r="A314" s="240">
        <v>300</v>
      </c>
      <c r="B314" s="242" t="e">
        <f t="shared" si="14"/>
        <v>#REF!</v>
      </c>
      <c r="C314" s="347" t="str">
        <f>Цены!B304</f>
        <v>Сплошная шпаклевка в один слой</v>
      </c>
      <c r="D314" s="348" t="str">
        <f>Цены!C304</f>
        <v>м2</v>
      </c>
      <c r="E314" s="355" t="e">
        <f>IF(#REF!=1,#REF!)+IF(#REF!=1,#REF!)+IF(#REF!=1,#REF!)+IF(#REF!=1,#REF!)+IF(#REF!=1,#REF!)+IF(#REF!=1,#REF!)+IF(#REF!=1,#REF!)+IF('8'!A314=1,'8'!D314)+
IF(#REF!=1,#REF!)+IF('10'!A314=1,'10'!D314)+IF('11'!A314=1,'11'!D314)+IF('12'!A314=1,'12'!D314)+IF('13'!A314=1,'13'!D314)+IF('15'!A314=1,'15'!D314)+IF('14'!A314=1,'14'!D314)</f>
        <v>#REF!</v>
      </c>
      <c r="F314" s="349">
        <f>Цены!G304</f>
        <v>187.5</v>
      </c>
      <c r="G314" s="352" t="e">
        <f t="shared" si="16"/>
        <v>#REF!</v>
      </c>
      <c r="H314" s="239"/>
    </row>
    <row r="315" spans="1:8" x14ac:dyDescent="0.2">
      <c r="A315" s="240">
        <v>301</v>
      </c>
      <c r="B315" s="242" t="e">
        <f t="shared" si="14"/>
        <v>#REF!</v>
      </c>
      <c r="C315" s="347" t="str">
        <f>Цены!B305</f>
        <v>Базовая шпаклевка (с ошкуриванием)</v>
      </c>
      <c r="D315" s="348" t="str">
        <f>Цены!C305</f>
        <v>м2</v>
      </c>
      <c r="E315" s="355" t="e">
        <f>IF(#REF!=1,#REF!)+IF(#REF!=1,#REF!)+IF(#REF!=1,#REF!)+IF(#REF!=1,#REF!)+IF(#REF!=1,#REF!)+IF(#REF!=1,#REF!)+IF(#REF!=1,#REF!)+IF('8'!A315=1,'8'!D315)+
IF(#REF!=1,#REF!)+IF('10'!A315=1,'10'!D315)+IF('11'!A315=1,'11'!D315)+IF('12'!A315=1,'12'!D315)+IF('13'!A315=1,'13'!D315)+IF('15'!A315=1,'15'!D315)+IF('14'!A315=1,'14'!D315)</f>
        <v>#REF!</v>
      </c>
      <c r="F315" s="349">
        <f>Цены!G305</f>
        <v>215</v>
      </c>
      <c r="G315" s="352" t="e">
        <f t="shared" ref="G315:G331" si="17">E315*F315</f>
        <v>#REF!</v>
      </c>
      <c r="H315" s="239"/>
    </row>
    <row r="316" spans="1:8" x14ac:dyDescent="0.2">
      <c r="A316" s="240">
        <v>302</v>
      </c>
      <c r="B316" s="242" t="e">
        <f t="shared" si="14"/>
        <v>#REF!</v>
      </c>
      <c r="C316" s="347" t="str">
        <f>Цены!B306</f>
        <v>Шпаклевка потолков в два слоя под обои</v>
      </c>
      <c r="D316" s="348" t="str">
        <f>Цены!C306</f>
        <v>м2</v>
      </c>
      <c r="E316" s="355" t="e">
        <f>IF(#REF!=1,#REF!)+IF(#REF!=1,#REF!)+IF(#REF!=1,#REF!)+IF(#REF!=1,#REF!)+IF(#REF!=1,#REF!)+IF(#REF!=1,#REF!)+IF(#REF!=1,#REF!)+IF('8'!A316=1,'8'!D316)+
IF(#REF!=1,#REF!)+IF('10'!A316=1,'10'!D316)+IF('11'!A316=1,'11'!D316)+IF('12'!A316=1,'12'!D316)+IF('13'!A316=1,'13'!D316)+IF('15'!A316=1,'15'!D316)+IF('14'!A316=1,'14'!D316)</f>
        <v>#REF!</v>
      </c>
      <c r="F316" s="349">
        <f>Цены!G306</f>
        <v>262</v>
      </c>
      <c r="G316" s="352" t="e">
        <f t="shared" si="17"/>
        <v>#REF!</v>
      </c>
      <c r="H316" s="239"/>
    </row>
    <row r="317" spans="1:8" x14ac:dyDescent="0.2">
      <c r="A317" s="240">
        <v>303</v>
      </c>
      <c r="B317" s="242" t="e">
        <f t="shared" si="14"/>
        <v>#REF!</v>
      </c>
      <c r="C317" s="347" t="str">
        <f>Цены!B307</f>
        <v>Шпаклевка потолков под покраску</v>
      </c>
      <c r="D317" s="348" t="str">
        <f>Цены!C307</f>
        <v>м2</v>
      </c>
      <c r="E317" s="355" t="e">
        <f>IF(#REF!=1,#REF!)+IF(#REF!=1,#REF!)+IF(#REF!=1,#REF!)+IF(#REF!=1,#REF!)+IF(#REF!=1,#REF!)+IF(#REF!=1,#REF!)+IF(#REF!=1,#REF!)+IF('8'!A317=1,'8'!D317)+
IF(#REF!=1,#REF!)+IF('10'!A317=1,'10'!D317)+IF('11'!A317=1,'11'!D317)+IF('12'!A317=1,'12'!D317)+IF('13'!A317=1,'13'!D317)+IF('15'!A317=1,'15'!D317)+IF('14'!A317=1,'14'!D317)</f>
        <v>#REF!</v>
      </c>
      <c r="F317" s="349">
        <f>Цены!G307</f>
        <v>500</v>
      </c>
      <c r="G317" s="352" t="e">
        <f t="shared" si="17"/>
        <v>#REF!</v>
      </c>
      <c r="H317" s="239"/>
    </row>
    <row r="318" spans="1:8" ht="25.5" x14ac:dyDescent="0.2">
      <c r="A318" s="240">
        <v>304</v>
      </c>
      <c r="B318" s="242" t="e">
        <f t="shared" si="14"/>
        <v>#REF!</v>
      </c>
      <c r="C318" s="347" t="str">
        <f>Цены!B308</f>
        <v>Шпаклевка ГКЛ под оклейку обоями (с ошкуриванием)</v>
      </c>
      <c r="D318" s="348" t="str">
        <f>Цены!C308</f>
        <v>м2</v>
      </c>
      <c r="E318" s="355" t="e">
        <f>IF(#REF!=1,#REF!)+IF(#REF!=1,#REF!)+IF(#REF!=1,#REF!)+IF(#REF!=1,#REF!)+IF(#REF!=1,#REF!)+IF(#REF!=1,#REF!)+IF(#REF!=1,#REF!)+IF('8'!A318=1,'8'!D318)+
IF(#REF!=1,#REF!)+IF('10'!A318=1,'10'!D318)+IF('11'!A318=1,'11'!D318)+IF('12'!A318=1,'12'!D318)+IF('13'!A318=1,'13'!D318)+IF('15'!A318=1,'15'!D318)+IF('14'!A318=1,'14'!D318)</f>
        <v>#REF!</v>
      </c>
      <c r="F318" s="349">
        <f>Цены!G308</f>
        <v>300</v>
      </c>
      <c r="G318" s="352" t="e">
        <f t="shared" si="17"/>
        <v>#REF!</v>
      </c>
      <c r="H318" s="239"/>
    </row>
    <row r="319" spans="1:8" ht="25.5" x14ac:dyDescent="0.2">
      <c r="A319" s="240">
        <v>305</v>
      </c>
      <c r="B319" s="242" t="e">
        <f t="shared" si="14"/>
        <v>#REF!</v>
      </c>
      <c r="C319" s="347" t="str">
        <f>Цены!B309</f>
        <v>Шпаклевка ГКЛ под окраску (2 слоя с ошкуриванием)</v>
      </c>
      <c r="D319" s="348" t="str">
        <f>Цены!C309</f>
        <v>м2</v>
      </c>
      <c r="E319" s="355" t="e">
        <f>IF(#REF!=1,#REF!)+IF(#REF!=1,#REF!)+IF(#REF!=1,#REF!)+IF(#REF!=1,#REF!)+IF(#REF!=1,#REF!)+IF(#REF!=1,#REF!)+IF(#REF!=1,#REF!)+IF('8'!A319=1,'8'!D319)+
IF(#REF!=1,#REF!)+IF('10'!A319=1,'10'!D319)+IF('11'!A319=1,'11'!D319)+IF('12'!A319=1,'12'!D319)+IF('13'!A319=1,'13'!D319)+IF('15'!A319=1,'15'!D319)+IF('14'!A319=1,'14'!D319)</f>
        <v>#REF!</v>
      </c>
      <c r="F319" s="349">
        <f>Цены!G309</f>
        <v>600</v>
      </c>
      <c r="G319" s="352" t="e">
        <f t="shared" si="17"/>
        <v>#REF!</v>
      </c>
      <c r="H319" s="239"/>
    </row>
    <row r="320" spans="1:8" ht="38.25" x14ac:dyDescent="0.2">
      <c r="A320" s="240">
        <v>306</v>
      </c>
      <c r="B320" s="242" t="e">
        <f t="shared" si="14"/>
        <v>#REF!</v>
      </c>
      <c r="C320" s="347" t="str">
        <f>Цены!B310</f>
        <v>Малярные работы по нише для закарнизной конструкции (штукатурка, грунтовка, шпаклевка, окраска</v>
      </c>
      <c r="D320" s="348" t="str">
        <f>Цены!C310</f>
        <v>м/п</v>
      </c>
      <c r="E320" s="355" t="e">
        <f>IF(#REF!=1,#REF!)+IF(#REF!=1,#REF!)+IF(#REF!=1,#REF!)+IF(#REF!=1,#REF!)+IF(#REF!=1,#REF!)+IF(#REF!=1,#REF!)+IF(#REF!=1,#REF!)+IF('8'!A320=1,'8'!D320)+
IF(#REF!=1,#REF!)+IF('10'!A320=1,'10'!D320)+IF('11'!A320=1,'11'!D320)+IF('12'!A320=1,'12'!D320)+IF('13'!A320=1,'13'!D320)+IF('15'!A320=1,'15'!D320)+IF('14'!A320=1,'14'!D320)</f>
        <v>#REF!</v>
      </c>
      <c r="F320" s="349">
        <f>Цены!G310</f>
        <v>500</v>
      </c>
      <c r="G320" s="352" t="e">
        <f t="shared" si="17"/>
        <v>#REF!</v>
      </c>
      <c r="H320" s="239"/>
    </row>
    <row r="321" spans="1:8" ht="25.5" x14ac:dyDescent="0.2">
      <c r="A321" s="240">
        <v>307</v>
      </c>
      <c r="B321" s="242" t="e">
        <f t="shared" si="14"/>
        <v>#REF!</v>
      </c>
      <c r="C321" s="347" t="str">
        <f>Цены!B311</f>
        <v>Шпаклевка криволинейного участка шириной до 250 мм</v>
      </c>
      <c r="D321" s="348" t="str">
        <f>Цены!C311</f>
        <v>м/п</v>
      </c>
      <c r="E321" s="355" t="e">
        <f>IF(#REF!=1,#REF!)+IF(#REF!=1,#REF!)+IF(#REF!=1,#REF!)+IF(#REF!=1,#REF!)+IF(#REF!=1,#REF!)+IF(#REF!=1,#REF!)+IF(#REF!=1,#REF!)+IF('8'!A321=1,'8'!D321)+
IF(#REF!=1,#REF!)+IF('10'!A321=1,'10'!D321)+IF('11'!A321=1,'11'!D321)+IF('12'!A321=1,'12'!D321)+IF('13'!A321=1,'13'!D321)+IF('15'!A321=1,'15'!D321)+IF('14'!A321=1,'14'!D321)</f>
        <v>#REF!</v>
      </c>
      <c r="F321" s="349">
        <f>Цены!G311</f>
        <v>337</v>
      </c>
      <c r="G321" s="352" t="e">
        <f t="shared" si="17"/>
        <v>#REF!</v>
      </c>
      <c r="H321" s="239"/>
    </row>
    <row r="322" spans="1:8" x14ac:dyDescent="0.2">
      <c r="A322" s="240">
        <v>308</v>
      </c>
      <c r="B322" s="242" t="e">
        <f t="shared" si="14"/>
        <v>#REF!</v>
      </c>
      <c r="C322" s="347" t="str">
        <f>Цены!B312</f>
        <v xml:space="preserve">Шпаклевка коробов, ниш </v>
      </c>
      <c r="D322" s="348" t="str">
        <f>Цены!C312</f>
        <v>м/п</v>
      </c>
      <c r="E322" s="355" t="e">
        <f>IF(#REF!=1,#REF!)+IF(#REF!=1,#REF!)+IF(#REF!=1,#REF!)+IF(#REF!=1,#REF!)+IF(#REF!=1,#REF!)+IF(#REF!=1,#REF!)+IF(#REF!=1,#REF!)+IF('8'!A322=1,'8'!D322)+
IF(#REF!=1,#REF!)+IF('10'!A322=1,'10'!D322)+IF('11'!A322=1,'11'!D322)+IF('12'!A322=1,'12'!D322)+IF('13'!A322=1,'13'!D322)+IF('15'!A322=1,'15'!D322)+IF('14'!A322=1,'14'!D322)</f>
        <v>#REF!</v>
      </c>
      <c r="F322" s="349">
        <f>Цены!G312</f>
        <v>276</v>
      </c>
      <c r="G322" s="352" t="e">
        <f t="shared" si="17"/>
        <v>#REF!</v>
      </c>
      <c r="H322" s="239"/>
    </row>
    <row r="323" spans="1:8" x14ac:dyDescent="0.2">
      <c r="A323" s="240">
        <v>309</v>
      </c>
      <c r="B323" s="242" t="e">
        <f t="shared" si="14"/>
        <v>#REF!</v>
      </c>
      <c r="C323" s="347" t="str">
        <f>Цены!B313</f>
        <v>Шпаклевка полок для скрытой подсветки</v>
      </c>
      <c r="D323" s="348" t="str">
        <f>Цены!C313</f>
        <v>м/п</v>
      </c>
      <c r="E323" s="355" t="e">
        <f>IF(#REF!=1,#REF!)+IF(#REF!=1,#REF!)+IF(#REF!=1,#REF!)+IF(#REF!=1,#REF!)+IF(#REF!=1,#REF!)+IF(#REF!=1,#REF!)+IF(#REF!=1,#REF!)+IF('8'!A323=1,'8'!D323)+
IF(#REF!=1,#REF!)+IF('10'!A323=1,'10'!D323)+IF('11'!A323=1,'11'!D323)+IF('12'!A323=1,'12'!D323)+IF('13'!A323=1,'13'!D323)+IF('15'!A323=1,'15'!D323)+IF('14'!A323=1,'14'!D323)</f>
        <v>#REF!</v>
      </c>
      <c r="F323" s="349">
        <f>Цены!G313</f>
        <v>200.5</v>
      </c>
      <c r="G323" s="352" t="e">
        <f t="shared" si="17"/>
        <v>#REF!</v>
      </c>
      <c r="H323" s="239"/>
    </row>
    <row r="324" spans="1:8" ht="25.5" x14ac:dyDescent="0.2">
      <c r="A324" s="240">
        <v>310</v>
      </c>
      <c r="B324" s="242" t="e">
        <f t="shared" si="14"/>
        <v>#REF!</v>
      </c>
      <c r="C324" s="347" t="str">
        <f>Цены!B314</f>
        <v xml:space="preserve">Оклеивание потолков флизелином под окраску </v>
      </c>
      <c r="D324" s="348" t="str">
        <f>Цены!C314</f>
        <v>м2</v>
      </c>
      <c r="E324" s="355" t="e">
        <f>IF(#REF!=1,#REF!)+IF(#REF!=1,#REF!)+IF(#REF!=1,#REF!)+IF(#REF!=1,#REF!)+IF(#REF!=1,#REF!)+IF(#REF!=1,#REF!)+IF(#REF!=1,#REF!)+IF('8'!A324=1,'8'!D324)+
IF(#REF!=1,#REF!)+IF('10'!A324=1,'10'!D324)+IF('11'!A324=1,'11'!D324)+IF('12'!A324=1,'12'!D324)+IF('13'!A324=1,'13'!D324)+IF('15'!A324=1,'15'!D324)+IF('14'!A324=1,'14'!D324)</f>
        <v>#REF!</v>
      </c>
      <c r="F324" s="349">
        <f>Цены!G314</f>
        <v>197.5</v>
      </c>
      <c r="G324" s="352" t="e">
        <f t="shared" si="17"/>
        <v>#REF!</v>
      </c>
      <c r="H324" s="239"/>
    </row>
    <row r="325" spans="1:8" x14ac:dyDescent="0.2">
      <c r="A325" s="240">
        <v>311</v>
      </c>
      <c r="B325" s="242" t="e">
        <f t="shared" si="14"/>
        <v>#REF!</v>
      </c>
      <c r="C325" s="347" t="str">
        <f>Цены!B315</f>
        <v xml:space="preserve">Ошкуривание поверхности потолка </v>
      </c>
      <c r="D325" s="348" t="str">
        <f>Цены!C315</f>
        <v>м2</v>
      </c>
      <c r="E325" s="355" t="e">
        <f>IF(#REF!=1,#REF!)+IF(#REF!=1,#REF!)+IF(#REF!=1,#REF!)+IF(#REF!=1,#REF!)+IF(#REF!=1,#REF!)+IF(#REF!=1,#REF!)+IF(#REF!=1,#REF!)+IF('8'!A325=1,'8'!D325)+
IF(#REF!=1,#REF!)+IF('10'!A325=1,'10'!D325)+IF('11'!A325=1,'11'!D325)+IF('12'!A325=1,'12'!D325)+IF('13'!A325=1,'13'!D325)+IF('15'!A325=1,'15'!D325)+IF('14'!A325=1,'14'!D325)</f>
        <v>#REF!</v>
      </c>
      <c r="F325" s="349">
        <f>Цены!G315</f>
        <v>87.5</v>
      </c>
      <c r="G325" s="352" t="e">
        <f t="shared" si="17"/>
        <v>#REF!</v>
      </c>
      <c r="H325" s="239"/>
    </row>
    <row r="326" spans="1:8" x14ac:dyDescent="0.2">
      <c r="A326" s="240">
        <v>312</v>
      </c>
      <c r="B326" s="242" t="e">
        <f t="shared" si="14"/>
        <v>#REF!</v>
      </c>
      <c r="C326" s="347" t="str">
        <f>Цены!B316</f>
        <v xml:space="preserve">Монтаж фальш балки на потолок </v>
      </c>
      <c r="D326" s="348" t="str">
        <f>Цены!C316</f>
        <v>м/п</v>
      </c>
      <c r="E326" s="355" t="e">
        <f>IF(#REF!=1,#REF!)+IF(#REF!=1,#REF!)+IF(#REF!=1,#REF!)+IF(#REF!=1,#REF!)+IF(#REF!=1,#REF!)+IF(#REF!=1,#REF!)+IF(#REF!=1,#REF!)+IF('8'!A326=1,'8'!D326)+
IF(#REF!=1,#REF!)+IF('10'!A326=1,'10'!D326)+IF('11'!A326=1,'11'!D326)+IF('12'!A326=1,'12'!D326)+IF('13'!A326=1,'13'!D326)+IF('15'!A326=1,'15'!D326)+IF('14'!A326=1,'14'!D326)</f>
        <v>#REF!</v>
      </c>
      <c r="F326" s="349">
        <f>Цены!G316</f>
        <v>477</v>
      </c>
      <c r="G326" s="352" t="e">
        <f t="shared" si="17"/>
        <v>#REF!</v>
      </c>
      <c r="H326" s="239"/>
    </row>
    <row r="327" spans="1:8" x14ac:dyDescent="0.2">
      <c r="A327" s="240">
        <v>313</v>
      </c>
      <c r="B327" s="242" t="e">
        <f t="shared" si="14"/>
        <v>#REF!</v>
      </c>
      <c r="C327" s="347" t="str">
        <f>Цены!B317</f>
        <v>Грунтовка коробов из ГКЛ</v>
      </c>
      <c r="D327" s="348" t="str">
        <f>Цены!C317</f>
        <v>м/п</v>
      </c>
      <c r="E327" s="355" t="e">
        <f>IF(#REF!=1,#REF!)+IF(#REF!=1,#REF!)+IF(#REF!=1,#REF!)+IF(#REF!=1,#REF!)+IF(#REF!=1,#REF!)+IF(#REF!=1,#REF!)+IF(#REF!=1,#REF!)+IF('8'!A327=1,'8'!D327)+
IF(#REF!=1,#REF!)+IF('10'!A327=1,'10'!D327)+IF('11'!A327=1,'11'!D327)+IF('12'!A327=1,'12'!D327)+IF('13'!A327=1,'13'!D327)+IF('15'!A327=1,'15'!D327)+IF('14'!A327=1,'14'!D327)</f>
        <v>#REF!</v>
      </c>
      <c r="F327" s="349">
        <f>Цены!G317</f>
        <v>27.5</v>
      </c>
      <c r="G327" s="352" t="e">
        <f t="shared" si="17"/>
        <v>#REF!</v>
      </c>
      <c r="H327" s="239"/>
    </row>
    <row r="328" spans="1:8" x14ac:dyDescent="0.2">
      <c r="A328" s="240">
        <v>314</v>
      </c>
      <c r="B328" s="242" t="e">
        <f t="shared" si="14"/>
        <v>#REF!</v>
      </c>
      <c r="C328" s="347" t="str">
        <f>Цены!B318</f>
        <v>&lt;Запасные строчки&gt;</v>
      </c>
      <c r="D328" s="348">
        <f>Цены!C318</f>
        <v>0</v>
      </c>
      <c r="E328" s="355" t="e">
        <f>IF(#REF!=1,#REF!)+IF(#REF!=1,#REF!)+IF(#REF!=1,#REF!)+IF(#REF!=1,#REF!)+IF(#REF!=1,#REF!)+IF(#REF!=1,#REF!)+IF(#REF!=1,#REF!)+IF('8'!A328=1,'8'!D328)+
IF(#REF!=1,#REF!)+IF('10'!A328=1,'10'!D328)+IF('11'!A328=1,'11'!D328)+IF('12'!A328=1,'12'!D328)+IF('13'!A328=1,'13'!D328)+IF('15'!A328=1,'15'!D328)+IF('14'!A328=1,'14'!D328)</f>
        <v>#REF!</v>
      </c>
      <c r="F328" s="349">
        <f>Цены!G318</f>
        <v>0</v>
      </c>
      <c r="G328" s="352" t="e">
        <f t="shared" si="17"/>
        <v>#REF!</v>
      </c>
      <c r="H328" s="239"/>
    </row>
    <row r="329" spans="1:8" x14ac:dyDescent="0.2">
      <c r="A329" s="240">
        <v>315</v>
      </c>
      <c r="B329" s="242" t="e">
        <f t="shared" si="14"/>
        <v>#REF!</v>
      </c>
      <c r="C329" s="347" t="str">
        <f>Цены!B319</f>
        <v>&lt;Запасные строчки&gt;</v>
      </c>
      <c r="D329" s="348">
        <f>Цены!C319</f>
        <v>0</v>
      </c>
      <c r="E329" s="355" t="e">
        <f>IF(#REF!=1,#REF!)+IF(#REF!=1,#REF!)+IF(#REF!=1,#REF!)+IF(#REF!=1,#REF!)+IF(#REF!=1,#REF!)+IF(#REF!=1,#REF!)+IF(#REF!=1,#REF!)+IF('8'!A329=1,'8'!D329)+
IF(#REF!=1,#REF!)+IF('10'!A329=1,'10'!D329)+IF('11'!A329=1,'11'!D329)+IF('12'!A329=1,'12'!D329)+IF('13'!A329=1,'13'!D329)+IF('15'!A329=1,'15'!D329)+IF('14'!A329=1,'14'!D329)</f>
        <v>#REF!</v>
      </c>
      <c r="F329" s="349">
        <f>Цены!G319</f>
        <v>0</v>
      </c>
      <c r="G329" s="352" t="e">
        <f t="shared" si="17"/>
        <v>#REF!</v>
      </c>
      <c r="H329" s="239"/>
    </row>
    <row r="330" spans="1:8" x14ac:dyDescent="0.2">
      <c r="A330" s="240">
        <v>316</v>
      </c>
      <c r="B330" s="242" t="e">
        <f t="shared" si="14"/>
        <v>#REF!</v>
      </c>
      <c r="C330" s="347" t="str">
        <f>Цены!B320</f>
        <v>&lt;Запасные строчки&gt;</v>
      </c>
      <c r="D330" s="348">
        <f>Цены!C320</f>
        <v>0</v>
      </c>
      <c r="E330" s="355" t="e">
        <f>IF(#REF!=1,#REF!)+IF(#REF!=1,#REF!)+IF(#REF!=1,#REF!)+IF(#REF!=1,#REF!)+IF(#REF!=1,#REF!)+IF(#REF!=1,#REF!)+IF(#REF!=1,#REF!)+IF('8'!A330=1,'8'!D330)+
IF(#REF!=1,#REF!)+IF('10'!A330=1,'10'!D330)+IF('11'!A330=1,'11'!D330)+IF('12'!A330=1,'12'!D330)+IF('13'!A330=1,'13'!D330)+IF('15'!A330=1,'15'!D330)+IF('14'!A330=1,'14'!D330)</f>
        <v>#REF!</v>
      </c>
      <c r="F330" s="349">
        <f>Цены!G320</f>
        <v>0</v>
      </c>
      <c r="G330" s="352" t="e">
        <f t="shared" si="17"/>
        <v>#REF!</v>
      </c>
      <c r="H330" s="239"/>
    </row>
    <row r="331" spans="1:8" x14ac:dyDescent="0.2">
      <c r="A331" s="240">
        <v>317</v>
      </c>
      <c r="B331" s="242" t="e">
        <f t="shared" si="14"/>
        <v>#REF!</v>
      </c>
      <c r="C331" s="347" t="str">
        <f>Цены!B321</f>
        <v>&lt;Запасные строчки&gt;</v>
      </c>
      <c r="D331" s="348">
        <f>Цены!C321</f>
        <v>0</v>
      </c>
      <c r="E331" s="355" t="e">
        <f>IF(#REF!=1,#REF!)+IF(#REF!=1,#REF!)+IF(#REF!=1,#REF!)+IF(#REF!=1,#REF!)+IF(#REF!=1,#REF!)+IF(#REF!=1,#REF!)+IF(#REF!=1,#REF!)+IF('8'!A331=1,'8'!D331)+
IF(#REF!=1,#REF!)+IF('10'!A331=1,'10'!D331)+IF('11'!A331=1,'11'!D331)+IF('12'!A331=1,'12'!D331)+IF('13'!A331=1,'13'!D331)+IF('15'!A331=1,'15'!D331)+IF('14'!A331=1,'14'!D331)</f>
        <v>#REF!</v>
      </c>
      <c r="F331" s="349">
        <f>Цены!G321</f>
        <v>0</v>
      </c>
      <c r="G331" s="352" t="e">
        <f t="shared" si="17"/>
        <v>#REF!</v>
      </c>
      <c r="H331" s="239"/>
    </row>
    <row r="332" spans="1:8" ht="12.75" customHeight="1" x14ac:dyDescent="0.2">
      <c r="A332" s="240">
        <v>318</v>
      </c>
      <c r="B332" s="242">
        <f t="shared" si="14"/>
        <v>0</v>
      </c>
      <c r="C332" s="577" t="s">
        <v>246</v>
      </c>
      <c r="D332" s="577"/>
      <c r="E332" s="577"/>
      <c r="F332" s="577"/>
      <c r="G332" s="363">
        <f>SUMIF(B173:B330,1,G173:G330)</f>
        <v>0</v>
      </c>
      <c r="H332" s="239"/>
    </row>
    <row r="333" spans="1:8" ht="25.5" x14ac:dyDescent="0.2">
      <c r="A333" s="240">
        <v>319</v>
      </c>
      <c r="B333" s="242">
        <f t="shared" si="14"/>
        <v>1</v>
      </c>
      <c r="C333" s="364" t="str">
        <f ca="1">C1&amp;". Чистовые отделочные работы"</f>
        <v>Мастера. Чистовые отделочные работы</v>
      </c>
      <c r="D333" s="365" t="s">
        <v>804</v>
      </c>
      <c r="E333" s="366" t="s">
        <v>531</v>
      </c>
      <c r="F333" s="367" t="s">
        <v>805</v>
      </c>
      <c r="G333" s="368" t="s">
        <v>578</v>
      </c>
      <c r="H333" s="239"/>
    </row>
    <row r="334" spans="1:8" x14ac:dyDescent="0.2">
      <c r="A334" s="240">
        <v>320</v>
      </c>
      <c r="B334" s="242">
        <f t="shared" ref="B334:B397" si="18">IF(E334&gt;0,1,0)</f>
        <v>0</v>
      </c>
      <c r="C334" s="345" t="s">
        <v>131</v>
      </c>
      <c r="D334" s="253"/>
      <c r="E334" s="253"/>
      <c r="F334" s="253"/>
      <c r="G334" s="346"/>
      <c r="H334" s="239"/>
    </row>
    <row r="335" spans="1:8" x14ac:dyDescent="0.2">
      <c r="A335" s="240">
        <v>321</v>
      </c>
      <c r="B335" s="242" t="e">
        <f t="shared" si="18"/>
        <v>#REF!</v>
      </c>
      <c r="C335" s="347" t="str">
        <f>Цены!B325</f>
        <v>Облицовка плиткой пола</v>
      </c>
      <c r="D335" s="348" t="str">
        <f>Цены!C325</f>
        <v>м2</v>
      </c>
      <c r="E335" s="355" t="e">
        <f>IF(#REF!=1,#REF!)+IF(#REF!=1,#REF!)+IF(#REF!=1,#REF!)+IF(#REF!=1,#REF!)+IF(#REF!=1,#REF!)+IF(#REF!=1,#REF!)+IF(#REF!=1,#REF!)+IF('8'!A335=1,'8'!D335)+
IF(#REF!=1,#REF!)+IF('10'!A335=1,'10'!D335)+IF('11'!A335=1,'11'!D335)+IF('12'!A335=1,'12'!D335)+IF('13'!A335=1,'13'!D335)+IF('15'!A335=1,'15'!D335)+IF('14'!A335=1,'14'!D335)</f>
        <v>#REF!</v>
      </c>
      <c r="F335" s="349">
        <f>Цены!G325</f>
        <v>862.5</v>
      </c>
      <c r="G335" s="350" t="e">
        <f t="shared" ref="G335:G366" si="19">E335*F335</f>
        <v>#REF!</v>
      </c>
      <c r="H335" s="239"/>
    </row>
    <row r="336" spans="1:8" x14ac:dyDescent="0.2">
      <c r="A336" s="240">
        <v>322</v>
      </c>
      <c r="B336" s="242" t="e">
        <f t="shared" si="18"/>
        <v>#REF!</v>
      </c>
      <c r="C336" s="347" t="str">
        <f>Цены!B326</f>
        <v xml:space="preserve">Облицовка плиткой гексагон  </v>
      </c>
      <c r="D336" s="348" t="str">
        <f>Цены!C326</f>
        <v>м2</v>
      </c>
      <c r="E336" s="355" t="e">
        <f>IF(#REF!=1,#REF!)+IF(#REF!=1,#REF!)+IF(#REF!=1,#REF!)+IF(#REF!=1,#REF!)+IF(#REF!=1,#REF!)+IF(#REF!=1,#REF!)+IF(#REF!=1,#REF!)+IF('8'!A336=1,'8'!D336)+
IF(#REF!=1,#REF!)+IF('10'!A336=1,'10'!D336)+IF('11'!A336=1,'11'!D336)+IF('12'!A336=1,'12'!D336)+IF('13'!A336=1,'13'!D336)+IF('15'!A336=1,'15'!D336)+IF('14'!A336=1,'14'!D336)</f>
        <v>#REF!</v>
      </c>
      <c r="F336" s="349">
        <f>Цены!G326</f>
        <v>1172.5</v>
      </c>
      <c r="G336" s="352" t="e">
        <f t="shared" si="19"/>
        <v>#REF!</v>
      </c>
      <c r="H336" s="239"/>
    </row>
    <row r="337" spans="1:8" x14ac:dyDescent="0.2">
      <c r="A337" s="240">
        <v>323</v>
      </c>
      <c r="B337" s="242" t="e">
        <f t="shared" si="18"/>
        <v>#REF!</v>
      </c>
      <c r="C337" s="347" t="str">
        <f>Цены!B327</f>
        <v>Подрезка керамической плитки</v>
      </c>
      <c r="D337" s="348" t="str">
        <f>Цены!C327</f>
        <v>м/п</v>
      </c>
      <c r="E337" s="355" t="e">
        <f>IF(#REF!=1,#REF!)+IF(#REF!=1,#REF!)+IF(#REF!=1,#REF!)+IF(#REF!=1,#REF!)+IF(#REF!=1,#REF!)+IF(#REF!=1,#REF!)+IF(#REF!=1,#REF!)+IF('8'!A337=1,'8'!D337)+
IF(#REF!=1,#REF!)+IF('10'!A337=1,'10'!D337)+IF('11'!A337=1,'11'!D337)+IF('12'!A337=1,'12'!D337)+IF('13'!A337=1,'13'!D337)+IF('15'!A337=1,'15'!D337)+IF('14'!A337=1,'14'!D337)</f>
        <v>#REF!</v>
      </c>
      <c r="F337" s="349">
        <f>Цены!G327</f>
        <v>141</v>
      </c>
      <c r="G337" s="352" t="e">
        <f t="shared" si="19"/>
        <v>#REF!</v>
      </c>
      <c r="H337" s="239"/>
    </row>
    <row r="338" spans="1:8" ht="25.5" x14ac:dyDescent="0.2">
      <c r="A338" s="240">
        <v>324</v>
      </c>
      <c r="B338" s="242" t="e">
        <f t="shared" si="18"/>
        <v>#REF!</v>
      </c>
      <c r="C338" s="347" t="str">
        <f>Цены!B328</f>
        <v>Облицовка плиткой пола с декоративными вставками</v>
      </c>
      <c r="D338" s="348" t="str">
        <f>Цены!C328</f>
        <v>м2</v>
      </c>
      <c r="E338" s="355" t="e">
        <f>IF(#REF!=1,#REF!)+IF(#REF!=1,#REF!)+IF(#REF!=1,#REF!)+IF(#REF!=1,#REF!)+IF(#REF!=1,#REF!)+IF(#REF!=1,#REF!)+IF(#REF!=1,#REF!)+IF('8'!A338=1,'8'!D338)+
IF(#REF!=1,#REF!)+IF('10'!A338=1,'10'!D338)+IF('11'!A338=1,'11'!D338)+IF('12'!A338=1,'12'!D338)+IF('13'!A338=1,'13'!D338)+IF('15'!A338=1,'15'!D338)+IF('14'!A338=1,'14'!D338)</f>
        <v>#REF!</v>
      </c>
      <c r="F338" s="349">
        <f>Цены!G328</f>
        <v>928</v>
      </c>
      <c r="G338" s="352" t="e">
        <f t="shared" si="19"/>
        <v>#REF!</v>
      </c>
      <c r="H338" s="239"/>
    </row>
    <row r="339" spans="1:8" x14ac:dyDescent="0.2">
      <c r="A339" s="240">
        <v>325</v>
      </c>
      <c r="B339" s="242" t="e">
        <f t="shared" si="18"/>
        <v>#REF!</v>
      </c>
      <c r="C339" s="347" t="str">
        <f>Цены!B329</f>
        <v>Облицовка плиткой пола по диагонали</v>
      </c>
      <c r="D339" s="348" t="str">
        <f>Цены!C329</f>
        <v>м2</v>
      </c>
      <c r="E339" s="355" t="e">
        <f>IF(#REF!=1,#REF!)+IF(#REF!=1,#REF!)+IF(#REF!=1,#REF!)+IF(#REF!=1,#REF!)+IF(#REF!=1,#REF!)+IF(#REF!=1,#REF!)+IF(#REF!=1,#REF!)+IF('8'!A339=1,'8'!D339)+
IF(#REF!=1,#REF!)+IF('10'!A339=1,'10'!D339)+IF('11'!A339=1,'11'!D339)+IF('12'!A339=1,'12'!D339)+IF('13'!A339=1,'13'!D339)+IF('15'!A339=1,'15'!D339)+IF('14'!A339=1,'14'!D339)</f>
        <v>#REF!</v>
      </c>
      <c r="F339" s="349">
        <f>Цены!G329</f>
        <v>1162.5</v>
      </c>
      <c r="G339" s="352" t="e">
        <f t="shared" si="19"/>
        <v>#REF!</v>
      </c>
      <c r="H339" s="239"/>
    </row>
    <row r="340" spans="1:8" x14ac:dyDescent="0.2">
      <c r="A340" s="240">
        <v>326</v>
      </c>
      <c r="B340" s="242" t="e">
        <f t="shared" si="18"/>
        <v>#REF!</v>
      </c>
      <c r="C340" s="347" t="str">
        <f>Цены!B330</f>
        <v>Облицовка плиткой пола елочкой</v>
      </c>
      <c r="D340" s="348" t="str">
        <f>Цены!C330</f>
        <v>м2</v>
      </c>
      <c r="E340" s="355" t="e">
        <f>IF(#REF!=1,#REF!)+IF(#REF!=1,#REF!)+IF(#REF!=1,#REF!)+IF(#REF!=1,#REF!)+IF(#REF!=1,#REF!)+IF(#REF!=1,#REF!)+IF(#REF!=1,#REF!)+IF('8'!A340=1,'8'!D340)+
IF(#REF!=1,#REF!)+IF('10'!A340=1,'10'!D340)+IF('11'!A340=1,'11'!D340)+IF('12'!A340=1,'12'!D340)+IF('13'!A340=1,'13'!D340)+IF('15'!A340=1,'15'!D340)+IF('14'!A340=1,'14'!D340)</f>
        <v>#REF!</v>
      </c>
      <c r="F340" s="349">
        <f>Цены!G330</f>
        <v>1422</v>
      </c>
      <c r="G340" s="352" t="e">
        <f t="shared" si="19"/>
        <v>#REF!</v>
      </c>
      <c r="H340" s="239"/>
    </row>
    <row r="341" spans="1:8" x14ac:dyDescent="0.2">
      <c r="A341" s="240">
        <v>327</v>
      </c>
      <c r="B341" s="242" t="e">
        <f t="shared" si="18"/>
        <v>#REF!</v>
      </c>
      <c r="C341" s="347" t="str">
        <f>Цены!B331</f>
        <v>Облицовка плиткой пола "панно"</v>
      </c>
      <c r="D341" s="348" t="str">
        <f>Цены!C331</f>
        <v>м2</v>
      </c>
      <c r="E341" s="355" t="e">
        <f>IF(#REF!=1,#REF!)+IF(#REF!=1,#REF!)+IF(#REF!=1,#REF!)+IF(#REF!=1,#REF!)+IF(#REF!=1,#REF!)+IF(#REF!=1,#REF!)+IF(#REF!=1,#REF!)+IF('8'!A341=1,'8'!D341)+
IF(#REF!=1,#REF!)+IF('10'!A341=1,'10'!D341)+IF('11'!A341=1,'11'!D341)+IF('12'!A341=1,'12'!D341)+IF('13'!A341=1,'13'!D341)+IF('15'!A341=1,'15'!D341)+IF('14'!A341=1,'14'!D341)</f>
        <v>#REF!</v>
      </c>
      <c r="F341" s="349">
        <f>Цены!G331</f>
        <v>1277</v>
      </c>
      <c r="G341" s="352" t="e">
        <f t="shared" si="19"/>
        <v>#REF!</v>
      </c>
      <c r="H341" s="239"/>
    </row>
    <row r="342" spans="1:8" ht="25.5" x14ac:dyDescent="0.2">
      <c r="A342" s="240">
        <v>328</v>
      </c>
      <c r="B342" s="242" t="e">
        <f t="shared" si="18"/>
        <v>#REF!</v>
      </c>
      <c r="C342" s="347" t="str">
        <f>Цены!B332</f>
        <v>Облицовка мозаикой, мелкой плиткой (с затиркой)</v>
      </c>
      <c r="D342" s="348" t="str">
        <f>Цены!C332</f>
        <v>м2</v>
      </c>
      <c r="E342" s="355" t="e">
        <f>IF(#REF!=1,#REF!)+IF(#REF!=1,#REF!)+IF(#REF!=1,#REF!)+IF(#REF!=1,#REF!)+IF(#REF!=1,#REF!)+IF(#REF!=1,#REF!)+IF(#REF!=1,#REF!)+IF('8'!A342=1,'8'!D342)+
IF(#REF!=1,#REF!)+IF('10'!A342=1,'10'!D342)+IF('11'!A342=1,'11'!D342)+IF('12'!A342=1,'12'!D342)+IF('13'!A342=1,'13'!D342)+IF('15'!A342=1,'15'!D342)+IF('14'!A342=1,'14'!D342)</f>
        <v>#REF!</v>
      </c>
      <c r="F342" s="349">
        <f>Цены!G332</f>
        <v>1427.5</v>
      </c>
      <c r="G342" s="352" t="e">
        <f t="shared" si="19"/>
        <v>#REF!</v>
      </c>
      <c r="H342" s="239"/>
    </row>
    <row r="343" spans="1:8" x14ac:dyDescent="0.2">
      <c r="A343" s="240">
        <v>329</v>
      </c>
      <c r="B343" s="242" t="e">
        <f t="shared" si="18"/>
        <v>#REF!</v>
      </c>
      <c r="C343" s="347" t="str">
        <f>Цены!B333</f>
        <v>Облицовка плиточным бордюром (с затиркой)</v>
      </c>
      <c r="D343" s="348" t="str">
        <f>Цены!C333</f>
        <v>м/п</v>
      </c>
      <c r="E343" s="355" t="e">
        <f>IF(#REF!=1,#REF!)+IF(#REF!=1,#REF!)+IF(#REF!=1,#REF!)+IF(#REF!=1,#REF!)+IF(#REF!=1,#REF!)+IF(#REF!=1,#REF!)+IF(#REF!=1,#REF!)+IF('8'!A343=1,'8'!D343)+
IF(#REF!=1,#REF!)+IF('10'!A343=1,'10'!D343)+IF('11'!A343=1,'11'!D343)+IF('12'!A343=1,'12'!D343)+IF('13'!A343=1,'13'!D343)+IF('15'!A343=1,'15'!D343)+IF('14'!A343=1,'14'!D343)</f>
        <v>#REF!</v>
      </c>
      <c r="F343" s="349">
        <f>Цены!G333</f>
        <v>427</v>
      </c>
      <c r="G343" s="352" t="e">
        <f t="shared" si="19"/>
        <v>#REF!</v>
      </c>
      <c r="H343" s="239"/>
    </row>
    <row r="344" spans="1:8" x14ac:dyDescent="0.2">
      <c r="A344" s="240">
        <v>330</v>
      </c>
      <c r="B344" s="242" t="e">
        <f t="shared" si="18"/>
        <v>#REF!</v>
      </c>
      <c r="C344" s="347" t="str">
        <f>Цены!B334</f>
        <v>Облицовка плиткой менее 300х300</v>
      </c>
      <c r="D344" s="348" t="str">
        <f>Цены!C334</f>
        <v>м2</v>
      </c>
      <c r="E344" s="355" t="e">
        <f>IF(#REF!=1,#REF!)+IF(#REF!=1,#REF!)+IF(#REF!=1,#REF!)+IF(#REF!=1,#REF!)+IF(#REF!=1,#REF!)+IF(#REF!=1,#REF!)+IF(#REF!=1,#REF!)+IF('8'!A344=1,'8'!D344)+
IF(#REF!=1,#REF!)+IF('10'!A344=1,'10'!D344)+IF('11'!A344=1,'11'!D344)+IF('12'!A344=1,'12'!D344)+IF('13'!A344=1,'13'!D344)+IF('15'!A344=1,'15'!D344)+IF('14'!A344=1,'14'!D344)</f>
        <v>#REF!</v>
      </c>
      <c r="F344" s="349">
        <f>Цены!G334</f>
        <v>1072.5</v>
      </c>
      <c r="G344" s="352" t="e">
        <f t="shared" si="19"/>
        <v>#REF!</v>
      </c>
      <c r="H344" s="239"/>
    </row>
    <row r="345" spans="1:8" x14ac:dyDescent="0.2">
      <c r="A345" s="240">
        <v>331</v>
      </c>
      <c r="B345" s="242" t="e">
        <f t="shared" si="18"/>
        <v>#REF!</v>
      </c>
      <c r="C345" s="347" t="str">
        <f>Цены!B335</f>
        <v>Облицовка пола разноразмерной плиткой</v>
      </c>
      <c r="D345" s="348" t="str">
        <f>Цены!C335</f>
        <v>м2</v>
      </c>
      <c r="E345" s="355" t="e">
        <f>IF(#REF!=1,#REF!)+IF(#REF!=1,#REF!)+IF(#REF!=1,#REF!)+IF(#REF!=1,#REF!)+IF(#REF!=1,#REF!)+IF(#REF!=1,#REF!)+IF(#REF!=1,#REF!)+IF('8'!A345=1,'8'!D345)+
IF(#REF!=1,#REF!)+IF('10'!A345=1,'10'!D345)+IF('11'!A345=1,'11'!D345)+IF('12'!A345=1,'12'!D345)+IF('13'!A345=1,'13'!D345)+IF('15'!A345=1,'15'!D345)+IF('14'!A345=1,'14'!D345)</f>
        <v>#REF!</v>
      </c>
      <c r="F345" s="349">
        <f>Цены!G335</f>
        <v>1053</v>
      </c>
      <c r="G345" s="352" t="e">
        <f t="shared" si="19"/>
        <v>#REF!</v>
      </c>
      <c r="H345" s="239"/>
    </row>
    <row r="346" spans="1:8" x14ac:dyDescent="0.2">
      <c r="A346" s="240">
        <v>332</v>
      </c>
      <c r="B346" s="242" t="e">
        <f t="shared" si="18"/>
        <v>#REF!</v>
      </c>
      <c r="C346" s="347" t="str">
        <f>Цены!B336</f>
        <v xml:space="preserve">Облицовка керамогранитом по диагонали </v>
      </c>
      <c r="D346" s="348" t="str">
        <f>Цены!C336</f>
        <v>м2</v>
      </c>
      <c r="E346" s="355" t="e">
        <f>IF(#REF!=1,#REF!)+IF(#REF!=1,#REF!)+IF(#REF!=1,#REF!)+IF(#REF!=1,#REF!)+IF(#REF!=1,#REF!)+IF(#REF!=1,#REF!)+IF(#REF!=1,#REF!)+IF('8'!A346=1,'8'!D346)+
IF(#REF!=1,#REF!)+IF('10'!A346=1,'10'!D346)+IF('11'!A346=1,'11'!D346)+IF('12'!A346=1,'12'!D346)+IF('13'!A346=1,'13'!D346)+IF('15'!A346=1,'15'!D346)+IF('14'!A346=1,'14'!D346)</f>
        <v>#REF!</v>
      </c>
      <c r="F346" s="349">
        <f>Цены!G336</f>
        <v>1328.5</v>
      </c>
      <c r="G346" s="352" t="e">
        <f t="shared" si="19"/>
        <v>#REF!</v>
      </c>
      <c r="H346" s="239"/>
    </row>
    <row r="347" spans="1:8" ht="25.5" x14ac:dyDescent="0.2">
      <c r="A347" s="240">
        <v>333</v>
      </c>
      <c r="B347" s="242" t="e">
        <f t="shared" si="18"/>
        <v>#REF!</v>
      </c>
      <c r="C347" s="347" t="str">
        <f>Цены!B337</f>
        <v>Облицовка  керамогранитом до 600 мм по одной стороне</v>
      </c>
      <c r="D347" s="348" t="str">
        <f>Цены!C337</f>
        <v>м2</v>
      </c>
      <c r="E347" s="355" t="e">
        <f>IF(#REF!=1,#REF!)+IF(#REF!=1,#REF!)+IF(#REF!=1,#REF!)+IF(#REF!=1,#REF!)+IF(#REF!=1,#REF!)+IF(#REF!=1,#REF!)+IF(#REF!=1,#REF!)+IF('8'!A347=1,'8'!D347)+
IF(#REF!=1,#REF!)+IF('10'!A347=1,'10'!D347)+IF('11'!A347=1,'11'!D347)+IF('12'!A347=1,'12'!D347)+IF('13'!A347=1,'13'!D347)+IF('15'!A347=1,'15'!D347)+IF('14'!A347=1,'14'!D347)</f>
        <v>#REF!</v>
      </c>
      <c r="F347" s="349">
        <f>Цены!G337</f>
        <v>1153</v>
      </c>
      <c r="G347" s="352" t="e">
        <f t="shared" si="19"/>
        <v>#REF!</v>
      </c>
      <c r="H347" s="239"/>
    </row>
    <row r="348" spans="1:8" ht="25.5" x14ac:dyDescent="0.2">
      <c r="A348" s="240">
        <v>334</v>
      </c>
      <c r="B348" s="242" t="e">
        <f t="shared" si="18"/>
        <v>#REF!</v>
      </c>
      <c r="C348" s="347" t="str">
        <f>Цены!B338</f>
        <v>Облицовка  керамогранитом до 1200 мм по одной стороне</v>
      </c>
      <c r="D348" s="348" t="str">
        <f>Цены!C338</f>
        <v>м2</v>
      </c>
      <c r="E348" s="355" t="e">
        <f>IF(#REF!=1,#REF!)+IF(#REF!=1,#REF!)+IF(#REF!=1,#REF!)+IF(#REF!=1,#REF!)+IF(#REF!=1,#REF!)+IF(#REF!=1,#REF!)+IF(#REF!=1,#REF!)+IF('8'!A348=1,'8'!D348)+
IF(#REF!=1,#REF!)+IF('10'!A348=1,'10'!D348)+IF('11'!A348=1,'11'!D348)+IF('12'!A348=1,'12'!D348)+IF('13'!A348=1,'13'!D348)+IF('15'!A348=1,'15'!D348)+IF('14'!A348=1,'14'!D348)</f>
        <v>#REF!</v>
      </c>
      <c r="F348" s="349">
        <f>Цены!G338</f>
        <v>1612.5</v>
      </c>
      <c r="G348" s="352" t="e">
        <f t="shared" si="19"/>
        <v>#REF!</v>
      </c>
      <c r="H348" s="239"/>
    </row>
    <row r="349" spans="1:8" ht="25.5" x14ac:dyDescent="0.2">
      <c r="A349" s="240">
        <v>335</v>
      </c>
      <c r="B349" s="242" t="e">
        <f t="shared" si="18"/>
        <v>#REF!</v>
      </c>
      <c r="C349" s="347" t="str">
        <f>Цены!B339</f>
        <v>Облицовка  Крупноформатным керамогранитом</v>
      </c>
      <c r="D349" s="348" t="str">
        <f>Цены!C339</f>
        <v>м2</v>
      </c>
      <c r="E349" s="355" t="e">
        <f>IF(#REF!=1,#REF!)+IF(#REF!=1,#REF!)+IF(#REF!=1,#REF!)+IF(#REF!=1,#REF!)+IF(#REF!=1,#REF!)+IF(#REF!=1,#REF!)+IF(#REF!=1,#REF!)+IF('8'!A349=1,'8'!D349)+
IF(#REF!=1,#REF!)+IF('10'!A349=1,'10'!D349)+IF('11'!A349=1,'11'!D349)+IF('12'!A349=1,'12'!D349)+IF('13'!A349=1,'13'!D349)+IF('15'!A349=1,'15'!D349)+IF('14'!A349=1,'14'!D349)</f>
        <v>#REF!</v>
      </c>
      <c r="F349" s="349">
        <f>Цены!G339</f>
        <v>3305</v>
      </c>
      <c r="G349" s="352" t="e">
        <f t="shared" si="19"/>
        <v>#REF!</v>
      </c>
      <c r="H349" s="239"/>
    </row>
    <row r="350" spans="1:8" x14ac:dyDescent="0.2">
      <c r="A350" s="240">
        <v>336</v>
      </c>
      <c r="B350" s="242" t="e">
        <f t="shared" si="18"/>
        <v>#REF!</v>
      </c>
      <c r="C350" s="347" t="str">
        <f>Цены!B340</f>
        <v>Подрезка  керамогранита до 600 мм</v>
      </c>
      <c r="D350" s="348" t="str">
        <f>Цены!C340</f>
        <v>м/п</v>
      </c>
      <c r="E350" s="355" t="e">
        <f>IF(#REF!=1,#REF!)+IF(#REF!=1,#REF!)+IF(#REF!=1,#REF!)+IF(#REF!=1,#REF!)+IF(#REF!=1,#REF!)+IF(#REF!=1,#REF!)+IF(#REF!=1,#REF!)+IF('8'!A350=1,'8'!D350)+
IF(#REF!=1,#REF!)+IF('10'!A350=1,'10'!D350)+IF('11'!A350=1,'11'!D350)+IF('12'!A350=1,'12'!D350)+IF('13'!A350=1,'13'!D350)+IF('15'!A350=1,'15'!D350)+IF('14'!A350=1,'14'!D350)</f>
        <v>#REF!</v>
      </c>
      <c r="F350" s="349">
        <f>Цены!G340</f>
        <v>260.5</v>
      </c>
      <c r="G350" s="352" t="e">
        <f t="shared" si="19"/>
        <v>#REF!</v>
      </c>
      <c r="H350" s="239"/>
    </row>
    <row r="351" spans="1:8" x14ac:dyDescent="0.2">
      <c r="A351" s="240">
        <v>337</v>
      </c>
      <c r="B351" s="242" t="e">
        <f t="shared" si="18"/>
        <v>#REF!</v>
      </c>
      <c r="C351" s="347" t="str">
        <f>Цены!B341</f>
        <v>Подрезка  керамогранита до 1200 мм</v>
      </c>
      <c r="D351" s="348" t="str">
        <f>Цены!C341</f>
        <v>м/п</v>
      </c>
      <c r="E351" s="355" t="e">
        <f>IF(#REF!=1,#REF!)+IF(#REF!=1,#REF!)+IF(#REF!=1,#REF!)+IF(#REF!=1,#REF!)+IF(#REF!=1,#REF!)+IF(#REF!=1,#REF!)+IF(#REF!=1,#REF!)+IF('8'!A351=1,'8'!D351)+
IF(#REF!=1,#REF!)+IF('10'!A351=1,'10'!D351)+IF('11'!A351=1,'11'!D351)+IF('12'!A351=1,'12'!D351)+IF('13'!A351=1,'13'!D351)+IF('15'!A351=1,'15'!D351)+IF('14'!A351=1,'14'!D351)</f>
        <v>#REF!</v>
      </c>
      <c r="F351" s="349">
        <f>Цены!G341</f>
        <v>453</v>
      </c>
      <c r="G351" s="352" t="e">
        <f t="shared" si="19"/>
        <v>#REF!</v>
      </c>
      <c r="H351" s="239"/>
    </row>
    <row r="352" spans="1:8" x14ac:dyDescent="0.2">
      <c r="A352" s="240">
        <v>338</v>
      </c>
      <c r="B352" s="242" t="e">
        <f t="shared" si="18"/>
        <v>#REF!</v>
      </c>
      <c r="C352" s="347" t="str">
        <f>Цены!B342</f>
        <v>Подрезка керамогранита крупноформатного</v>
      </c>
      <c r="D352" s="348" t="str">
        <f>Цены!C342</f>
        <v>м/п</v>
      </c>
      <c r="E352" s="355" t="e">
        <f>IF(#REF!=1,#REF!)+IF(#REF!=1,#REF!)+IF(#REF!=1,#REF!)+IF(#REF!=1,#REF!)+IF(#REF!=1,#REF!)+IF(#REF!=1,#REF!)+IF(#REF!=1,#REF!)+IF('8'!A352=1,'8'!D352)+
IF(#REF!=1,#REF!)+IF('10'!A352=1,'10'!D352)+IF('11'!A352=1,'11'!D352)+IF('12'!A352=1,'12'!D352)+IF('13'!A352=1,'13'!D352)+IF('15'!A352=1,'15'!D352)+IF('14'!A352=1,'14'!D352)</f>
        <v>#REF!</v>
      </c>
      <c r="F352" s="349">
        <f>Цены!G342</f>
        <v>823</v>
      </c>
      <c r="G352" s="352" t="e">
        <f t="shared" si="19"/>
        <v>#REF!</v>
      </c>
      <c r="H352" s="239"/>
    </row>
    <row r="353" spans="1:8" ht="25.5" x14ac:dyDescent="0.2">
      <c r="A353" s="240">
        <v>339</v>
      </c>
      <c r="B353" s="242" t="e">
        <f t="shared" si="18"/>
        <v>#REF!</v>
      </c>
      <c r="C353" s="347" t="str">
        <f>Цены!B343</f>
        <v>Укладка плитки с разуклонкой в подиуме в строительном исполнении</v>
      </c>
      <c r="D353" s="348" t="str">
        <f>Цены!C343</f>
        <v>м2</v>
      </c>
      <c r="E353" s="355" t="e">
        <f>IF(#REF!=1,#REF!)+IF(#REF!=1,#REF!)+IF(#REF!=1,#REF!)+IF(#REF!=1,#REF!)+IF(#REF!=1,#REF!)+IF(#REF!=1,#REF!)+IF(#REF!=1,#REF!)+IF('8'!A353=1,'8'!D353)+
IF(#REF!=1,#REF!)+IF('10'!A353=1,'10'!D353)+IF('11'!A353=1,'11'!D353)+IF('12'!A353=1,'12'!D353)+IF('13'!A353=1,'13'!D353)+IF('15'!A353=1,'15'!D353)+IF('14'!A353=1,'14'!D353)</f>
        <v>#REF!</v>
      </c>
      <c r="F353" s="349">
        <f>Цены!G343</f>
        <v>2000</v>
      </c>
      <c r="G353" s="352" t="e">
        <f t="shared" si="19"/>
        <v>#REF!</v>
      </c>
      <c r="H353" s="239"/>
    </row>
    <row r="354" spans="1:8" x14ac:dyDescent="0.2">
      <c r="A354" s="240">
        <v>340</v>
      </c>
      <c r="B354" s="242" t="e">
        <f t="shared" si="18"/>
        <v>#REF!</v>
      </c>
      <c r="C354" s="347" t="str">
        <f>Цены!B344</f>
        <v>Устройство плинтуса из плитки</v>
      </c>
      <c r="D354" s="348" t="str">
        <f>Цены!C344</f>
        <v>м/п</v>
      </c>
      <c r="E354" s="355" t="e">
        <f>IF(#REF!=1,#REF!)+IF(#REF!=1,#REF!)+IF(#REF!=1,#REF!)+IF(#REF!=1,#REF!)+IF(#REF!=1,#REF!)+IF(#REF!=1,#REF!)+IF(#REF!=1,#REF!)+IF('8'!A354=1,'8'!D354)+
IF(#REF!=1,#REF!)+IF('10'!A354=1,'10'!D354)+IF('11'!A354=1,'11'!D354)+IF('12'!A354=1,'12'!D354)+IF('13'!A354=1,'13'!D354)+IF('15'!A354=1,'15'!D354)+IF('14'!A354=1,'14'!D354)</f>
        <v>#REF!</v>
      </c>
      <c r="F354" s="349">
        <f>Цены!G344</f>
        <v>460</v>
      </c>
      <c r="G354" s="352" t="e">
        <f t="shared" si="19"/>
        <v>#REF!</v>
      </c>
      <c r="H354" s="239"/>
    </row>
    <row r="355" spans="1:8" x14ac:dyDescent="0.2">
      <c r="A355" s="240">
        <v>341</v>
      </c>
      <c r="B355" s="242" t="e">
        <f t="shared" si="18"/>
        <v>#REF!</v>
      </c>
      <c r="C355" s="347" t="str">
        <f>Цены!B345</f>
        <v>Установка порожков из плитки</v>
      </c>
      <c r="D355" s="348" t="str">
        <f>Цены!C345</f>
        <v>шт.</v>
      </c>
      <c r="E355" s="355" t="e">
        <f>IF(#REF!=1,#REF!)+IF(#REF!=1,#REF!)+IF(#REF!=1,#REF!)+IF(#REF!=1,#REF!)+IF(#REF!=1,#REF!)+IF(#REF!=1,#REF!)+IF(#REF!=1,#REF!)+IF('8'!A355=1,'8'!D355)+
IF(#REF!=1,#REF!)+IF('10'!A355=1,'10'!D355)+IF('11'!A355=1,'11'!D355)+IF('12'!A355=1,'12'!D355)+IF('13'!A355=1,'13'!D355)+IF('15'!A355=1,'15'!D355)+IF('14'!A355=1,'14'!D355)</f>
        <v>#REF!</v>
      </c>
      <c r="F355" s="349">
        <f>Цены!G345</f>
        <v>925</v>
      </c>
      <c r="G355" s="352" t="e">
        <f t="shared" si="19"/>
        <v>#REF!</v>
      </c>
      <c r="H355" s="239"/>
    </row>
    <row r="356" spans="1:8" ht="25.5" x14ac:dyDescent="0.2">
      <c r="A356" s="240">
        <v>342</v>
      </c>
      <c r="B356" s="242" t="e">
        <f t="shared" si="18"/>
        <v>#REF!</v>
      </c>
      <c r="C356" s="347" t="str">
        <f>Цены!B346</f>
        <v>Облицовка плиткой ступеней (с подрезкой и затиркой)</v>
      </c>
      <c r="D356" s="348" t="str">
        <f>Цены!C346</f>
        <v>м/п</v>
      </c>
      <c r="E356" s="355" t="e">
        <f>IF(#REF!=1,#REF!)+IF(#REF!=1,#REF!)+IF(#REF!=1,#REF!)+IF(#REF!=1,#REF!)+IF(#REF!=1,#REF!)+IF(#REF!=1,#REF!)+IF(#REF!=1,#REF!)+IF('8'!A356=1,'8'!D356)+
IF(#REF!=1,#REF!)+IF('10'!A356=1,'10'!D356)+IF('11'!A356=1,'11'!D356)+IF('12'!A356=1,'12'!D356)+IF('13'!A356=1,'13'!D356)+IF('15'!A356=1,'15'!D356)+IF('14'!A356=1,'14'!D356)</f>
        <v>#REF!</v>
      </c>
      <c r="F356" s="349">
        <f>Цены!G346</f>
        <v>1053.5</v>
      </c>
      <c r="G356" s="352" t="e">
        <f t="shared" si="19"/>
        <v>#REF!</v>
      </c>
      <c r="H356" s="239"/>
    </row>
    <row r="357" spans="1:8" x14ac:dyDescent="0.2">
      <c r="A357" s="240">
        <v>343</v>
      </c>
      <c r="B357" s="242" t="e">
        <f t="shared" si="18"/>
        <v>#REF!</v>
      </c>
      <c r="C357" s="347" t="str">
        <f>Цены!B347</f>
        <v>Затирка плитки</v>
      </c>
      <c r="D357" s="348" t="str">
        <f>Цены!C347</f>
        <v>м2</v>
      </c>
      <c r="E357" s="355" t="e">
        <f>IF(#REF!=1,#REF!)+IF(#REF!=1,#REF!)+IF(#REF!=1,#REF!)+IF(#REF!=1,#REF!)+IF(#REF!=1,#REF!)+IF(#REF!=1,#REF!)+IF(#REF!=1,#REF!)+IF('8'!A357=1,'8'!D357)+
IF(#REF!=1,#REF!)+IF('10'!A357=1,'10'!D357)+IF('11'!A357=1,'11'!D357)+IF('12'!A357=1,'12'!D357)+IF('13'!A357=1,'13'!D357)+IF('15'!A357=1,'15'!D357)+IF('14'!A357=1,'14'!D357)</f>
        <v>#REF!</v>
      </c>
      <c r="F357" s="349">
        <f>Цены!G347</f>
        <v>98</v>
      </c>
      <c r="G357" s="352" t="e">
        <f t="shared" si="19"/>
        <v>#REF!</v>
      </c>
      <c r="H357" s="239"/>
    </row>
    <row r="358" spans="1:8" x14ac:dyDescent="0.2">
      <c r="A358" s="240">
        <v>344</v>
      </c>
      <c r="B358" s="242" t="e">
        <f t="shared" si="18"/>
        <v>#REF!</v>
      </c>
      <c r="C358" s="347" t="str">
        <f>Цены!B348</f>
        <v xml:space="preserve">Затирка плитки эпоксидной затиркой </v>
      </c>
      <c r="D358" s="348" t="str">
        <f>Цены!C348</f>
        <v>м2</v>
      </c>
      <c r="E358" s="355" t="e">
        <f>IF(#REF!=1,#REF!)+IF(#REF!=1,#REF!)+IF(#REF!=1,#REF!)+IF(#REF!=1,#REF!)+IF(#REF!=1,#REF!)+IF(#REF!=1,#REF!)+IF(#REF!=1,#REF!)+IF('8'!A358=1,'8'!D358)+
IF(#REF!=1,#REF!)+IF('10'!A358=1,'10'!D358)+IF('11'!A358=1,'11'!D358)+IF('12'!A358=1,'12'!D358)+IF('13'!A358=1,'13'!D358)+IF('15'!A358=1,'15'!D358)+IF('14'!A358=1,'14'!D358)</f>
        <v>#REF!</v>
      </c>
      <c r="F358" s="349">
        <f>Цены!G348</f>
        <v>433.5</v>
      </c>
      <c r="G358" s="352" t="e">
        <f t="shared" si="19"/>
        <v>#REF!</v>
      </c>
      <c r="H358" s="239"/>
    </row>
    <row r="359" spans="1:8" x14ac:dyDescent="0.2">
      <c r="A359" s="240">
        <v>345</v>
      </c>
      <c r="B359" s="242" t="e">
        <f t="shared" si="18"/>
        <v>#REF!</v>
      </c>
      <c r="C359" s="347" t="str">
        <f>Цены!B349</f>
        <v>Укладка ламината</v>
      </c>
      <c r="D359" s="348" t="str">
        <f>Цены!C349</f>
        <v>м2</v>
      </c>
      <c r="E359" s="355" t="e">
        <f>IF(#REF!=1,#REF!)+IF(#REF!=1,#REF!)+IF(#REF!=1,#REF!)+IF(#REF!=1,#REF!)+IF(#REF!=1,#REF!)+IF(#REF!=1,#REF!)+IF(#REF!=1,#REF!)+IF('8'!A359=1,'8'!D359)+
IF(#REF!=1,#REF!)+IF('10'!A359=1,'10'!D359)+IF('11'!A359=1,'11'!D359)+IF('12'!A359=1,'12'!D359)+IF('13'!A359=1,'13'!D359)+IF('15'!A359=1,'15'!D359)+IF('14'!A359=1,'14'!D359)</f>
        <v>#REF!</v>
      </c>
      <c r="F359" s="349">
        <f>Цены!G349</f>
        <v>238</v>
      </c>
      <c r="G359" s="352" t="e">
        <f t="shared" si="19"/>
        <v>#REF!</v>
      </c>
      <c r="H359" s="239"/>
    </row>
    <row r="360" spans="1:8" ht="25.5" x14ac:dyDescent="0.2">
      <c r="A360" s="240">
        <v>346</v>
      </c>
      <c r="B360" s="242" t="e">
        <f t="shared" si="18"/>
        <v>#REF!</v>
      </c>
      <c r="C360" s="347" t="str">
        <f>Цены!B350</f>
        <v>Укладка ламината и подложки с проклейкой стыков клеем</v>
      </c>
      <c r="D360" s="348" t="str">
        <f>Цены!C350</f>
        <v>м2</v>
      </c>
      <c r="E360" s="355" t="e">
        <f>IF(#REF!=1,#REF!)+IF(#REF!=1,#REF!)+IF(#REF!=1,#REF!)+IF(#REF!=1,#REF!)+IF(#REF!=1,#REF!)+IF(#REF!=1,#REF!)+IF(#REF!=1,#REF!)+IF('8'!A360=1,'8'!D360)+
IF(#REF!=1,#REF!)+IF('10'!A360=1,'10'!D360)+IF('11'!A360=1,'11'!D360)+IF('12'!A360=1,'12'!D360)+IF('13'!A360=1,'13'!D360)+IF('15'!A360=1,'15'!D360)+IF('14'!A360=1,'14'!D360)</f>
        <v>#REF!</v>
      </c>
      <c r="F360" s="349">
        <f>Цены!G350</f>
        <v>294.5</v>
      </c>
      <c r="G360" s="352" t="e">
        <f t="shared" si="19"/>
        <v>#REF!</v>
      </c>
      <c r="H360" s="239"/>
    </row>
    <row r="361" spans="1:8" x14ac:dyDescent="0.2">
      <c r="A361" s="240">
        <v>347</v>
      </c>
      <c r="B361" s="242" t="e">
        <f t="shared" si="18"/>
        <v>#REF!</v>
      </c>
      <c r="C361" s="347" t="str">
        <f>Цены!B351</f>
        <v xml:space="preserve">Укладка ламината и подложки по диагонали </v>
      </c>
      <c r="D361" s="348" t="str">
        <f>Цены!C351</f>
        <v>м2</v>
      </c>
      <c r="E361" s="355" t="e">
        <f>IF(#REF!=1,#REF!)+IF(#REF!=1,#REF!)+IF(#REF!=1,#REF!)+IF(#REF!=1,#REF!)+IF(#REF!=1,#REF!)+IF(#REF!=1,#REF!)+IF(#REF!=1,#REF!)+IF('8'!A361=1,'8'!D361)+
IF(#REF!=1,#REF!)+IF('10'!A361=1,'10'!D361)+IF('11'!A361=1,'11'!D361)+IF('12'!A361=1,'12'!D361)+IF('13'!A361=1,'13'!D361)+IF('15'!A361=1,'15'!D361)+IF('14'!A361=1,'14'!D361)</f>
        <v>#REF!</v>
      </c>
      <c r="F361" s="349">
        <f>Цены!G351</f>
        <v>446</v>
      </c>
      <c r="G361" s="352" t="e">
        <f t="shared" si="19"/>
        <v>#REF!</v>
      </c>
      <c r="H361" s="239"/>
    </row>
    <row r="362" spans="1:8" ht="25.5" x14ac:dyDescent="0.2">
      <c r="A362" s="240">
        <v>348</v>
      </c>
      <c r="B362" s="242" t="e">
        <f t="shared" si="18"/>
        <v>#REF!</v>
      </c>
      <c r="C362" s="347" t="str">
        <f>Цены!B352</f>
        <v>Укладка нелакированного модульного паркета на фанеру</v>
      </c>
      <c r="D362" s="348" t="str">
        <f>Цены!C352</f>
        <v>м2</v>
      </c>
      <c r="E362" s="355" t="e">
        <f>IF(#REF!=1,#REF!)+IF(#REF!=1,#REF!)+IF(#REF!=1,#REF!)+IF(#REF!=1,#REF!)+IF(#REF!=1,#REF!)+IF(#REF!=1,#REF!)+IF(#REF!=1,#REF!)+IF('8'!A362=1,'8'!D362)+
IF(#REF!=1,#REF!)+IF('10'!A362=1,'10'!D362)+IF('11'!A362=1,'11'!D362)+IF('12'!A362=1,'12'!D362)+IF('13'!A362=1,'13'!D362)+IF('15'!A362=1,'15'!D362)+IF('14'!A362=1,'14'!D362)</f>
        <v>#REF!</v>
      </c>
      <c r="F362" s="349">
        <f>Цены!G352</f>
        <v>1105</v>
      </c>
      <c r="G362" s="352" t="e">
        <f t="shared" si="19"/>
        <v>#REF!</v>
      </c>
      <c r="H362" s="239"/>
    </row>
    <row r="363" spans="1:8" x14ac:dyDescent="0.2">
      <c r="A363" s="240">
        <v>349</v>
      </c>
      <c r="B363" s="242" t="e">
        <f t="shared" si="18"/>
        <v>#REF!</v>
      </c>
      <c r="C363" s="347" t="str">
        <f>Цены!B353</f>
        <v>Укладка инженерной доски</v>
      </c>
      <c r="D363" s="348" t="str">
        <f>Цены!C353</f>
        <v>м2</v>
      </c>
      <c r="E363" s="355" t="e">
        <f>IF(#REF!=1,#REF!)+IF(#REF!=1,#REF!)+IF(#REF!=1,#REF!)+IF(#REF!=1,#REF!)+IF(#REF!=1,#REF!)+IF(#REF!=1,#REF!)+IF(#REF!=1,#REF!)+IF('8'!A363=1,'8'!D363)+
IF(#REF!=1,#REF!)+IF('10'!A363=1,'10'!D363)+IF('11'!A363=1,'11'!D363)+IF('12'!A363=1,'12'!D363)+IF('13'!A363=1,'13'!D363)+IF('15'!A363=1,'15'!D363)+IF('14'!A363=1,'14'!D363)</f>
        <v>#REF!</v>
      </c>
      <c r="F363" s="349">
        <f>Цены!G353</f>
        <v>1061</v>
      </c>
      <c r="G363" s="352" t="e">
        <f t="shared" si="19"/>
        <v>#REF!</v>
      </c>
      <c r="H363" s="239"/>
    </row>
    <row r="364" spans="1:8" x14ac:dyDescent="0.2">
      <c r="A364" s="240">
        <v>350</v>
      </c>
      <c r="B364" s="242" t="e">
        <f t="shared" si="18"/>
        <v>#REF!</v>
      </c>
      <c r="C364" s="347" t="str">
        <f>Цены!B354</f>
        <v>Укладка паркетной доски</v>
      </c>
      <c r="D364" s="348" t="str">
        <f>Цены!C354</f>
        <v>м2</v>
      </c>
      <c r="E364" s="355" t="e">
        <f>IF(#REF!=1,#REF!)+IF(#REF!=1,#REF!)+IF(#REF!=1,#REF!)+IF(#REF!=1,#REF!)+IF(#REF!=1,#REF!)+IF(#REF!=1,#REF!)+IF(#REF!=1,#REF!)+IF('8'!A364=1,'8'!D364)+
IF(#REF!=1,#REF!)+IF('10'!A364=1,'10'!D364)+IF('11'!A364=1,'11'!D364)+IF('12'!A364=1,'12'!D364)+IF('13'!A364=1,'13'!D364)+IF('15'!A364=1,'15'!D364)+IF('14'!A364=1,'14'!D364)</f>
        <v>#REF!</v>
      </c>
      <c r="F364" s="349">
        <f>Цены!G354</f>
        <v>747</v>
      </c>
      <c r="G364" s="352" t="e">
        <f t="shared" si="19"/>
        <v>#REF!</v>
      </c>
      <c r="H364" s="239"/>
    </row>
    <row r="365" spans="1:8" x14ac:dyDescent="0.2">
      <c r="A365" s="240">
        <v>351</v>
      </c>
      <c r="B365" s="242" t="e">
        <f t="shared" si="18"/>
        <v>#REF!</v>
      </c>
      <c r="C365" s="347" t="str">
        <f>Цены!B355</f>
        <v>Укладка паркетной доски (на клей)</v>
      </c>
      <c r="D365" s="348" t="str">
        <f>Цены!C355</f>
        <v>м2</v>
      </c>
      <c r="E365" s="355" t="e">
        <f>IF(#REF!=1,#REF!)+IF(#REF!=1,#REF!)+IF(#REF!=1,#REF!)+IF(#REF!=1,#REF!)+IF(#REF!=1,#REF!)+IF(#REF!=1,#REF!)+IF(#REF!=1,#REF!)+IF('8'!A365=1,'8'!D365)+
IF(#REF!=1,#REF!)+IF('10'!A365=1,'10'!D365)+IF('11'!A365=1,'11'!D365)+IF('12'!A365=1,'12'!D365)+IF('13'!A365=1,'13'!D365)+IF('15'!A365=1,'15'!D365)+IF('14'!A365=1,'14'!D365)</f>
        <v>#REF!</v>
      </c>
      <c r="F365" s="349">
        <f>Цены!G355</f>
        <v>897</v>
      </c>
      <c r="G365" s="352" t="e">
        <f t="shared" si="19"/>
        <v>#REF!</v>
      </c>
      <c r="H365" s="239"/>
    </row>
    <row r="366" spans="1:8" x14ac:dyDescent="0.2">
      <c r="A366" s="240">
        <v>352</v>
      </c>
      <c r="B366" s="242" t="e">
        <f t="shared" si="18"/>
        <v>#REF!</v>
      </c>
      <c r="C366" s="347" t="str">
        <f>Цены!B356</f>
        <v>Укладка паркетной доски по диагонали</v>
      </c>
      <c r="D366" s="348" t="str">
        <f>Цены!C356</f>
        <v>м2</v>
      </c>
      <c r="E366" s="355" t="e">
        <f>IF(#REF!=1,#REF!)+IF(#REF!=1,#REF!)+IF(#REF!=1,#REF!)+IF(#REF!=1,#REF!)+IF(#REF!=1,#REF!)+IF(#REF!=1,#REF!)+IF(#REF!=1,#REF!)+IF('8'!A366=1,'8'!D366)+
IF(#REF!=1,#REF!)+IF('10'!A366=1,'10'!D366)+IF('11'!A366=1,'11'!D366)+IF('12'!A366=1,'12'!D366)+IF('13'!A366=1,'13'!D366)+IF('15'!A366=1,'15'!D366)+IF('14'!A366=1,'14'!D366)</f>
        <v>#REF!</v>
      </c>
      <c r="F366" s="349">
        <f>Цены!G356</f>
        <v>932</v>
      </c>
      <c r="G366" s="352" t="e">
        <f t="shared" si="19"/>
        <v>#REF!</v>
      </c>
      <c r="H366" s="239"/>
    </row>
    <row r="367" spans="1:8" x14ac:dyDescent="0.2">
      <c r="A367" s="240">
        <v>353</v>
      </c>
      <c r="B367" s="242" t="e">
        <f t="shared" si="18"/>
        <v>#REF!</v>
      </c>
      <c r="C367" s="347" t="str">
        <f>Цены!B357</f>
        <v xml:space="preserve">Укладка массивной доски </v>
      </c>
      <c r="D367" s="348" t="str">
        <f>Цены!C357</f>
        <v>м2</v>
      </c>
      <c r="E367" s="355" t="e">
        <f>IF(#REF!=1,#REF!)+IF(#REF!=1,#REF!)+IF(#REF!=1,#REF!)+IF(#REF!=1,#REF!)+IF(#REF!=1,#REF!)+IF(#REF!=1,#REF!)+IF(#REF!=1,#REF!)+IF('8'!A367=1,'8'!D367)+
IF(#REF!=1,#REF!)+IF('10'!A367=1,'10'!D367)+IF('11'!A367=1,'11'!D367)+IF('12'!A367=1,'12'!D367)+IF('13'!A367=1,'13'!D367)+IF('15'!A367=1,'15'!D367)+IF('14'!A367=1,'14'!D367)</f>
        <v>#REF!</v>
      </c>
      <c r="F367" s="349">
        <f>Цены!G357</f>
        <v>920</v>
      </c>
      <c r="G367" s="352" t="e">
        <f t="shared" ref="G367:G388" si="20">E367*F367</f>
        <v>#REF!</v>
      </c>
      <c r="H367" s="239"/>
    </row>
    <row r="368" spans="1:8" x14ac:dyDescent="0.2">
      <c r="A368" s="240">
        <v>354</v>
      </c>
      <c r="B368" s="242" t="e">
        <f t="shared" si="18"/>
        <v>#REF!</v>
      </c>
      <c r="C368" s="347" t="str">
        <f>Цены!B358</f>
        <v xml:space="preserve">Укладка замкового пробкового пола </v>
      </c>
      <c r="D368" s="348" t="str">
        <f>Цены!C358</f>
        <v>м2</v>
      </c>
      <c r="E368" s="355" t="e">
        <f>IF(#REF!=1,#REF!)+IF(#REF!=1,#REF!)+IF(#REF!=1,#REF!)+IF(#REF!=1,#REF!)+IF(#REF!=1,#REF!)+IF(#REF!=1,#REF!)+IF(#REF!=1,#REF!)+IF('8'!A368=1,'8'!D368)+
IF(#REF!=1,#REF!)+IF('10'!A368=1,'10'!D368)+IF('11'!A368=1,'11'!D368)+IF('12'!A368=1,'12'!D368)+IF('13'!A368=1,'13'!D368)+IF('15'!A368=1,'15'!D368)+IF('14'!A368=1,'14'!D368)</f>
        <v>#REF!</v>
      </c>
      <c r="F368" s="349">
        <f>Цены!G358</f>
        <v>246.5</v>
      </c>
      <c r="G368" s="352" t="e">
        <f t="shared" si="20"/>
        <v>#REF!</v>
      </c>
      <c r="H368" s="239"/>
    </row>
    <row r="369" spans="1:8" x14ac:dyDescent="0.2">
      <c r="A369" s="240">
        <v>355</v>
      </c>
      <c r="B369" s="242" t="e">
        <f t="shared" si="18"/>
        <v>#REF!</v>
      </c>
      <c r="C369" s="347" t="str">
        <f>Цены!B359</f>
        <v xml:space="preserve">Укладка кварцвиниловой плитки </v>
      </c>
      <c r="D369" s="348" t="str">
        <f>Цены!C359</f>
        <v>м2</v>
      </c>
      <c r="E369" s="355" t="e">
        <f>IF(#REF!=1,#REF!)+IF(#REF!=1,#REF!)+IF(#REF!=1,#REF!)+IF(#REF!=1,#REF!)+IF(#REF!=1,#REF!)+IF(#REF!=1,#REF!)+IF(#REF!=1,#REF!)+IF('8'!A369=1,'8'!D369)+
IF(#REF!=1,#REF!)+IF('10'!A369=1,'10'!D369)+IF('11'!A369=1,'11'!D369)+IF('12'!A369=1,'12'!D369)+IF('13'!A369=1,'13'!D369)+IF('15'!A369=1,'15'!D369)+IF('14'!A369=1,'14'!D369)</f>
        <v>#REF!</v>
      </c>
      <c r="F369" s="349">
        <f>Цены!G359</f>
        <v>272.5</v>
      </c>
      <c r="G369" s="352" t="e">
        <f t="shared" si="20"/>
        <v>#REF!</v>
      </c>
      <c r="H369" s="239"/>
    </row>
    <row r="370" spans="1:8" x14ac:dyDescent="0.2">
      <c r="A370" s="240">
        <v>356</v>
      </c>
      <c r="B370" s="242" t="e">
        <f t="shared" si="18"/>
        <v>#REF!</v>
      </c>
      <c r="C370" s="347" t="str">
        <f>Цены!B360</f>
        <v xml:space="preserve">Укладка кварцвиниловой плитки на клей </v>
      </c>
      <c r="D370" s="348" t="str">
        <f>Цены!C360</f>
        <v>м2</v>
      </c>
      <c r="E370" s="355" t="e">
        <f>IF(#REF!=1,#REF!)+IF(#REF!=1,#REF!)+IF(#REF!=1,#REF!)+IF(#REF!=1,#REF!)+IF(#REF!=1,#REF!)+IF(#REF!=1,#REF!)+IF(#REF!=1,#REF!)+IF('8'!A370=1,'8'!D370)+
IF(#REF!=1,#REF!)+IF('10'!A370=1,'10'!D370)+IF('11'!A370=1,'11'!D370)+IF('12'!A370=1,'12'!D370)+IF('13'!A370=1,'13'!D370)+IF('15'!A370=1,'15'!D370)+IF('14'!A370=1,'14'!D370)</f>
        <v>#REF!</v>
      </c>
      <c r="F370" s="349">
        <f>Цены!G360</f>
        <v>381.5</v>
      </c>
      <c r="G370" s="352" t="e">
        <f t="shared" si="20"/>
        <v>#REF!</v>
      </c>
      <c r="H370" s="239"/>
    </row>
    <row r="371" spans="1:8" x14ac:dyDescent="0.2">
      <c r="A371" s="240">
        <v>357</v>
      </c>
      <c r="B371" s="242" t="e">
        <f t="shared" si="18"/>
        <v>#REF!</v>
      </c>
      <c r="C371" s="347" t="str">
        <f>Цены!B361</f>
        <v>Укладка кварцвинила клеевого елочкой</v>
      </c>
      <c r="D371" s="348" t="str">
        <f>Цены!C361</f>
        <v>м2</v>
      </c>
      <c r="E371" s="355" t="e">
        <f>IF(#REF!=1,#REF!)+IF(#REF!=1,#REF!)+IF(#REF!=1,#REF!)+IF(#REF!=1,#REF!)+IF(#REF!=1,#REF!)+IF(#REF!=1,#REF!)+IF(#REF!=1,#REF!)+IF('8'!A371=1,'8'!D371)+
IF(#REF!=1,#REF!)+IF('10'!A371=1,'10'!D371)+IF('11'!A371=1,'11'!D371)+IF('12'!A371=1,'12'!D371)+IF('13'!A371=1,'13'!D371)+IF('15'!A371=1,'15'!D371)+IF('14'!A371=1,'14'!D371)</f>
        <v>#REF!</v>
      </c>
      <c r="F371" s="349">
        <f>Цены!G361</f>
        <v>900</v>
      </c>
      <c r="G371" s="352" t="e">
        <f t="shared" si="20"/>
        <v>#REF!</v>
      </c>
      <c r="H371" s="239"/>
    </row>
    <row r="372" spans="1:8" x14ac:dyDescent="0.2">
      <c r="A372" s="240">
        <v>358</v>
      </c>
      <c r="B372" s="242" t="e">
        <f t="shared" si="18"/>
        <v>#REF!</v>
      </c>
      <c r="C372" s="347" t="str">
        <f>Цены!B362</f>
        <v>Укладка кварцвинила замкового по диагонали</v>
      </c>
      <c r="D372" s="348" t="str">
        <f>Цены!C362</f>
        <v>м2</v>
      </c>
      <c r="E372" s="355" t="e">
        <f>IF(#REF!=1,#REF!)+IF(#REF!=1,#REF!)+IF(#REF!=1,#REF!)+IF(#REF!=1,#REF!)+IF(#REF!=1,#REF!)+IF(#REF!=1,#REF!)+IF(#REF!=1,#REF!)+IF('8'!A372=1,'8'!D372)+
IF(#REF!=1,#REF!)+IF('10'!A372=1,'10'!D372)+IF('11'!A372=1,'11'!D372)+IF('12'!A372=1,'12'!D372)+IF('13'!A372=1,'13'!D372)+IF('15'!A372=1,'15'!D372)+IF('14'!A372=1,'14'!D372)</f>
        <v>#REF!</v>
      </c>
      <c r="F372" s="349">
        <f>Цены!G362</f>
        <v>500</v>
      </c>
      <c r="G372" s="352" t="e">
        <f t="shared" si="20"/>
        <v>#REF!</v>
      </c>
      <c r="H372" s="239"/>
    </row>
    <row r="373" spans="1:8" x14ac:dyDescent="0.2">
      <c r="A373" s="240">
        <v>359</v>
      </c>
      <c r="B373" s="242" t="e">
        <f t="shared" si="18"/>
        <v>#REF!</v>
      </c>
      <c r="C373" s="347" t="str">
        <f>Цены!B363</f>
        <v xml:space="preserve">Настил линолеума коммерческого </v>
      </c>
      <c r="D373" s="348" t="str">
        <f>Цены!C363</f>
        <v>м2</v>
      </c>
      <c r="E373" s="355" t="e">
        <f>IF(#REF!=1,#REF!)+IF(#REF!=1,#REF!)+IF(#REF!=1,#REF!)+IF(#REF!=1,#REF!)+IF(#REF!=1,#REF!)+IF(#REF!=1,#REF!)+IF(#REF!=1,#REF!)+IF('8'!A373=1,'8'!D373)+
IF(#REF!=1,#REF!)+IF('10'!A373=1,'10'!D373)+IF('11'!A373=1,'11'!D373)+IF('12'!A373=1,'12'!D373)+IF('13'!A373=1,'13'!D373)+IF('15'!A373=1,'15'!D373)+IF('14'!A373=1,'14'!D373)</f>
        <v>#REF!</v>
      </c>
      <c r="F373" s="349">
        <f>Цены!G363</f>
        <v>155.5</v>
      </c>
      <c r="G373" s="352" t="e">
        <f t="shared" si="20"/>
        <v>#REF!</v>
      </c>
      <c r="H373" s="239"/>
    </row>
    <row r="374" spans="1:8" x14ac:dyDescent="0.2">
      <c r="A374" s="240">
        <v>360</v>
      </c>
      <c r="B374" s="242" t="e">
        <f t="shared" si="18"/>
        <v>#REF!</v>
      </c>
      <c r="C374" s="347" t="str">
        <f>Цены!B364</f>
        <v xml:space="preserve">Настил линолеума бытового , на клей </v>
      </c>
      <c r="D374" s="348" t="str">
        <f>Цены!C364</f>
        <v>м2</v>
      </c>
      <c r="E374" s="355" t="e">
        <f>IF(#REF!=1,#REF!)+IF(#REF!=1,#REF!)+IF(#REF!=1,#REF!)+IF(#REF!=1,#REF!)+IF(#REF!=1,#REF!)+IF(#REF!=1,#REF!)+IF(#REF!=1,#REF!)+IF('8'!A374=1,'8'!D374)+
IF(#REF!=1,#REF!)+IF('10'!A374=1,'10'!D374)+IF('11'!A374=1,'11'!D374)+IF('12'!A374=1,'12'!D374)+IF('13'!A374=1,'13'!D374)+IF('15'!A374=1,'15'!D374)+IF('14'!A374=1,'14'!D374)</f>
        <v>#REF!</v>
      </c>
      <c r="F374" s="349">
        <f>Цены!G364</f>
        <v>190</v>
      </c>
      <c r="G374" s="352" t="e">
        <f t="shared" si="20"/>
        <v>#REF!</v>
      </c>
      <c r="H374" s="239"/>
    </row>
    <row r="375" spans="1:8" x14ac:dyDescent="0.2">
      <c r="A375" s="240">
        <v>361</v>
      </c>
      <c r="B375" s="242" t="e">
        <f t="shared" si="18"/>
        <v>#REF!</v>
      </c>
      <c r="C375" s="347" t="str">
        <f>Цены!B365</f>
        <v>Настил линолеума бытового, ковролина</v>
      </c>
      <c r="D375" s="348" t="str">
        <f>Цены!C365</f>
        <v>м2</v>
      </c>
      <c r="E375" s="355" t="e">
        <f>IF(#REF!=1,#REF!)+IF(#REF!=1,#REF!)+IF(#REF!=1,#REF!)+IF(#REF!=1,#REF!)+IF(#REF!=1,#REF!)+IF(#REF!=1,#REF!)+IF(#REF!=1,#REF!)+IF('8'!A375=1,'8'!D375)+
IF(#REF!=1,#REF!)+IF('10'!A375=1,'10'!D375)+IF('11'!A375=1,'11'!D375)+IF('12'!A375=1,'12'!D375)+IF('13'!A375=1,'13'!D375)+IF('15'!A375=1,'15'!D375)+IF('14'!A375=1,'14'!D375)</f>
        <v>#REF!</v>
      </c>
      <c r="F375" s="349">
        <f>Цены!G365</f>
        <v>146.5</v>
      </c>
      <c r="G375" s="352" t="e">
        <f t="shared" si="20"/>
        <v>#REF!</v>
      </c>
      <c r="H375" s="239"/>
    </row>
    <row r="376" spans="1:8" x14ac:dyDescent="0.2">
      <c r="A376" s="240">
        <v>362</v>
      </c>
      <c r="B376" s="242" t="e">
        <f t="shared" si="18"/>
        <v>#REF!</v>
      </c>
      <c r="C376" s="347" t="str">
        <f>Цены!B366</f>
        <v xml:space="preserve">Устройство ковровых покрытий плиточных </v>
      </c>
      <c r="D376" s="348" t="str">
        <f>Цены!C366</f>
        <v>м2</v>
      </c>
      <c r="E376" s="355" t="e">
        <f>IF(#REF!=1,#REF!)+IF(#REF!=1,#REF!)+IF(#REF!=1,#REF!)+IF(#REF!=1,#REF!)+IF(#REF!=1,#REF!)+IF(#REF!=1,#REF!)+IF(#REF!=1,#REF!)+IF('8'!A376=1,'8'!D376)+
IF(#REF!=1,#REF!)+IF('10'!A376=1,'10'!D376)+IF('11'!A376=1,'11'!D376)+IF('12'!A376=1,'12'!D376)+IF('13'!A376=1,'13'!D376)+IF('15'!A376=1,'15'!D376)+IF('14'!A376=1,'14'!D376)</f>
        <v>#REF!</v>
      </c>
      <c r="F376" s="349">
        <f>Цены!G366</f>
        <v>277.5</v>
      </c>
      <c r="G376" s="352" t="e">
        <f t="shared" si="20"/>
        <v>#REF!</v>
      </c>
      <c r="H376" s="239"/>
    </row>
    <row r="377" spans="1:8" x14ac:dyDescent="0.2">
      <c r="A377" s="240">
        <v>363</v>
      </c>
      <c r="B377" s="242" t="e">
        <f t="shared" si="18"/>
        <v>#REF!</v>
      </c>
      <c r="C377" s="347" t="str">
        <f>Цены!B367</f>
        <v>Установка пробкового компенсатора</v>
      </c>
      <c r="D377" s="348" t="str">
        <f>Цены!C367</f>
        <v>м/п</v>
      </c>
      <c r="E377" s="355" t="e">
        <f>IF(#REF!=1,#REF!)+IF(#REF!=1,#REF!)+IF(#REF!=1,#REF!)+IF(#REF!=1,#REF!)+IF(#REF!=1,#REF!)+IF(#REF!=1,#REF!)+IF(#REF!=1,#REF!)+IF('8'!A377=1,'8'!D377)+
IF(#REF!=1,#REF!)+IF('10'!A377=1,'10'!D377)+IF('11'!A377=1,'11'!D377)+IF('12'!A377=1,'12'!D377)+IF('13'!A377=1,'13'!D377)+IF('15'!A377=1,'15'!D377)+IF('14'!A377=1,'14'!D377)</f>
        <v>#REF!</v>
      </c>
      <c r="F377" s="349">
        <f>Цены!G367</f>
        <v>234</v>
      </c>
      <c r="G377" s="352" t="e">
        <f t="shared" si="20"/>
        <v>#REF!</v>
      </c>
      <c r="H377" s="239"/>
    </row>
    <row r="378" spans="1:8" x14ac:dyDescent="0.2">
      <c r="A378" s="240">
        <v>364</v>
      </c>
      <c r="B378" s="242" t="e">
        <f t="shared" si="18"/>
        <v>#REF!</v>
      </c>
      <c r="C378" s="347" t="str">
        <f>Цены!B368</f>
        <v>Монтаж плинтусов пластиковых</v>
      </c>
      <c r="D378" s="348" t="str">
        <f>Цены!C368</f>
        <v>м/п</v>
      </c>
      <c r="E378" s="355" t="e">
        <f>IF(#REF!=1,#REF!)+IF(#REF!=1,#REF!)+IF(#REF!=1,#REF!)+IF(#REF!=1,#REF!)+IF(#REF!=1,#REF!)+IF(#REF!=1,#REF!)+IF(#REF!=1,#REF!)+IF('8'!A378=1,'8'!D378)+
IF(#REF!=1,#REF!)+IF('10'!A378=1,'10'!D378)+IF('11'!A378=1,'11'!D378)+IF('12'!A378=1,'12'!D378)+IF('13'!A378=1,'13'!D378)+IF('15'!A378=1,'15'!D378)+IF('14'!A378=1,'14'!D378)</f>
        <v>#REF!</v>
      </c>
      <c r="F378" s="349">
        <f>Цены!G368</f>
        <v>122.5</v>
      </c>
      <c r="G378" s="352" t="e">
        <f t="shared" si="20"/>
        <v>#REF!</v>
      </c>
      <c r="H378" s="239"/>
    </row>
    <row r="379" spans="1:8" x14ac:dyDescent="0.2">
      <c r="A379" s="240">
        <v>365</v>
      </c>
      <c r="B379" s="242" t="e">
        <f t="shared" si="18"/>
        <v>#REF!</v>
      </c>
      <c r="C379" s="347" t="str">
        <f>Цены!B369</f>
        <v>Монтаж скрытого плинтуса/теневого профиля</v>
      </c>
      <c r="D379" s="348" t="str">
        <f>Цены!C369</f>
        <v>м/п</v>
      </c>
      <c r="E379" s="355" t="e">
        <f>IF(#REF!=1,#REF!)+IF(#REF!=1,#REF!)+IF(#REF!=1,#REF!)+IF(#REF!=1,#REF!)+IF(#REF!=1,#REF!)+IF(#REF!=1,#REF!)+IF(#REF!=1,#REF!)+IF('8'!A379=1,'8'!D379)+
IF(#REF!=1,#REF!)+IF('10'!A379=1,'10'!D379)+IF('11'!A379=1,'11'!D379)+IF('12'!A379=1,'12'!D379)+IF('13'!A379=1,'13'!D379)+IF('15'!A379=1,'15'!D379)+IF('14'!A379=1,'14'!D379)</f>
        <v>#REF!</v>
      </c>
      <c r="F379" s="349">
        <f>Цены!G369</f>
        <v>675</v>
      </c>
      <c r="G379" s="352" t="e">
        <f t="shared" si="20"/>
        <v>#REF!</v>
      </c>
      <c r="H379" s="239"/>
    </row>
    <row r="380" spans="1:8" ht="25.5" x14ac:dyDescent="0.2">
      <c r="A380" s="240">
        <v>366</v>
      </c>
      <c r="B380" s="242" t="e">
        <f t="shared" si="18"/>
        <v>#REF!</v>
      </c>
      <c r="C380" s="347" t="str">
        <f>Цены!B370</f>
        <v>Штробление  под плинтус/профиль скрытого монтажа</v>
      </c>
      <c r="D380" s="348" t="str">
        <f>Цены!C370</f>
        <v>м/п</v>
      </c>
      <c r="E380" s="355" t="e">
        <f>IF(#REF!=1,#REF!)+IF(#REF!=1,#REF!)+IF(#REF!=1,#REF!)+IF(#REF!=1,#REF!)+IF(#REF!=1,#REF!)+IF(#REF!=1,#REF!)+IF(#REF!=1,#REF!)+IF('8'!A380=1,'8'!D380)+
IF(#REF!=1,#REF!)+IF('10'!A380=1,'10'!D380)+IF('11'!A380=1,'11'!D380)+IF('12'!A380=1,'12'!D380)+IF('13'!A380=1,'13'!D380)+IF('15'!A380=1,'15'!D380)+IF('14'!A380=1,'14'!D380)</f>
        <v>#REF!</v>
      </c>
      <c r="F380" s="349">
        <f>Цены!G370</f>
        <v>175</v>
      </c>
      <c r="G380" s="352" t="e">
        <f t="shared" si="20"/>
        <v>#REF!</v>
      </c>
      <c r="H380" s="239"/>
    </row>
    <row r="381" spans="1:8" x14ac:dyDescent="0.2">
      <c r="A381" s="240">
        <v>367</v>
      </c>
      <c r="B381" s="242" t="e">
        <f t="shared" si="18"/>
        <v>#REF!</v>
      </c>
      <c r="C381" s="347" t="str">
        <f>Цены!B371</f>
        <v>Монтаж микроплинтуса</v>
      </c>
      <c r="D381" s="348" t="str">
        <f>Цены!C371</f>
        <v>м/п</v>
      </c>
      <c r="E381" s="355" t="e">
        <f>IF(#REF!=1,#REF!)+IF(#REF!=1,#REF!)+IF(#REF!=1,#REF!)+IF(#REF!=1,#REF!)+IF(#REF!=1,#REF!)+IF(#REF!=1,#REF!)+IF(#REF!=1,#REF!)+IF('8'!A381=1,'8'!D381)+
IF(#REF!=1,#REF!)+IF('10'!A381=1,'10'!D381)+IF('11'!A381=1,'11'!D381)+IF('12'!A381=1,'12'!D381)+IF('13'!A381=1,'13'!D381)+IF('15'!A381=1,'15'!D381)+IF('14'!A381=1,'14'!D381)</f>
        <v>#REF!</v>
      </c>
      <c r="F381" s="349">
        <f>Цены!G371</f>
        <v>676</v>
      </c>
      <c r="G381" s="352" t="e">
        <f t="shared" si="20"/>
        <v>#REF!</v>
      </c>
      <c r="H381" s="239"/>
    </row>
    <row r="382" spans="1:8" x14ac:dyDescent="0.2">
      <c r="A382" s="240">
        <v>368</v>
      </c>
      <c r="B382" s="242" t="e">
        <f t="shared" si="18"/>
        <v>#REF!</v>
      </c>
      <c r="C382" s="347" t="str">
        <f>Цены!B372</f>
        <v>Установка плинтусов деревянных, МДФ</v>
      </c>
      <c r="D382" s="348" t="str">
        <f>Цены!C372</f>
        <v>м/п</v>
      </c>
      <c r="E382" s="355" t="e">
        <f>IF(#REF!=1,#REF!)+IF(#REF!=1,#REF!)+IF(#REF!=1,#REF!)+IF(#REF!=1,#REF!)+IF(#REF!=1,#REF!)+IF(#REF!=1,#REF!)+IF(#REF!=1,#REF!)+IF('8'!A382=1,'8'!D382)+
IF(#REF!=1,#REF!)+IF('10'!A382=1,'10'!D382)+IF('11'!A382=1,'11'!D382)+IF('12'!A382=1,'12'!D382)+IF('13'!A382=1,'13'!D382)+IF('15'!A382=1,'15'!D382)+IF('14'!A382=1,'14'!D382)</f>
        <v>#REF!</v>
      </c>
      <c r="F382" s="349">
        <f>Цены!G372</f>
        <v>225</v>
      </c>
      <c r="G382" s="352" t="e">
        <f t="shared" si="20"/>
        <v>#REF!</v>
      </c>
      <c r="H382" s="239"/>
    </row>
    <row r="383" spans="1:8" ht="25.5" x14ac:dyDescent="0.2">
      <c r="A383" s="240">
        <v>369</v>
      </c>
      <c r="B383" s="242" t="e">
        <f t="shared" si="18"/>
        <v>#REF!</v>
      </c>
      <c r="C383" s="347" t="str">
        <f>Цены!B373</f>
        <v>Установка плинтусов из дюрополимера и полиуриетана</v>
      </c>
      <c r="D383" s="348" t="str">
        <f>Цены!C373</f>
        <v>м/п</v>
      </c>
      <c r="E383" s="355" t="e">
        <f>IF(#REF!=1,#REF!)+IF(#REF!=1,#REF!)+IF(#REF!=1,#REF!)+IF(#REF!=1,#REF!)+IF(#REF!=1,#REF!)+IF(#REF!=1,#REF!)+IF(#REF!=1,#REF!)+IF('8'!A383=1,'8'!D383)+
IF(#REF!=1,#REF!)+IF('10'!A383=1,'10'!D383)+IF('11'!A383=1,'11'!D383)+IF('12'!A383=1,'12'!D383)+IF('13'!A383=1,'13'!D383)+IF('15'!A383=1,'15'!D383)+IF('14'!A383=1,'14'!D383)</f>
        <v>#REF!</v>
      </c>
      <c r="F383" s="349">
        <f>Цены!G373</f>
        <v>275</v>
      </c>
      <c r="G383" s="352" t="e">
        <f t="shared" si="20"/>
        <v>#REF!</v>
      </c>
      <c r="H383" s="239"/>
    </row>
    <row r="384" spans="1:8" x14ac:dyDescent="0.2">
      <c r="A384" s="240">
        <v>370</v>
      </c>
      <c r="B384" s="242" t="e">
        <f t="shared" si="18"/>
        <v>#REF!</v>
      </c>
      <c r="C384" s="347" t="str">
        <f>Цены!B374</f>
        <v xml:space="preserve">Запил углов  плинтуса </v>
      </c>
      <c r="D384" s="348" t="str">
        <f>Цены!C374</f>
        <v>шт.</v>
      </c>
      <c r="E384" s="355" t="e">
        <f>IF(#REF!=1,#REF!)+IF(#REF!=1,#REF!)+IF(#REF!=1,#REF!)+IF(#REF!=1,#REF!)+IF(#REF!=1,#REF!)+IF(#REF!=1,#REF!)+IF(#REF!=1,#REF!)+IF('8'!A384=1,'8'!D384)+
IF(#REF!=1,#REF!)+IF('10'!A384=1,'10'!D384)+IF('11'!A384=1,'11'!D384)+IF('12'!A384=1,'12'!D384)+IF('13'!A384=1,'13'!D384)+IF('15'!A384=1,'15'!D384)+IF('14'!A384=1,'14'!D384)</f>
        <v>#REF!</v>
      </c>
      <c r="F384" s="349">
        <f>Цены!G374</f>
        <v>72</v>
      </c>
      <c r="G384" s="352" t="e">
        <f t="shared" si="20"/>
        <v>#REF!</v>
      </c>
      <c r="H384" s="239"/>
    </row>
    <row r="385" spans="1:8" x14ac:dyDescent="0.2">
      <c r="A385" s="240">
        <v>371</v>
      </c>
      <c r="B385" s="242" t="e">
        <f t="shared" si="18"/>
        <v>#REF!</v>
      </c>
      <c r="C385" s="347" t="str">
        <f>Цены!B375</f>
        <v>Покраска напольного плинтуса</v>
      </c>
      <c r="D385" s="348" t="str">
        <f>Цены!C375</f>
        <v>м/п</v>
      </c>
      <c r="E385" s="355" t="e">
        <f>IF(#REF!=1,#REF!)+IF(#REF!=1,#REF!)+IF(#REF!=1,#REF!)+IF(#REF!=1,#REF!)+IF(#REF!=1,#REF!)+IF(#REF!=1,#REF!)+IF(#REF!=1,#REF!)+IF('8'!A385=1,'8'!D385)+
IF(#REF!=1,#REF!)+IF('10'!A385=1,'10'!D385)+IF('11'!A385=1,'11'!D385)+IF('12'!A385=1,'12'!D385)+IF('13'!A385=1,'13'!D385)+IF('15'!A385=1,'15'!D385)+IF('14'!A385=1,'14'!D385)</f>
        <v>#REF!</v>
      </c>
      <c r="F385" s="349">
        <f>Цены!G375</f>
        <v>117.5</v>
      </c>
      <c r="G385" s="352" t="e">
        <f t="shared" si="20"/>
        <v>#REF!</v>
      </c>
      <c r="H385" s="239"/>
    </row>
    <row r="386" spans="1:8" x14ac:dyDescent="0.2">
      <c r="A386" s="240">
        <v>372</v>
      </c>
      <c r="B386" s="242" t="e">
        <f t="shared" si="18"/>
        <v>#REF!</v>
      </c>
      <c r="C386" s="347" t="str">
        <f>Цены!B376</f>
        <v>Установка порожков</v>
      </c>
      <c r="D386" s="348" t="str">
        <f>Цены!C376</f>
        <v>шт.</v>
      </c>
      <c r="E386" s="355" t="e">
        <f>IF(#REF!=1,#REF!)+IF(#REF!=1,#REF!)+IF(#REF!=1,#REF!)+IF(#REF!=1,#REF!)+IF(#REF!=1,#REF!)+IF(#REF!=1,#REF!)+IF(#REF!=1,#REF!)+IF('8'!A386=1,'8'!D386)+
IF(#REF!=1,#REF!)+IF('10'!A386=1,'10'!D386)+IF('11'!A386=1,'11'!D386)+IF('12'!A386=1,'12'!D386)+IF('13'!A386=1,'13'!D386)+IF('15'!A386=1,'15'!D386)+IF('14'!A386=1,'14'!D386)</f>
        <v>#REF!</v>
      </c>
      <c r="F386" s="349">
        <f>Цены!G376</f>
        <v>307.5</v>
      </c>
      <c r="G386" s="352" t="e">
        <f t="shared" si="20"/>
        <v>#REF!</v>
      </c>
      <c r="H386" s="239"/>
    </row>
    <row r="387" spans="1:8" ht="25.5" x14ac:dyDescent="0.2">
      <c r="A387" s="240">
        <v>373</v>
      </c>
      <c r="B387" s="242" t="e">
        <f t="shared" si="18"/>
        <v>#REF!</v>
      </c>
      <c r="C387" s="347" t="str">
        <f>Цены!B377</f>
        <v>Добавляется на установку плинтусов к криволинейным стенам</v>
      </c>
      <c r="D387" s="348" t="str">
        <f>Цены!C377</f>
        <v>м/п</v>
      </c>
      <c r="E387" s="355" t="e">
        <f>IF(#REF!=1,#REF!)+IF(#REF!=1,#REF!)+IF(#REF!=1,#REF!)+IF(#REF!=1,#REF!)+IF(#REF!=1,#REF!)+IF(#REF!=1,#REF!)+IF(#REF!=1,#REF!)+IF('8'!A387=1,'8'!D387)+
IF(#REF!=1,#REF!)+IF('10'!A387=1,'10'!D387)+IF('11'!A387=1,'11'!D387)+IF('12'!A387=1,'12'!D387)+IF('13'!A387=1,'13'!D387)+IF('15'!A387=1,'15'!D387)+IF('14'!A387=1,'14'!D387)</f>
        <v>#REF!</v>
      </c>
      <c r="F387" s="349">
        <f>Цены!G377</f>
        <v>99</v>
      </c>
      <c r="G387" s="352" t="e">
        <f t="shared" si="20"/>
        <v>#REF!</v>
      </c>
      <c r="H387" s="239"/>
    </row>
    <row r="388" spans="1:8" x14ac:dyDescent="0.2">
      <c r="A388" s="240">
        <v>374</v>
      </c>
      <c r="B388" s="242" t="e">
        <f t="shared" si="18"/>
        <v>#REF!</v>
      </c>
      <c r="C388" s="347" t="str">
        <f>Цены!B378</f>
        <v>Устройство плинтуса из плитки</v>
      </c>
      <c r="D388" s="348" t="str">
        <f>Цены!C378</f>
        <v>м/п</v>
      </c>
      <c r="E388" s="355" t="e">
        <f>IF(#REF!=1,#REF!)+IF(#REF!=1,#REF!)+IF(#REF!=1,#REF!)+IF(#REF!=1,#REF!)+IF(#REF!=1,#REF!)+IF(#REF!=1,#REF!)+IF(#REF!=1,#REF!)+IF('8'!A388=1,'8'!D388)+
IF(#REF!=1,#REF!)+IF('10'!A388=1,'10'!D388)+IF('11'!A388=1,'11'!D388)+IF('12'!A388=1,'12'!D388)+IF('13'!A388=1,'13'!D388)+IF('15'!A388=1,'15'!D388)+IF('14'!A388=1,'14'!D388)</f>
        <v>#REF!</v>
      </c>
      <c r="F388" s="349">
        <f>Цены!G378</f>
        <v>329</v>
      </c>
      <c r="G388" s="352" t="e">
        <f t="shared" si="20"/>
        <v>#REF!</v>
      </c>
      <c r="H388" s="239"/>
    </row>
    <row r="389" spans="1:8" x14ac:dyDescent="0.2">
      <c r="A389" s="240">
        <v>375</v>
      </c>
      <c r="B389" s="242">
        <f t="shared" si="18"/>
        <v>0</v>
      </c>
      <c r="C389" s="345" t="s">
        <v>24</v>
      </c>
      <c r="D389" s="253"/>
      <c r="E389" s="253"/>
      <c r="F389" s="253"/>
      <c r="G389" s="346"/>
      <c r="H389" s="239"/>
    </row>
    <row r="390" spans="1:8" ht="25.5" x14ac:dyDescent="0.2">
      <c r="A390" s="240">
        <v>376</v>
      </c>
      <c r="B390" s="242" t="e">
        <f t="shared" si="18"/>
        <v>#REF!</v>
      </c>
      <c r="C390" s="347" t="str">
        <f>Цены!B380</f>
        <v>Облицовка плиткой стен до 600 мм по одной стороне</v>
      </c>
      <c r="D390" s="348" t="str">
        <f>Цены!C380</f>
        <v>м2</v>
      </c>
      <c r="E390" s="355" t="e">
        <f>IF(#REF!=1,#REF!)+IF(#REF!=1,#REF!)+IF(#REF!=1,#REF!)+IF(#REF!=1,#REF!)+IF(#REF!=1,#REF!)+IF(#REF!=1,#REF!)+IF(#REF!=1,#REF!)+IF('8'!A390=1,'8'!D390)+
IF(#REF!=1,#REF!)+IF('10'!A390=1,'10'!D390)+IF('11'!A390=1,'11'!D390)+IF('12'!A390=1,'12'!D390)+IF('13'!A390=1,'13'!D390)+IF('15'!A390=1,'15'!D390)+IF('14'!A390=1,'14'!D390)</f>
        <v>#REF!</v>
      </c>
      <c r="F390" s="349">
        <f>Цены!G380</f>
        <v>1000</v>
      </c>
      <c r="G390" s="350" t="e">
        <f t="shared" ref="G390:G421" si="21">E390*F390</f>
        <v>#REF!</v>
      </c>
      <c r="H390" s="239"/>
    </row>
    <row r="391" spans="1:8" x14ac:dyDescent="0.2">
      <c r="A391" s="240">
        <v>377</v>
      </c>
      <c r="B391" s="242" t="e">
        <f t="shared" si="18"/>
        <v>#REF!</v>
      </c>
      <c r="C391" s="217" t="str">
        <f>Цены!B381</f>
        <v xml:space="preserve">Облицовка плиткой гексагон  </v>
      </c>
      <c r="D391" s="351" t="str">
        <f>Цены!C381</f>
        <v>м2</v>
      </c>
      <c r="E391" s="355" t="e">
        <f>IF(#REF!=1,#REF!)+IF(#REF!=1,#REF!)+IF(#REF!=1,#REF!)+IF(#REF!=1,#REF!)+IF(#REF!=1,#REF!)+IF(#REF!=1,#REF!)+IF(#REF!=1,#REF!)+IF('8'!A391=1,'8'!D391)+
IF(#REF!=1,#REF!)+IF('10'!A391=1,'10'!D391)+IF('11'!A391=1,'11'!D391)+IF('12'!A391=1,'12'!D391)+IF('13'!A391=1,'13'!D391)+IF('15'!A391=1,'15'!D391)+IF('14'!A391=1,'14'!D391)</f>
        <v>#REF!</v>
      </c>
      <c r="F391" s="360">
        <f>Цены!G381</f>
        <v>1232.5</v>
      </c>
      <c r="G391" s="352" t="e">
        <f t="shared" si="21"/>
        <v>#REF!</v>
      </c>
      <c r="H391" s="239"/>
    </row>
    <row r="392" spans="1:8" ht="25.5" x14ac:dyDescent="0.2">
      <c r="A392" s="240">
        <v>378</v>
      </c>
      <c r="B392" s="242" t="e">
        <f t="shared" si="18"/>
        <v>#REF!</v>
      </c>
      <c r="C392" s="217" t="str">
        <f>Цены!B382</f>
        <v>Облицовка плиткой стен, с декоративными вставками</v>
      </c>
      <c r="D392" s="351" t="str">
        <f>Цены!C382</f>
        <v>м2</v>
      </c>
      <c r="E392" s="355" t="e">
        <f>IF(#REF!=1,#REF!)+IF(#REF!=1,#REF!)+IF(#REF!=1,#REF!)+IF(#REF!=1,#REF!)+IF(#REF!=1,#REF!)+IF(#REF!=1,#REF!)+IF(#REF!=1,#REF!)+IF('8'!A392=1,'8'!D392)+
IF(#REF!=1,#REF!)+IF('10'!A392=1,'10'!D392)+IF('11'!A392=1,'11'!D392)+IF('12'!A392=1,'12'!D392)+IF('13'!A392=1,'13'!D392)+IF('15'!A392=1,'15'!D392)+IF('14'!A392=1,'14'!D392)</f>
        <v>#REF!</v>
      </c>
      <c r="F392" s="360">
        <f>Цены!G382</f>
        <v>1034.5</v>
      </c>
      <c r="G392" s="352" t="e">
        <f t="shared" si="21"/>
        <v>#REF!</v>
      </c>
      <c r="H392" s="239"/>
    </row>
    <row r="393" spans="1:8" x14ac:dyDescent="0.2">
      <c r="A393" s="240">
        <v>379</v>
      </c>
      <c r="B393" s="242" t="e">
        <f t="shared" si="18"/>
        <v>#REF!</v>
      </c>
      <c r="C393" s="217" t="str">
        <f>Цены!B383</f>
        <v>Облицовка плиткой стен по диагонали</v>
      </c>
      <c r="D393" s="351" t="str">
        <f>Цены!C383</f>
        <v>м2</v>
      </c>
      <c r="E393" s="355" t="e">
        <f>IF(#REF!=1,#REF!)+IF(#REF!=1,#REF!)+IF(#REF!=1,#REF!)+IF(#REF!=1,#REF!)+IF(#REF!=1,#REF!)+IF(#REF!=1,#REF!)+IF(#REF!=1,#REF!)+IF('8'!A393=1,'8'!D393)+
IF(#REF!=1,#REF!)+IF('10'!A393=1,'10'!D393)+IF('11'!A393=1,'11'!D393)+IF('12'!A393=1,'12'!D393)+IF('13'!A393=1,'13'!D393)+IF('15'!A393=1,'15'!D393)+IF('14'!A393=1,'14'!D393)</f>
        <v>#REF!</v>
      </c>
      <c r="F393" s="360">
        <f>Цены!G383</f>
        <v>1180</v>
      </c>
      <c r="G393" s="352" t="e">
        <f t="shared" si="21"/>
        <v>#REF!</v>
      </c>
      <c r="H393" s="239"/>
    </row>
    <row r="394" spans="1:8" ht="25.5" x14ac:dyDescent="0.2">
      <c r="A394" s="240">
        <v>380</v>
      </c>
      <c r="B394" s="242" t="e">
        <f t="shared" si="18"/>
        <v>#REF!</v>
      </c>
      <c r="C394" s="217" t="str">
        <f>Цены!B384</f>
        <v xml:space="preserve">Облицовка плиткой стен по диагонали, со вставками </v>
      </c>
      <c r="D394" s="351" t="str">
        <f>Цены!C384</f>
        <v>м2</v>
      </c>
      <c r="E394" s="355" t="e">
        <f>IF(#REF!=1,#REF!)+IF(#REF!=1,#REF!)+IF(#REF!=1,#REF!)+IF(#REF!=1,#REF!)+IF(#REF!=1,#REF!)+IF(#REF!=1,#REF!)+IF(#REF!=1,#REF!)+IF('8'!A394=1,'8'!D394)+
IF(#REF!=1,#REF!)+IF('10'!A394=1,'10'!D394)+IF('11'!A394=1,'11'!D394)+IF('12'!A394=1,'12'!D394)+IF('13'!A394=1,'13'!D394)+IF('15'!A394=1,'15'!D394)+IF('14'!A394=1,'14'!D394)</f>
        <v>#REF!</v>
      </c>
      <c r="F394" s="360">
        <f>Цены!G384</f>
        <v>1550</v>
      </c>
      <c r="G394" s="352" t="e">
        <f t="shared" si="21"/>
        <v>#REF!</v>
      </c>
      <c r="H394" s="239"/>
    </row>
    <row r="395" spans="1:8" x14ac:dyDescent="0.2">
      <c r="A395" s="240">
        <v>381</v>
      </c>
      <c r="B395" s="242" t="e">
        <f t="shared" si="18"/>
        <v>#REF!</v>
      </c>
      <c r="C395" s="217" t="str">
        <f>Цены!B385</f>
        <v>Облицовка плиткой стен менее 200х200 мм</v>
      </c>
      <c r="D395" s="351" t="str">
        <f>Цены!C385</f>
        <v>м2</v>
      </c>
      <c r="E395" s="355" t="e">
        <f>IF(#REF!=1,#REF!)+IF(#REF!=1,#REF!)+IF(#REF!=1,#REF!)+IF(#REF!=1,#REF!)+IF(#REF!=1,#REF!)+IF(#REF!=1,#REF!)+IF(#REF!=1,#REF!)+IF('8'!A395=1,'8'!D395)+
IF(#REF!=1,#REF!)+IF('10'!A395=1,'10'!D395)+IF('11'!A395=1,'11'!D395)+IF('12'!A395=1,'12'!D395)+IF('13'!A395=1,'13'!D395)+IF('15'!A395=1,'15'!D395)+IF('14'!A395=1,'14'!D395)</f>
        <v>#REF!</v>
      </c>
      <c r="F395" s="360">
        <f>Цены!G385</f>
        <v>1250</v>
      </c>
      <c r="G395" s="352" t="e">
        <f t="shared" si="21"/>
        <v>#REF!</v>
      </c>
      <c r="H395" s="239"/>
    </row>
    <row r="396" spans="1:8" ht="25.5" x14ac:dyDescent="0.2">
      <c r="A396" s="240">
        <v>382</v>
      </c>
      <c r="B396" s="242" t="e">
        <f t="shared" si="18"/>
        <v>#REF!</v>
      </c>
      <c r="C396" s="217" t="str">
        <f>Цены!B386</f>
        <v>Облицовка стен мелкой плиткой на подложке (с затиркой)</v>
      </c>
      <c r="D396" s="351" t="str">
        <f>Цены!C386</f>
        <v>м2</v>
      </c>
      <c r="E396" s="355" t="e">
        <f>IF(#REF!=1,#REF!)+IF(#REF!=1,#REF!)+IF(#REF!=1,#REF!)+IF(#REF!=1,#REF!)+IF(#REF!=1,#REF!)+IF(#REF!=1,#REF!)+IF(#REF!=1,#REF!)+IF('8'!A396=1,'8'!D396)+
IF(#REF!=1,#REF!)+IF('10'!A396=1,'10'!D396)+IF('11'!A396=1,'11'!D396)+IF('12'!A396=1,'12'!D396)+IF('13'!A396=1,'13'!D396)+IF('15'!A396=1,'15'!D396)+IF('14'!A396=1,'14'!D396)</f>
        <v>#REF!</v>
      </c>
      <c r="F396" s="360">
        <f>Цены!G386</f>
        <v>1400</v>
      </c>
      <c r="G396" s="352" t="e">
        <f t="shared" si="21"/>
        <v>#REF!</v>
      </c>
      <c r="H396" s="239"/>
    </row>
    <row r="397" spans="1:8" ht="25.5" x14ac:dyDescent="0.2">
      <c r="A397" s="240">
        <v>383</v>
      </c>
      <c r="B397" s="242" t="e">
        <f t="shared" si="18"/>
        <v>#REF!</v>
      </c>
      <c r="C397" s="217" t="str">
        <f>Цены!B387</f>
        <v>Облицовка стен мелкой плиткой, мозаикой (с затиркой)</v>
      </c>
      <c r="D397" s="351" t="str">
        <f>Цены!C387</f>
        <v>м2</v>
      </c>
      <c r="E397" s="355" t="e">
        <f>IF(#REF!=1,#REF!)+IF(#REF!=1,#REF!)+IF(#REF!=1,#REF!)+IF(#REF!=1,#REF!)+IF(#REF!=1,#REF!)+IF(#REF!=1,#REF!)+IF(#REF!=1,#REF!)+IF('8'!A397=1,'8'!D397)+
IF(#REF!=1,#REF!)+IF('10'!A397=1,'10'!D397)+IF('11'!A397=1,'11'!D397)+IF('12'!A397=1,'12'!D397)+IF('13'!A397=1,'13'!D397)+IF('15'!A397=1,'15'!D397)+IF('14'!A397=1,'14'!D397)</f>
        <v>#REF!</v>
      </c>
      <c r="F397" s="360">
        <f>Цены!G387</f>
        <v>1602</v>
      </c>
      <c r="G397" s="352" t="e">
        <f t="shared" si="21"/>
        <v>#REF!</v>
      </c>
      <c r="H397" s="239"/>
    </row>
    <row r="398" spans="1:8" x14ac:dyDescent="0.2">
      <c r="A398" s="240">
        <v>384</v>
      </c>
      <c r="B398" s="242" t="e">
        <f t="shared" ref="B398:B461" si="22">IF(E398&gt;0,1,0)</f>
        <v>#REF!</v>
      </c>
      <c r="C398" s="217" t="str">
        <f>Цены!B388</f>
        <v>Подрезка керамической плитки</v>
      </c>
      <c r="D398" s="351" t="str">
        <f>Цены!C388</f>
        <v>м/п</v>
      </c>
      <c r="E398" s="355" t="e">
        <f>IF(#REF!=1,#REF!)+IF(#REF!=1,#REF!)+IF(#REF!=1,#REF!)+IF(#REF!=1,#REF!)+IF(#REF!=1,#REF!)+IF(#REF!=1,#REF!)+IF(#REF!=1,#REF!)+IF('8'!A398=1,'8'!D398)+
IF(#REF!=1,#REF!)+IF('10'!A398=1,'10'!D398)+IF('11'!A398=1,'11'!D398)+IF('12'!A398=1,'12'!D398)+IF('13'!A398=1,'13'!D398)+IF('15'!A398=1,'15'!D398)+IF('14'!A398=1,'14'!D398)</f>
        <v>#REF!</v>
      </c>
      <c r="F398" s="360">
        <f>Цены!G388</f>
        <v>225</v>
      </c>
      <c r="G398" s="352" t="e">
        <f t="shared" si="21"/>
        <v>#REF!</v>
      </c>
      <c r="H398" s="239"/>
    </row>
    <row r="399" spans="1:8" x14ac:dyDescent="0.2">
      <c r="A399" s="240">
        <v>385</v>
      </c>
      <c r="B399" s="242" t="e">
        <f t="shared" si="22"/>
        <v>#REF!</v>
      </c>
      <c r="C399" s="217" t="str">
        <f>Цены!B389</f>
        <v>Подрезка резного края плитки под 45(стены)</v>
      </c>
      <c r="D399" s="351" t="str">
        <f>Цены!C389</f>
        <v>м/п</v>
      </c>
      <c r="E399" s="355" t="e">
        <f>IF(#REF!=1,#REF!)+IF(#REF!=1,#REF!)+IF(#REF!=1,#REF!)+IF(#REF!=1,#REF!)+IF(#REF!=1,#REF!)+IF(#REF!=1,#REF!)+IF(#REF!=1,#REF!)+IF('8'!A399=1,'8'!D399)+
IF(#REF!=1,#REF!)+IF('10'!A399=1,'10'!D399)+IF('11'!A399=1,'11'!D399)+IF('12'!A399=1,'12'!D399)+IF('13'!A399=1,'13'!D399)+IF('15'!A399=1,'15'!D399)+IF('14'!A399=1,'14'!D399)</f>
        <v>#REF!</v>
      </c>
      <c r="F399" s="360">
        <f>Цены!G389</f>
        <v>722.5</v>
      </c>
      <c r="G399" s="352" t="e">
        <f t="shared" si="21"/>
        <v>#REF!</v>
      </c>
      <c r="H399" s="239"/>
    </row>
    <row r="400" spans="1:8" x14ac:dyDescent="0.2">
      <c r="A400" s="240">
        <v>386</v>
      </c>
      <c r="B400" s="242" t="e">
        <f t="shared" si="22"/>
        <v>#REF!</v>
      </c>
      <c r="C400" s="217" t="str">
        <f>Цены!B390</f>
        <v>Облицовка стен плиткой панно*</v>
      </c>
      <c r="D400" s="351" t="str">
        <f>Цены!C390</f>
        <v>м2</v>
      </c>
      <c r="E400" s="355" t="e">
        <f>IF(#REF!=1,#REF!)+IF(#REF!=1,#REF!)+IF(#REF!=1,#REF!)+IF(#REF!=1,#REF!)+IF(#REF!=1,#REF!)+IF(#REF!=1,#REF!)+IF(#REF!=1,#REF!)+IF('8'!A400=1,'8'!D400)+
IF(#REF!=1,#REF!)+IF('10'!A400=1,'10'!D400)+IF('11'!A400=1,'11'!D400)+IF('12'!A400=1,'12'!D400)+IF('13'!A400=1,'13'!D400)+IF('15'!A400=1,'15'!D400)+IF('14'!A400=1,'14'!D400)</f>
        <v>#REF!</v>
      </c>
      <c r="F400" s="360">
        <f>Цены!G390</f>
        <v>2475</v>
      </c>
      <c r="G400" s="352" t="e">
        <f t="shared" si="21"/>
        <v>#REF!</v>
      </c>
      <c r="H400" s="239"/>
    </row>
    <row r="401" spans="1:8" ht="25.5" x14ac:dyDescent="0.2">
      <c r="A401" s="240">
        <v>387</v>
      </c>
      <c r="B401" s="242" t="e">
        <f t="shared" si="22"/>
        <v>#REF!</v>
      </c>
      <c r="C401" s="217" t="str">
        <f>Цены!B391</f>
        <v>Облицовка стен композитными материалами (ЛОФТ)</v>
      </c>
      <c r="D401" s="351" t="str">
        <f>Цены!C391</f>
        <v>м2</v>
      </c>
      <c r="E401" s="355" t="e">
        <f>IF(#REF!=1,#REF!)+IF(#REF!=1,#REF!)+IF(#REF!=1,#REF!)+IF(#REF!=1,#REF!)+IF(#REF!=1,#REF!)+IF(#REF!=1,#REF!)+IF(#REF!=1,#REF!)+IF('8'!A401=1,'8'!D401)+
IF(#REF!=1,#REF!)+IF('10'!A401=1,'10'!D401)+IF('11'!A401=1,'11'!D401)+IF('12'!A401=1,'12'!D401)+IF('13'!A401=1,'13'!D401)+IF('15'!A401=1,'15'!D401)+IF('14'!A401=1,'14'!D401)</f>
        <v>#REF!</v>
      </c>
      <c r="F401" s="360">
        <f>Цены!G391</f>
        <v>1335</v>
      </c>
      <c r="G401" s="352" t="e">
        <f t="shared" si="21"/>
        <v>#REF!</v>
      </c>
      <c r="H401" s="239"/>
    </row>
    <row r="402" spans="1:8" ht="25.5" x14ac:dyDescent="0.2">
      <c r="A402" s="240">
        <v>388</v>
      </c>
      <c r="B402" s="242" t="e">
        <f t="shared" si="22"/>
        <v>#REF!</v>
      </c>
      <c r="C402" s="217" t="str">
        <f>Цены!B392</f>
        <v xml:space="preserve">Устройство объемного керамического бордюра с подрезкой в углах </v>
      </c>
      <c r="D402" s="351" t="str">
        <f>Цены!C392</f>
        <v>м/п</v>
      </c>
      <c r="E402" s="355" t="e">
        <f>IF(#REF!=1,#REF!)+IF(#REF!=1,#REF!)+IF(#REF!=1,#REF!)+IF(#REF!=1,#REF!)+IF(#REF!=1,#REF!)+IF(#REF!=1,#REF!)+IF(#REF!=1,#REF!)+IF('8'!A402=1,'8'!D402)+
IF(#REF!=1,#REF!)+IF('10'!A402=1,'10'!D402)+IF('11'!A402=1,'11'!D402)+IF('12'!A402=1,'12'!D402)+IF('13'!A402=1,'13'!D402)+IF('15'!A402=1,'15'!D402)+IF('14'!A402=1,'14'!D402)</f>
        <v>#REF!</v>
      </c>
      <c r="F402" s="360">
        <f>Цены!G392</f>
        <v>510</v>
      </c>
      <c r="G402" s="352" t="e">
        <f t="shared" si="21"/>
        <v>#REF!</v>
      </c>
      <c r="H402" s="239"/>
    </row>
    <row r="403" spans="1:8" x14ac:dyDescent="0.2">
      <c r="A403" s="240">
        <v>389</v>
      </c>
      <c r="B403" s="242" t="e">
        <f t="shared" si="22"/>
        <v>#REF!</v>
      </c>
      <c r="C403" s="217" t="str">
        <f>Цены!B393</f>
        <v xml:space="preserve">Устройство бордюра из плитки (с затиркой) </v>
      </c>
      <c r="D403" s="351" t="str">
        <f>Цены!C393</f>
        <v>м/п</v>
      </c>
      <c r="E403" s="355" t="e">
        <f>IF(#REF!=1,#REF!)+IF(#REF!=1,#REF!)+IF(#REF!=1,#REF!)+IF(#REF!=1,#REF!)+IF(#REF!=1,#REF!)+IF(#REF!=1,#REF!)+IF(#REF!=1,#REF!)+IF('8'!A403=1,'8'!D403)+
IF(#REF!=1,#REF!)+IF('10'!A403=1,'10'!D403)+IF('11'!A403=1,'11'!D403)+IF('12'!A403=1,'12'!D403)+IF('13'!A403=1,'13'!D403)+IF('15'!A403=1,'15'!D403)+IF('14'!A403=1,'14'!D403)</f>
        <v>#REF!</v>
      </c>
      <c r="F403" s="360">
        <f>Цены!G393</f>
        <v>337</v>
      </c>
      <c r="G403" s="352" t="e">
        <f t="shared" si="21"/>
        <v>#REF!</v>
      </c>
      <c r="H403" s="239"/>
    </row>
    <row r="404" spans="1:8" ht="25.5" x14ac:dyDescent="0.2">
      <c r="A404" s="240">
        <v>390</v>
      </c>
      <c r="B404" s="242" t="e">
        <f t="shared" si="22"/>
        <v>#REF!</v>
      </c>
      <c r="C404" s="217" t="str">
        <f>Цены!B394</f>
        <v>Облицовка плиткой "фартук" (с затиркой и подрезкой)</v>
      </c>
      <c r="D404" s="351" t="str">
        <f>Цены!C394</f>
        <v>м2</v>
      </c>
      <c r="E404" s="355" t="e">
        <f>IF(#REF!=1,#REF!)+IF(#REF!=1,#REF!)+IF(#REF!=1,#REF!)+IF(#REF!=1,#REF!)+IF(#REF!=1,#REF!)+IF(#REF!=1,#REF!)+IF(#REF!=1,#REF!)+IF('8'!A404=1,'8'!D404)+
IF(#REF!=1,#REF!)+IF('10'!A404=1,'10'!D404)+IF('11'!A404=1,'11'!D404)+IF('12'!A404=1,'12'!D404)+IF('13'!A404=1,'13'!D404)+IF('15'!A404=1,'15'!D404)+IF('14'!A404=1,'14'!D404)</f>
        <v>#REF!</v>
      </c>
      <c r="F404" s="360">
        <f>Цены!G394</f>
        <v>1560</v>
      </c>
      <c r="G404" s="352" t="e">
        <f t="shared" si="21"/>
        <v>#REF!</v>
      </c>
      <c r="H404" s="239"/>
    </row>
    <row r="405" spans="1:8" ht="25.5" x14ac:dyDescent="0.2">
      <c r="A405" s="240">
        <v>391</v>
      </c>
      <c r="B405" s="242" t="e">
        <f t="shared" si="22"/>
        <v>#REF!</v>
      </c>
      <c r="C405" s="217" t="str">
        <f>Цены!B395</f>
        <v>Облицовка керамогранитом "фартук" (с затиркой и подрезкой)</v>
      </c>
      <c r="D405" s="351" t="str">
        <f>Цены!C395</f>
        <v>м2</v>
      </c>
      <c r="E405" s="355" t="e">
        <f>IF(#REF!=1,#REF!)+IF(#REF!=1,#REF!)+IF(#REF!=1,#REF!)+IF(#REF!=1,#REF!)+IF(#REF!=1,#REF!)+IF(#REF!=1,#REF!)+IF(#REF!=1,#REF!)+IF('8'!A405=1,'8'!D405)+
IF(#REF!=1,#REF!)+IF('10'!A405=1,'10'!D405)+IF('11'!A405=1,'11'!D405)+IF('12'!A405=1,'12'!D405)+IF('13'!A405=1,'13'!D405)+IF('15'!A405=1,'15'!D405)+IF('14'!A405=1,'14'!D405)</f>
        <v>#REF!</v>
      </c>
      <c r="F405" s="360">
        <f>Цены!G395</f>
        <v>1825</v>
      </c>
      <c r="G405" s="352" t="e">
        <f t="shared" si="21"/>
        <v>#REF!</v>
      </c>
      <c r="H405" s="239"/>
    </row>
    <row r="406" spans="1:8" x14ac:dyDescent="0.2">
      <c r="A406" s="240">
        <v>392</v>
      </c>
      <c r="B406" s="242" t="e">
        <f t="shared" si="22"/>
        <v>#REF!</v>
      </c>
      <c r="C406" s="217" t="str">
        <f>Цены!B396</f>
        <v>Фартук из декоративного камня</v>
      </c>
      <c r="D406" s="351" t="str">
        <f>Цены!C396</f>
        <v>м2</v>
      </c>
      <c r="E406" s="355" t="e">
        <f>IF(#REF!=1,#REF!)+IF(#REF!=1,#REF!)+IF(#REF!=1,#REF!)+IF(#REF!=1,#REF!)+IF(#REF!=1,#REF!)+IF(#REF!=1,#REF!)+IF(#REF!=1,#REF!)+IF('8'!A406=1,'8'!D406)+
IF(#REF!=1,#REF!)+IF('10'!A406=1,'10'!D406)+IF('11'!A406=1,'11'!D406)+IF('12'!A406=1,'12'!D406)+IF('13'!A406=1,'13'!D406)+IF('15'!A406=1,'15'!D406)+IF('14'!A406=1,'14'!D406)</f>
        <v>#REF!</v>
      </c>
      <c r="F406" s="360">
        <f>Цены!G396</f>
        <v>1950</v>
      </c>
      <c r="G406" s="352" t="e">
        <f t="shared" si="21"/>
        <v>#REF!</v>
      </c>
      <c r="H406" s="239"/>
    </row>
    <row r="407" spans="1:8" x14ac:dyDescent="0.2">
      <c r="A407" s="240">
        <v>393</v>
      </c>
      <c r="B407" s="242" t="e">
        <f t="shared" si="22"/>
        <v>#REF!</v>
      </c>
      <c r="C407" s="217" t="str">
        <f>Цены!B397</f>
        <v>Облицовка клинкерным кирпичом с затиркой</v>
      </c>
      <c r="D407" s="351" t="str">
        <f>Цены!C397</f>
        <v>м2</v>
      </c>
      <c r="E407" s="355" t="e">
        <f>IF(#REF!=1,#REF!)+IF(#REF!=1,#REF!)+IF(#REF!=1,#REF!)+IF(#REF!=1,#REF!)+IF(#REF!=1,#REF!)+IF(#REF!=1,#REF!)+IF(#REF!=1,#REF!)+IF('8'!A407=1,'8'!D407)+
IF(#REF!=1,#REF!)+IF('10'!A407=1,'10'!D407)+IF('11'!A407=1,'11'!D407)+IF('12'!A407=1,'12'!D407)+IF('13'!A407=1,'13'!D407)+IF('15'!A407=1,'15'!D407)+IF('14'!A407=1,'14'!D407)</f>
        <v>#REF!</v>
      </c>
      <c r="F407" s="360">
        <f>Цены!G397</f>
        <v>1400</v>
      </c>
      <c r="G407" s="352" t="e">
        <f t="shared" si="21"/>
        <v>#REF!</v>
      </c>
      <c r="H407" s="239"/>
    </row>
    <row r="408" spans="1:8" ht="25.5" x14ac:dyDescent="0.2">
      <c r="A408" s="240">
        <v>394</v>
      </c>
      <c r="B408" s="242" t="e">
        <f t="shared" si="22"/>
        <v>#REF!</v>
      </c>
      <c r="C408" s="217" t="str">
        <f>Цены!B398</f>
        <v>Облицовка  Крупноформатным керамогранитом</v>
      </c>
      <c r="D408" s="351" t="str">
        <f>Цены!C398</f>
        <v>м2</v>
      </c>
      <c r="E408" s="355" t="e">
        <f>IF(#REF!=1,#REF!)+IF(#REF!=1,#REF!)+IF(#REF!=1,#REF!)+IF(#REF!=1,#REF!)+IF(#REF!=1,#REF!)+IF(#REF!=1,#REF!)+IF(#REF!=1,#REF!)+IF('8'!A408=1,'8'!D408)+
IF(#REF!=1,#REF!)+IF('10'!A408=1,'10'!D408)+IF('11'!A408=1,'11'!D408)+IF('12'!A408=1,'12'!D408)+IF('13'!A408=1,'13'!D408)+IF('15'!A408=1,'15'!D408)+IF('14'!A408=1,'14'!D408)</f>
        <v>#REF!</v>
      </c>
      <c r="F408" s="360">
        <f>Цены!G398</f>
        <v>3600</v>
      </c>
      <c r="G408" s="352" t="e">
        <f t="shared" si="21"/>
        <v>#REF!</v>
      </c>
      <c r="H408" s="239"/>
    </row>
    <row r="409" spans="1:8" ht="25.5" x14ac:dyDescent="0.2">
      <c r="A409" s="240">
        <v>395</v>
      </c>
      <c r="B409" s="242" t="e">
        <f t="shared" si="22"/>
        <v>#REF!</v>
      </c>
      <c r="C409" s="217" t="str">
        <f>Цены!B399</f>
        <v>Облицовка стен керамогранитом до 1200 мм по одной стороне</v>
      </c>
      <c r="D409" s="351" t="str">
        <f>Цены!C399</f>
        <v>м2</v>
      </c>
      <c r="E409" s="355" t="e">
        <f>IF(#REF!=1,#REF!)+IF(#REF!=1,#REF!)+IF(#REF!=1,#REF!)+IF(#REF!=1,#REF!)+IF(#REF!=1,#REF!)+IF(#REF!=1,#REF!)+IF(#REF!=1,#REF!)+IF('8'!A409=1,'8'!D409)+
IF(#REF!=1,#REF!)+IF('10'!A409=1,'10'!D409)+IF('11'!A409=1,'11'!D409)+IF('12'!A409=1,'12'!D409)+IF('13'!A409=1,'13'!D409)+IF('15'!A409=1,'15'!D409)+IF('14'!A409=1,'14'!D409)</f>
        <v>#REF!</v>
      </c>
      <c r="F409" s="360">
        <f>Цены!G399</f>
        <v>1722</v>
      </c>
      <c r="G409" s="352" t="e">
        <f t="shared" si="21"/>
        <v>#REF!</v>
      </c>
      <c r="H409" s="239"/>
    </row>
    <row r="410" spans="1:8" ht="25.5" x14ac:dyDescent="0.2">
      <c r="A410" s="240">
        <v>396</v>
      </c>
      <c r="B410" s="242" t="e">
        <f t="shared" si="22"/>
        <v>#REF!</v>
      </c>
      <c r="C410" s="217" t="str">
        <f>Цены!B400</f>
        <v>Облицовка стен керамогранитом до 600 мм по одной стороне</v>
      </c>
      <c r="D410" s="351" t="str">
        <f>Цены!C400</f>
        <v>м2</v>
      </c>
      <c r="E410" s="355" t="e">
        <f>IF(#REF!=1,#REF!)+IF(#REF!=1,#REF!)+IF(#REF!=1,#REF!)+IF(#REF!=1,#REF!)+IF(#REF!=1,#REF!)+IF(#REF!=1,#REF!)+IF(#REF!=1,#REF!)+IF('8'!A410=1,'8'!D410)+
IF(#REF!=1,#REF!)+IF('10'!A410=1,'10'!D410)+IF('11'!A410=1,'11'!D410)+IF('12'!A410=1,'12'!D410)+IF('13'!A410=1,'13'!D410)+IF('15'!A410=1,'15'!D410)+IF('14'!A410=1,'14'!D410)</f>
        <v>#REF!</v>
      </c>
      <c r="F410" s="360">
        <f>Цены!G400</f>
        <v>856.5</v>
      </c>
      <c r="G410" s="352" t="e">
        <f t="shared" si="21"/>
        <v>#REF!</v>
      </c>
      <c r="H410" s="239"/>
    </row>
    <row r="411" spans="1:8" ht="25.5" x14ac:dyDescent="0.2">
      <c r="A411" s="240">
        <v>397</v>
      </c>
      <c r="B411" s="242" t="e">
        <f t="shared" si="22"/>
        <v>#REF!</v>
      </c>
      <c r="C411" s="217" t="str">
        <f>Цены!B401</f>
        <v>Подрезка керамогранита крупноформатного до 1200 мм</v>
      </c>
      <c r="D411" s="351" t="str">
        <f>Цены!C401</f>
        <v>м/п</v>
      </c>
      <c r="E411" s="355" t="e">
        <f>IF(#REF!=1,#REF!)+IF(#REF!=1,#REF!)+IF(#REF!=1,#REF!)+IF(#REF!=1,#REF!)+IF(#REF!=1,#REF!)+IF(#REF!=1,#REF!)+IF(#REF!=1,#REF!)+IF('8'!A411=1,'8'!D411)+
IF(#REF!=1,#REF!)+IF('10'!A411=1,'10'!D411)+IF('11'!A411=1,'11'!D411)+IF('12'!A411=1,'12'!D411)+IF('13'!A411=1,'13'!D411)+IF('15'!A411=1,'15'!D411)+IF('14'!A411=1,'14'!D411)</f>
        <v>#REF!</v>
      </c>
      <c r="F411" s="360">
        <f>Цены!G401</f>
        <v>453</v>
      </c>
      <c r="G411" s="352" t="e">
        <f t="shared" si="21"/>
        <v>#REF!</v>
      </c>
      <c r="H411" s="239"/>
    </row>
    <row r="412" spans="1:8" x14ac:dyDescent="0.2">
      <c r="A412" s="240">
        <v>398</v>
      </c>
      <c r="B412" s="242" t="e">
        <f t="shared" si="22"/>
        <v>#REF!</v>
      </c>
      <c r="C412" s="217" t="str">
        <f>Цены!B402</f>
        <v>Подрезка керамогранита крупноформатного</v>
      </c>
      <c r="D412" s="351" t="str">
        <f>Цены!C402</f>
        <v>м/п</v>
      </c>
      <c r="E412" s="355" t="e">
        <f>IF(#REF!=1,#REF!)+IF(#REF!=1,#REF!)+IF(#REF!=1,#REF!)+IF(#REF!=1,#REF!)+IF(#REF!=1,#REF!)+IF(#REF!=1,#REF!)+IF(#REF!=1,#REF!)+IF('8'!A412=1,'8'!D412)+
IF(#REF!=1,#REF!)+IF('10'!A412=1,'10'!D412)+IF('11'!A412=1,'11'!D412)+IF('12'!A412=1,'12'!D412)+IF('13'!A412=1,'13'!D412)+IF('15'!A412=1,'15'!D412)+IF('14'!A412=1,'14'!D412)</f>
        <v>#REF!</v>
      </c>
      <c r="F412" s="360">
        <f>Цены!G402</f>
        <v>823.5</v>
      </c>
      <c r="G412" s="352" t="e">
        <f t="shared" si="21"/>
        <v>#REF!</v>
      </c>
      <c r="H412" s="239"/>
    </row>
    <row r="413" spans="1:8" ht="25.5" x14ac:dyDescent="0.2">
      <c r="A413" s="240">
        <v>399</v>
      </c>
      <c r="B413" s="242" t="e">
        <f t="shared" si="22"/>
        <v>#REF!</v>
      </c>
      <c r="C413" s="217" t="str">
        <f>Цены!B403</f>
        <v>Подрезка керамогранита крупноформатного под 45 гр.</v>
      </c>
      <c r="D413" s="351" t="str">
        <f>Цены!C403</f>
        <v>м/п</v>
      </c>
      <c r="E413" s="355" t="e">
        <f>IF(#REF!=1,#REF!)+IF(#REF!=1,#REF!)+IF(#REF!=1,#REF!)+IF(#REF!=1,#REF!)+IF(#REF!=1,#REF!)+IF(#REF!=1,#REF!)+IF(#REF!=1,#REF!)+IF('8'!A413=1,'8'!D413)+
IF(#REF!=1,#REF!)+IF('10'!A413=1,'10'!D413)+IF('11'!A413=1,'11'!D413)+IF('12'!A413=1,'12'!D413)+IF('13'!A413=1,'13'!D413)+IF('15'!A413=1,'15'!D413)+IF('14'!A413=1,'14'!D413)</f>
        <v>#REF!</v>
      </c>
      <c r="F413" s="360">
        <f>Цены!G403</f>
        <v>1428.5</v>
      </c>
      <c r="G413" s="352" t="e">
        <f t="shared" si="21"/>
        <v>#REF!</v>
      </c>
      <c r="H413" s="239"/>
    </row>
    <row r="414" spans="1:8" x14ac:dyDescent="0.2">
      <c r="A414" s="240">
        <v>400</v>
      </c>
      <c r="B414" s="242" t="e">
        <f t="shared" si="22"/>
        <v>#REF!</v>
      </c>
      <c r="C414" s="217" t="str">
        <f>Цены!B404</f>
        <v>Подрезка керамогранита 600</v>
      </c>
      <c r="D414" s="351" t="str">
        <f>Цены!C404</f>
        <v>м/п</v>
      </c>
      <c r="E414" s="355" t="e">
        <f>IF(#REF!=1,#REF!)+IF(#REF!=1,#REF!)+IF(#REF!=1,#REF!)+IF(#REF!=1,#REF!)+IF(#REF!=1,#REF!)+IF(#REF!=1,#REF!)+IF(#REF!=1,#REF!)+IF('8'!A414=1,'8'!D414)+
IF(#REF!=1,#REF!)+IF('10'!A414=1,'10'!D414)+IF('11'!A414=1,'11'!D414)+IF('12'!A414=1,'12'!D414)+IF('13'!A414=1,'13'!D414)+IF('15'!A414=1,'15'!D414)+IF('14'!A414=1,'14'!D414)</f>
        <v>#REF!</v>
      </c>
      <c r="F414" s="360">
        <f>Цены!G404</f>
        <v>260.5</v>
      </c>
      <c r="G414" s="352" t="e">
        <f t="shared" si="21"/>
        <v>#REF!</v>
      </c>
      <c r="H414" s="239"/>
    </row>
    <row r="415" spans="1:8" ht="25.5" x14ac:dyDescent="0.2">
      <c r="A415" s="240">
        <v>401</v>
      </c>
      <c r="B415" s="242" t="e">
        <f t="shared" si="22"/>
        <v>#REF!</v>
      </c>
      <c r="C415" s="217" t="str">
        <f>Цены!B405</f>
        <v>Высверливание коронкой отверстия в керамической плитке</v>
      </c>
      <c r="D415" s="351" t="str">
        <f>Цены!C405</f>
        <v>шт.</v>
      </c>
      <c r="E415" s="355" t="e">
        <f>IF(#REF!=1,#REF!)+IF(#REF!=1,#REF!)+IF(#REF!=1,#REF!)+IF(#REF!=1,#REF!)+IF(#REF!=1,#REF!)+IF(#REF!=1,#REF!)+IF(#REF!=1,#REF!)+IF('8'!A415=1,'8'!D415)+
IF(#REF!=1,#REF!)+IF('10'!A415=1,'10'!D415)+IF('11'!A415=1,'11'!D415)+IF('12'!A415=1,'12'!D415)+IF('13'!A415=1,'13'!D415)+IF('15'!A415=1,'15'!D415)+IF('14'!A415=1,'14'!D415)</f>
        <v>#REF!</v>
      </c>
      <c r="F415" s="360">
        <f>Цены!G405</f>
        <v>203</v>
      </c>
      <c r="G415" s="352" t="e">
        <f t="shared" si="21"/>
        <v>#REF!</v>
      </c>
      <c r="H415" s="239"/>
    </row>
    <row r="416" spans="1:8" x14ac:dyDescent="0.2">
      <c r="A416" s="240">
        <v>402</v>
      </c>
      <c r="B416" s="242" t="e">
        <f t="shared" si="22"/>
        <v>#REF!</v>
      </c>
      <c r="C416" s="217" t="str">
        <f>Цены!B406</f>
        <v xml:space="preserve">Высверливание отверстий в керамограните </v>
      </c>
      <c r="D416" s="351" t="str">
        <f>Цены!C406</f>
        <v>шт.</v>
      </c>
      <c r="E416" s="355" t="e">
        <f>IF(#REF!=1,#REF!)+IF(#REF!=1,#REF!)+IF(#REF!=1,#REF!)+IF(#REF!=1,#REF!)+IF(#REF!=1,#REF!)+IF(#REF!=1,#REF!)+IF(#REF!=1,#REF!)+IF('8'!A416=1,'8'!D416)+
IF(#REF!=1,#REF!)+IF('10'!A416=1,'10'!D416)+IF('11'!A416=1,'11'!D416)+IF('12'!A416=1,'12'!D416)+IF('13'!A416=1,'13'!D416)+IF('15'!A416=1,'15'!D416)+IF('14'!A416=1,'14'!D416)</f>
        <v>#REF!</v>
      </c>
      <c r="F416" s="360">
        <f>Цены!G406</f>
        <v>222.5</v>
      </c>
      <c r="G416" s="352" t="e">
        <f t="shared" si="21"/>
        <v>#REF!</v>
      </c>
      <c r="H416" s="239"/>
    </row>
    <row r="417" spans="1:9" ht="25.5" x14ac:dyDescent="0.2">
      <c r="A417" s="240">
        <v>403</v>
      </c>
      <c r="B417" s="242" t="e">
        <f t="shared" si="22"/>
        <v>#REF!</v>
      </c>
      <c r="C417" s="217" t="str">
        <f>Цены!B407</f>
        <v>Облицовка стен декоративным камнем (с затиркой)</v>
      </c>
      <c r="D417" s="351" t="str">
        <f>Цены!C407</f>
        <v>м2</v>
      </c>
      <c r="E417" s="355" t="e">
        <f>IF(#REF!=1,#REF!)+IF(#REF!=1,#REF!)+IF(#REF!=1,#REF!)+IF(#REF!=1,#REF!)+IF(#REF!=1,#REF!)+IF(#REF!=1,#REF!)+IF(#REF!=1,#REF!)+IF('8'!A417=1,'8'!D417)+
IF(#REF!=1,#REF!)+IF('10'!A417=1,'10'!D417)+IF('11'!A417=1,'11'!D417)+IF('12'!A417=1,'12'!D417)+IF('13'!A417=1,'13'!D417)+IF('15'!A417=1,'15'!D417)+IF('14'!A417=1,'14'!D417)</f>
        <v>#REF!</v>
      </c>
      <c r="F417" s="360">
        <f>Цены!G407</f>
        <v>1173</v>
      </c>
      <c r="G417" s="352" t="e">
        <f t="shared" si="21"/>
        <v>#REF!</v>
      </c>
      <c r="H417" s="239"/>
    </row>
    <row r="418" spans="1:9" x14ac:dyDescent="0.2">
      <c r="A418" s="240">
        <v>404</v>
      </c>
      <c r="B418" s="242" t="e">
        <f t="shared" si="22"/>
        <v>#REF!</v>
      </c>
      <c r="C418" s="217" t="str">
        <f>Цены!B408</f>
        <v>Затирка плитки(стены)</v>
      </c>
      <c r="D418" s="351" t="str">
        <f>Цены!C408</f>
        <v>м2</v>
      </c>
      <c r="E418" s="355" t="e">
        <f>IF(#REF!=1,#REF!)+IF(#REF!=1,#REF!)+IF(#REF!=1,#REF!)+IF(#REF!=1,#REF!)+IF(#REF!=1,#REF!)+IF(#REF!=1,#REF!)+IF(#REF!=1,#REF!)+IF('8'!A418=1,'8'!D418)+
IF(#REF!=1,#REF!)+IF('10'!A418=1,'10'!D418)+IF('11'!A418=1,'11'!D418)+IF('12'!A418=1,'12'!D418)+IF('13'!A418=1,'13'!D418)+IF('15'!A418=1,'15'!D418)+IF('14'!A418=1,'14'!D418)</f>
        <v>#REF!</v>
      </c>
      <c r="F418" s="360">
        <f>Цены!G408</f>
        <v>110</v>
      </c>
      <c r="G418" s="352" t="e">
        <f t="shared" si="21"/>
        <v>#REF!</v>
      </c>
      <c r="H418" s="239"/>
    </row>
    <row r="419" spans="1:9" x14ac:dyDescent="0.2">
      <c r="A419" s="240">
        <v>405</v>
      </c>
      <c r="B419" s="242" t="e">
        <f t="shared" si="22"/>
        <v>#REF!</v>
      </c>
      <c r="C419" s="217" t="str">
        <f>Цены!B409</f>
        <v xml:space="preserve">Затирка плитки эпоксидной затиркой </v>
      </c>
      <c r="D419" s="351" t="str">
        <f>Цены!C409</f>
        <v>м2</v>
      </c>
      <c r="E419" s="355" t="e">
        <f>IF(#REF!=1,#REF!)+IF(#REF!=1,#REF!)+IF(#REF!=1,#REF!)+IF(#REF!=1,#REF!)+IF(#REF!=1,#REF!)+IF(#REF!=1,#REF!)+IF(#REF!=1,#REF!)+IF('8'!A419=1,'8'!D419)+
IF(#REF!=1,#REF!)+IF('10'!A419=1,'10'!D419)+IF('11'!A419=1,'11'!D419)+IF('12'!A419=1,'12'!D419)+IF('13'!A419=1,'13'!D419)+IF('15'!A419=1,'15'!D419)+IF('14'!A419=1,'14'!D419)</f>
        <v>#REF!</v>
      </c>
      <c r="F419" s="360">
        <f>Цены!G409</f>
        <v>433.5</v>
      </c>
      <c r="G419" s="352" t="e">
        <f t="shared" si="21"/>
        <v>#REF!</v>
      </c>
      <c r="H419" s="239"/>
    </row>
    <row r="420" spans="1:9" ht="38.25" x14ac:dyDescent="0.2">
      <c r="A420" s="240">
        <v>406</v>
      </c>
      <c r="B420" s="242" t="e">
        <f t="shared" si="22"/>
        <v>#REF!</v>
      </c>
      <c r="C420" s="217" t="str">
        <f>Цены!B410</f>
        <v>Затирка швов в керамической плитке нестандартного размера (10*10, рзноразмерной плитке , мраморной плитке)</v>
      </c>
      <c r="D420" s="351" t="str">
        <f>Цены!C410</f>
        <v>м2</v>
      </c>
      <c r="E420" s="355" t="e">
        <f>IF(#REF!=1,#REF!)+IF(#REF!=1,#REF!)+IF(#REF!=1,#REF!)+IF(#REF!=1,#REF!)+IF(#REF!=1,#REF!)+IF(#REF!=1,#REF!)+IF(#REF!=1,#REF!)+IF('8'!A420=1,'8'!D420)+
IF(#REF!=1,#REF!)+IF('10'!A420=1,'10'!D420)+IF('11'!A420=1,'11'!D420)+IF('12'!A420=1,'12'!D420)+IF('13'!A420=1,'13'!D420)+IF('15'!A420=1,'15'!D420)+IF('14'!A420=1,'14'!D420)</f>
        <v>#REF!</v>
      </c>
      <c r="F420" s="360">
        <f>Цены!G410</f>
        <v>250</v>
      </c>
      <c r="G420" s="352" t="e">
        <f t="shared" si="21"/>
        <v>#REF!</v>
      </c>
      <c r="H420" s="239"/>
    </row>
    <row r="421" spans="1:9" ht="25.5" x14ac:dyDescent="0.2">
      <c r="A421" s="240">
        <v>407</v>
      </c>
      <c r="B421" s="242" t="e">
        <f t="shared" si="22"/>
        <v>#REF!</v>
      </c>
      <c r="C421" s="217" t="str">
        <f>Цены!B411</f>
        <v xml:space="preserve">Вставки из стеклоблоков поштучно в ниши, стены </v>
      </c>
      <c r="D421" s="351" t="str">
        <f>Цены!C411</f>
        <v>шт.</v>
      </c>
      <c r="E421" s="355" t="e">
        <f>IF(#REF!=1,#REF!)+IF(#REF!=1,#REF!)+IF(#REF!=1,#REF!)+IF(#REF!=1,#REF!)+IF(#REF!=1,#REF!)+IF(#REF!=1,#REF!)+IF(#REF!=1,#REF!)+IF('8'!A421=1,'8'!D421)+
IF(#REF!=1,#REF!)+IF('10'!A421=1,'10'!D421)+IF('11'!A421=1,'11'!D421)+IF('12'!A421=1,'12'!D421)+IF('13'!A421=1,'13'!D421)+IF('15'!A421=1,'15'!D421)+IF('14'!A421=1,'14'!D421)</f>
        <v>#REF!</v>
      </c>
      <c r="F421" s="360">
        <f>Цены!G411</f>
        <v>289</v>
      </c>
      <c r="G421" s="352" t="e">
        <f t="shared" si="21"/>
        <v>#REF!</v>
      </c>
      <c r="H421" s="239"/>
    </row>
    <row r="422" spans="1:9" ht="25.5" x14ac:dyDescent="0.2">
      <c r="A422" s="240">
        <v>408</v>
      </c>
      <c r="B422" s="242" t="e">
        <f t="shared" si="22"/>
        <v>#REF!</v>
      </c>
      <c r="C422" s="217" t="str">
        <f>Цены!B412</f>
        <v>Укладка стеклоблоков ( устройство перегородок, стен)</v>
      </c>
      <c r="D422" s="351" t="str">
        <f>Цены!C412</f>
        <v>м2</v>
      </c>
      <c r="E422" s="355" t="e">
        <f>IF(#REF!=1,#REF!)+IF(#REF!=1,#REF!)+IF(#REF!=1,#REF!)+IF(#REF!=1,#REF!)+IF(#REF!=1,#REF!)+IF(#REF!=1,#REF!)+IF(#REF!=1,#REF!)+IF('8'!A422=1,'8'!D422)+
IF(#REF!=1,#REF!)+IF('10'!A422=1,'10'!D422)+IF('11'!A422=1,'11'!D422)+IF('12'!A422=1,'12'!D422)+IF('13'!A422=1,'13'!D422)+IF('15'!A422=1,'15'!D422)+IF('14'!A422=1,'14'!D422)</f>
        <v>#REF!</v>
      </c>
      <c r="F422" s="360">
        <f>Цены!G412</f>
        <v>1976</v>
      </c>
      <c r="G422" s="352" t="e">
        <f t="shared" ref="G422:G453" si="23">E422*F422</f>
        <v>#REF!</v>
      </c>
      <c r="H422" s="239"/>
    </row>
    <row r="423" spans="1:9" x14ac:dyDescent="0.2">
      <c r="A423" s="240">
        <v>409</v>
      </c>
      <c r="B423" s="242" t="e">
        <f t="shared" si="22"/>
        <v>#REF!</v>
      </c>
      <c r="C423" s="217" t="str">
        <f>Цены!B413</f>
        <v>Установка углового профиля (для плитки)</v>
      </c>
      <c r="D423" s="351" t="str">
        <f>Цены!C413</f>
        <v>м/п</v>
      </c>
      <c r="E423" s="355" t="e">
        <f>IF(#REF!=1,#REF!)+IF(#REF!=1,#REF!)+IF(#REF!=1,#REF!)+IF(#REF!=1,#REF!)+IF(#REF!=1,#REF!)+IF(#REF!=1,#REF!)+IF(#REF!=1,#REF!)+IF('8'!A423=1,'8'!D423)+
IF(#REF!=1,#REF!)+IF('10'!A423=1,'10'!D423)+IF('11'!A423=1,'11'!D423)+IF('12'!A423=1,'12'!D423)+IF('13'!A423=1,'13'!D423)+IF('15'!A423=1,'15'!D423)+IF('14'!A423=1,'14'!D423)</f>
        <v>#REF!</v>
      </c>
      <c r="F423" s="360">
        <f>Цены!G413</f>
        <v>98</v>
      </c>
      <c r="G423" s="352" t="e">
        <f t="shared" si="23"/>
        <v>#REF!</v>
      </c>
      <c r="H423" s="239"/>
    </row>
    <row r="424" spans="1:9" ht="25.5" x14ac:dyDescent="0.2">
      <c r="A424" s="240">
        <v>410</v>
      </c>
      <c r="B424" s="242" t="e">
        <f t="shared" si="22"/>
        <v>#REF!</v>
      </c>
      <c r="C424" s="217" t="str">
        <f>Цены!B414</f>
        <v>Облицовка стеновыми ПВХ панелями  (до 10м2)</v>
      </c>
      <c r="D424" s="351" t="str">
        <f>Цены!C414</f>
        <v>м2</v>
      </c>
      <c r="E424" s="355" t="e">
        <f>IF(#REF!=1,#REF!)+IF(#REF!=1,#REF!)+IF(#REF!=1,#REF!)+IF(#REF!=1,#REF!)+IF(#REF!=1,#REF!)+IF(#REF!=1,#REF!)+IF(#REF!=1,#REF!)+IF('8'!A424=1,'8'!D424)+
IF(#REF!=1,#REF!)+IF('10'!A424=1,'10'!D424)+IF('11'!A424=1,'11'!D424)+IF('12'!A424=1,'12'!D424)+IF('13'!A424=1,'13'!D424)+IF('15'!A424=1,'15'!D424)+IF('14'!A424=1,'14'!D424)</f>
        <v>#REF!</v>
      </c>
      <c r="F424" s="360">
        <f>Цены!G414</f>
        <v>420</v>
      </c>
      <c r="G424" s="352" t="e">
        <f t="shared" si="23"/>
        <v>#REF!</v>
      </c>
      <c r="H424" s="239"/>
    </row>
    <row r="425" spans="1:9" ht="25.5" x14ac:dyDescent="0.2">
      <c r="A425" s="240">
        <v>411</v>
      </c>
      <c r="B425" s="242" t="e">
        <f t="shared" si="22"/>
        <v>#REF!</v>
      </c>
      <c r="C425" s="217" t="str">
        <f>Цены!B415</f>
        <v>Облицовка стеновыми ПВХ панелями (свыше 10м2)</v>
      </c>
      <c r="D425" s="351" t="str">
        <f>Цены!C415</f>
        <v>м2</v>
      </c>
      <c r="E425" s="355" t="e">
        <f>IF(#REF!=1,#REF!)+IF(#REF!=1,#REF!)+IF(#REF!=1,#REF!)+IF(#REF!=1,#REF!)+IF(#REF!=1,#REF!)+IF(#REF!=1,#REF!)+IF(#REF!=1,#REF!)+IF('8'!A425=1,'8'!D425)+
IF(#REF!=1,#REF!)+IF('10'!A425=1,'10'!D425)+IF('11'!A425=1,'11'!D425)+IF('12'!A425=1,'12'!D425)+IF('13'!A425=1,'13'!D425)+IF('15'!A425=1,'15'!D425)+IF('14'!A425=1,'14'!D425)</f>
        <v>#REF!</v>
      </c>
      <c r="F425" s="360">
        <f>Цены!G415</f>
        <v>293</v>
      </c>
      <c r="G425" s="352" t="e">
        <f t="shared" si="23"/>
        <v>#REF!</v>
      </c>
      <c r="H425" s="239"/>
    </row>
    <row r="426" spans="1:9" ht="25.5" x14ac:dyDescent="0.2">
      <c r="A426" s="240">
        <v>412</v>
      </c>
      <c r="B426" s="242" t="e">
        <f t="shared" si="22"/>
        <v>#REF!</v>
      </c>
      <c r="C426" s="217" t="str">
        <f>Цены!B416</f>
        <v>Монтаж стеновых ПВХ панелей с устройством каркаса</v>
      </c>
      <c r="D426" s="351" t="str">
        <f>Цены!C416</f>
        <v>м2</v>
      </c>
      <c r="E426" s="355" t="e">
        <f>IF(#REF!=1,#REF!)+IF(#REF!=1,#REF!)+IF(#REF!=1,#REF!)+IF(#REF!=1,#REF!)+IF(#REF!=1,#REF!)+IF(#REF!=1,#REF!)+IF(#REF!=1,#REF!)+IF('8'!A426=1,'8'!D426)+
IF(#REF!=1,#REF!)+IF('10'!A426=1,'10'!D426)+IF('11'!A426=1,'11'!D426)+IF('12'!A426=1,'12'!D426)+IF('13'!A426=1,'13'!D426)+IF('15'!A426=1,'15'!D426)+IF('14'!A426=1,'14'!D426)</f>
        <v>#REF!</v>
      </c>
      <c r="F426" s="360">
        <f>Цены!G416</f>
        <v>579.5</v>
      </c>
      <c r="G426" s="352" t="e">
        <f t="shared" si="23"/>
        <v>#REF!</v>
      </c>
      <c r="H426" s="239"/>
    </row>
    <row r="427" spans="1:9" x14ac:dyDescent="0.2">
      <c r="A427" s="240">
        <v>413</v>
      </c>
      <c r="B427" s="242" t="e">
        <f t="shared" si="22"/>
        <v>#REF!</v>
      </c>
      <c r="C427" s="217" t="str">
        <f>Цены!B417</f>
        <v xml:space="preserve">Монтаж стеновых 3D панелей на клей </v>
      </c>
      <c r="D427" s="351" t="str">
        <f>Цены!C417</f>
        <v>м2</v>
      </c>
      <c r="E427" s="355" t="e">
        <f>IF(#REF!=1,#REF!)+IF(#REF!=1,#REF!)+IF(#REF!=1,#REF!)+IF(#REF!=1,#REF!)+IF(#REF!=1,#REF!)+IF(#REF!=1,#REF!)+IF(#REF!=1,#REF!)+IF('8'!A427=1,'8'!D427)+
IF(#REF!=1,#REF!)+IF('10'!A427=1,'10'!D427)+IF('11'!A427=1,'11'!D427)+IF('12'!A427=1,'12'!D427)+IF('13'!A427=1,'13'!D427)+IF('15'!A427=1,'15'!D427)+IF('14'!A427=1,'14'!D427)</f>
        <v>#REF!</v>
      </c>
      <c r="F427" s="360">
        <f>Цены!G417</f>
        <v>1122.5</v>
      </c>
      <c r="G427" s="352" t="e">
        <f t="shared" si="23"/>
        <v>#REF!</v>
      </c>
      <c r="H427" s="239"/>
      <c r="I427" s="244"/>
    </row>
    <row r="428" spans="1:9" x14ac:dyDescent="0.2">
      <c r="A428" s="240">
        <v>414</v>
      </c>
      <c r="B428" s="242" t="e">
        <f t="shared" si="22"/>
        <v>#REF!</v>
      </c>
      <c r="C428" s="217" t="str">
        <f>Цены!B418</f>
        <v xml:space="preserve">Монтаж молдингов на стену </v>
      </c>
      <c r="D428" s="351" t="str">
        <f>Цены!C418</f>
        <v>м/п</v>
      </c>
      <c r="E428" s="355" t="e">
        <f>IF(#REF!=1,#REF!)+IF(#REF!=1,#REF!)+IF(#REF!=1,#REF!)+IF(#REF!=1,#REF!)+IF(#REF!=1,#REF!)+IF(#REF!=1,#REF!)+IF(#REF!=1,#REF!)+IF('8'!A428=1,'8'!D428)+
IF(#REF!=1,#REF!)+IF('10'!A428=1,'10'!D428)+IF('11'!A428=1,'11'!D428)+IF('12'!A428=1,'12'!D428)+IF('13'!A428=1,'13'!D428)+IF('15'!A428=1,'15'!D428)+IF('14'!A428=1,'14'!D428)</f>
        <v>#REF!</v>
      </c>
      <c r="F428" s="360">
        <f>Цены!G418</f>
        <v>210</v>
      </c>
      <c r="G428" s="352" t="e">
        <f t="shared" si="23"/>
        <v>#REF!</v>
      </c>
      <c r="H428" s="239"/>
    </row>
    <row r="429" spans="1:9" x14ac:dyDescent="0.2">
      <c r="A429" s="240">
        <v>415</v>
      </c>
      <c r="B429" s="242" t="e">
        <f t="shared" si="22"/>
        <v>#REF!</v>
      </c>
      <c r="C429" s="217" t="str">
        <f>Цены!B419</f>
        <v xml:space="preserve">Запил молдингов под 45 градусов </v>
      </c>
      <c r="D429" s="351" t="str">
        <f>Цены!C419</f>
        <v>шт.</v>
      </c>
      <c r="E429" s="355" t="e">
        <f>IF(#REF!=1,#REF!)+IF(#REF!=1,#REF!)+IF(#REF!=1,#REF!)+IF(#REF!=1,#REF!)+IF(#REF!=1,#REF!)+IF(#REF!=1,#REF!)+IF(#REF!=1,#REF!)+IF('8'!A429=1,'8'!D429)+
IF(#REF!=1,#REF!)+IF('10'!A429=1,'10'!D429)+IF('11'!A429=1,'11'!D429)+IF('12'!A429=1,'12'!D429)+IF('13'!A429=1,'13'!D429)+IF('15'!A429=1,'15'!D429)+IF('14'!A429=1,'14'!D429)</f>
        <v>#REF!</v>
      </c>
      <c r="F429" s="360">
        <f>Цены!G419</f>
        <v>27</v>
      </c>
      <c r="G429" s="352" t="e">
        <f t="shared" si="23"/>
        <v>#REF!</v>
      </c>
      <c r="H429" s="239"/>
    </row>
    <row r="430" spans="1:9" x14ac:dyDescent="0.2">
      <c r="A430" s="240">
        <v>416</v>
      </c>
      <c r="B430" s="242" t="e">
        <f t="shared" si="22"/>
        <v>#REF!</v>
      </c>
      <c r="C430" s="217" t="str">
        <f>Цены!B420</f>
        <v>Монтаж ламината на клей</v>
      </c>
      <c r="D430" s="351" t="str">
        <f>Цены!C420</f>
        <v>м2</v>
      </c>
      <c r="E430" s="355" t="e">
        <f>IF(#REF!=1,#REF!)+IF(#REF!=1,#REF!)+IF(#REF!=1,#REF!)+IF(#REF!=1,#REF!)+IF(#REF!=1,#REF!)+IF(#REF!=1,#REF!)+IF(#REF!=1,#REF!)+IF('8'!A430=1,'8'!D430)+
IF(#REF!=1,#REF!)+IF('10'!A430=1,'10'!D430)+IF('11'!A430=1,'11'!D430)+IF('12'!A430=1,'12'!D430)+IF('13'!A430=1,'13'!D430)+IF('15'!A430=1,'15'!D430)+IF('14'!A430=1,'14'!D430)</f>
        <v>#REF!</v>
      </c>
      <c r="F430" s="360">
        <f>Цены!G420</f>
        <v>622.5</v>
      </c>
      <c r="G430" s="352" t="e">
        <f t="shared" si="23"/>
        <v>#REF!</v>
      </c>
      <c r="H430" s="239"/>
    </row>
    <row r="431" spans="1:9" ht="25.5" x14ac:dyDescent="0.2">
      <c r="A431" s="240">
        <v>417</v>
      </c>
      <c r="B431" s="242" t="e">
        <f t="shared" si="22"/>
        <v>#REF!</v>
      </c>
      <c r="C431" s="217" t="str">
        <f>Цены!B421</f>
        <v>Облицовка стеновыми панелями (с устройством каркаса)</v>
      </c>
      <c r="D431" s="351" t="str">
        <f>Цены!C421</f>
        <v>м2</v>
      </c>
      <c r="E431" s="355" t="e">
        <f>IF(#REF!=1,#REF!)+IF(#REF!=1,#REF!)+IF(#REF!=1,#REF!)+IF(#REF!=1,#REF!)+IF(#REF!=1,#REF!)+IF(#REF!=1,#REF!)+IF(#REF!=1,#REF!)+IF('8'!A431=1,'8'!D431)+
IF(#REF!=1,#REF!)+IF('10'!A431=1,'10'!D431)+IF('11'!A431=1,'11'!D431)+IF('12'!A431=1,'12'!D431)+IF('13'!A431=1,'13'!D431)+IF('15'!A431=1,'15'!D431)+IF('14'!A431=1,'14'!D431)</f>
        <v>#REF!</v>
      </c>
      <c r="F431" s="360">
        <f>Цены!G421</f>
        <v>587</v>
      </c>
      <c r="G431" s="352" t="e">
        <f t="shared" si="23"/>
        <v>#REF!</v>
      </c>
      <c r="H431" s="239"/>
    </row>
    <row r="432" spans="1:9" ht="25.5" x14ac:dyDescent="0.2">
      <c r="A432" s="240">
        <v>418</v>
      </c>
      <c r="B432" s="242" t="e">
        <f t="shared" si="22"/>
        <v>#REF!</v>
      </c>
      <c r="C432" s="217" t="str">
        <f>Цены!B422</f>
        <v xml:space="preserve">Облицовка стен деревянной вагонкой с устройством каркаса </v>
      </c>
      <c r="D432" s="351" t="str">
        <f>Цены!C422</f>
        <v>м2</v>
      </c>
      <c r="E432" s="355" t="e">
        <f>IF(#REF!=1,#REF!)+IF(#REF!=1,#REF!)+IF(#REF!=1,#REF!)+IF(#REF!=1,#REF!)+IF(#REF!=1,#REF!)+IF(#REF!=1,#REF!)+IF(#REF!=1,#REF!)+IF('8'!A432=1,'8'!D432)+
IF(#REF!=1,#REF!)+IF('10'!A432=1,'10'!D432)+IF('11'!A432=1,'11'!D432)+IF('12'!A432=1,'12'!D432)+IF('13'!A432=1,'13'!D432)+IF('15'!A432=1,'15'!D432)+IF('14'!A432=1,'14'!D432)</f>
        <v>#REF!</v>
      </c>
      <c r="F432" s="360">
        <f>Цены!G422</f>
        <v>1030</v>
      </c>
      <c r="G432" s="352" t="e">
        <f t="shared" si="23"/>
        <v>#REF!</v>
      </c>
      <c r="H432" s="239"/>
    </row>
    <row r="433" spans="1:8" ht="25.5" x14ac:dyDescent="0.2">
      <c r="A433" s="240">
        <v>419</v>
      </c>
      <c r="B433" s="242" t="e">
        <f t="shared" si="22"/>
        <v>#REF!</v>
      </c>
      <c r="C433" s="217" t="str">
        <f>Цены!B423</f>
        <v>Покрытие деревянных поверхностей лаком или тонирующим составом в 1 слой</v>
      </c>
      <c r="D433" s="351" t="str">
        <f>Цены!C423</f>
        <v>м2</v>
      </c>
      <c r="E433" s="355" t="e">
        <f>IF(#REF!=1,#REF!)+IF(#REF!=1,#REF!)+IF(#REF!=1,#REF!)+IF(#REF!=1,#REF!)+IF(#REF!=1,#REF!)+IF(#REF!=1,#REF!)+IF(#REF!=1,#REF!)+IF('8'!A433=1,'8'!D433)+
IF(#REF!=1,#REF!)+IF('10'!A433=1,'10'!D433)+IF('11'!A433=1,'11'!D433)+IF('12'!A433=1,'12'!D433)+IF('13'!A433=1,'13'!D433)+IF('15'!A433=1,'15'!D433)+IF('14'!A433=1,'14'!D433)</f>
        <v>#REF!</v>
      </c>
      <c r="F433" s="360">
        <f>Цены!G423</f>
        <v>99</v>
      </c>
      <c r="G433" s="352" t="e">
        <f t="shared" si="23"/>
        <v>#REF!</v>
      </c>
      <c r="H433" s="239"/>
    </row>
    <row r="434" spans="1:8" ht="25.5" x14ac:dyDescent="0.2">
      <c r="A434" s="240">
        <v>420</v>
      </c>
      <c r="B434" s="242" t="e">
        <f t="shared" si="22"/>
        <v>#REF!</v>
      </c>
      <c r="C434" s="217" t="str">
        <f>Цены!B424</f>
        <v>Оклейка стен стеклянными/зеркальными элементами (размер менее 20*20)</v>
      </c>
      <c r="D434" s="351" t="str">
        <f>Цены!C424</f>
        <v>м2</v>
      </c>
      <c r="E434" s="355" t="e">
        <f>IF(#REF!=1,#REF!)+IF(#REF!=1,#REF!)+IF(#REF!=1,#REF!)+IF(#REF!=1,#REF!)+IF(#REF!=1,#REF!)+IF(#REF!=1,#REF!)+IF(#REF!=1,#REF!)+IF('8'!A434=1,'8'!D434)+
IF(#REF!=1,#REF!)+IF('10'!A434=1,'10'!D434)+IF('11'!A434=1,'11'!D434)+IF('12'!A434=1,'12'!D434)+IF('13'!A434=1,'13'!D434)+IF('15'!A434=1,'15'!D434)+IF('14'!A434=1,'14'!D434)</f>
        <v>#REF!</v>
      </c>
      <c r="F434" s="360">
        <f>Цены!G424</f>
        <v>1030</v>
      </c>
      <c r="G434" s="352" t="e">
        <f t="shared" si="23"/>
        <v>#REF!</v>
      </c>
      <c r="H434" s="239"/>
    </row>
    <row r="435" spans="1:8" ht="25.5" x14ac:dyDescent="0.2">
      <c r="A435" s="240">
        <v>421</v>
      </c>
      <c r="B435" s="242" t="e">
        <f t="shared" si="22"/>
        <v>#REF!</v>
      </c>
      <c r="C435" s="217" t="str">
        <f>Цены!B425</f>
        <v>Оклейка стен стеклянными/зеркальными элементами (размер более 20*20)</v>
      </c>
      <c r="D435" s="351" t="str">
        <f>Цены!C425</f>
        <v>м2</v>
      </c>
      <c r="E435" s="355" t="e">
        <f>IF(#REF!=1,#REF!)+IF(#REF!=1,#REF!)+IF(#REF!=1,#REF!)+IF(#REF!=1,#REF!)+IF(#REF!=1,#REF!)+IF(#REF!=1,#REF!)+IF(#REF!=1,#REF!)+IF('8'!A435=1,'8'!D435)+
IF(#REF!=1,#REF!)+IF('10'!A435=1,'10'!D435)+IF('11'!A435=1,'11'!D435)+IF('12'!A435=1,'12'!D435)+IF('13'!A435=1,'13'!D435)+IF('15'!A435=1,'15'!D435)+IF('14'!A435=1,'14'!D435)</f>
        <v>#REF!</v>
      </c>
      <c r="F435" s="360">
        <f>Цены!G425</f>
        <v>840</v>
      </c>
      <c r="G435" s="352" t="e">
        <f t="shared" si="23"/>
        <v>#REF!</v>
      </c>
      <c r="H435" s="239"/>
    </row>
    <row r="436" spans="1:8" x14ac:dyDescent="0.2">
      <c r="A436" s="240">
        <v>422</v>
      </c>
      <c r="B436" s="242" t="e">
        <f t="shared" si="22"/>
        <v>#REF!</v>
      </c>
      <c r="C436" s="217" t="str">
        <f>Цены!B426</f>
        <v>Декоративная  штукатурка</v>
      </c>
      <c r="D436" s="351" t="str">
        <f>Цены!C426</f>
        <v>м2</v>
      </c>
      <c r="E436" s="355" t="e">
        <f>IF(#REF!=1,#REF!)+IF(#REF!=1,#REF!)+IF(#REF!=1,#REF!)+IF(#REF!=1,#REF!)+IF(#REF!=1,#REF!)+IF(#REF!=1,#REF!)+IF(#REF!=1,#REF!)+IF('8'!A436=1,'8'!D436)+
IF(#REF!=1,#REF!)+IF('10'!A436=1,'10'!D436)+IF('11'!A436=1,'11'!D436)+IF('12'!A436=1,'12'!D436)+IF('13'!A436=1,'13'!D436)+IF('15'!A436=1,'15'!D436)+IF('14'!A436=1,'14'!D436)</f>
        <v>#REF!</v>
      </c>
      <c r="F436" s="360">
        <f>Цены!G426</f>
        <v>760</v>
      </c>
      <c r="G436" s="352" t="e">
        <f t="shared" si="23"/>
        <v>#REF!</v>
      </c>
      <c r="H436" s="239"/>
    </row>
    <row r="437" spans="1:8" x14ac:dyDescent="0.2">
      <c r="A437" s="240">
        <v>423</v>
      </c>
      <c r="B437" s="242" t="e">
        <f t="shared" si="22"/>
        <v>#REF!</v>
      </c>
      <c r="C437" s="217" t="str">
        <f>Цены!B427</f>
        <v>Фактурная  штукатурка</v>
      </c>
      <c r="D437" s="351" t="str">
        <f>Цены!C427</f>
        <v>м2</v>
      </c>
      <c r="E437" s="355" t="e">
        <f>IF(#REF!=1,#REF!)+IF(#REF!=1,#REF!)+IF(#REF!=1,#REF!)+IF(#REF!=1,#REF!)+IF(#REF!=1,#REF!)+IF(#REF!=1,#REF!)+IF(#REF!=1,#REF!)+IF('8'!A437=1,'8'!D437)+
IF(#REF!=1,#REF!)+IF('10'!A437=1,'10'!D437)+IF('11'!A437=1,'11'!D437)+IF('12'!A437=1,'12'!D437)+IF('13'!A437=1,'13'!D437)+IF('15'!A437=1,'15'!D437)+IF('14'!A437=1,'14'!D437)</f>
        <v>#REF!</v>
      </c>
      <c r="F437" s="360">
        <f>Цены!G427</f>
        <v>327</v>
      </c>
      <c r="G437" s="352" t="e">
        <f t="shared" si="23"/>
        <v>#REF!</v>
      </c>
      <c r="H437" s="239"/>
    </row>
    <row r="438" spans="1:8" x14ac:dyDescent="0.2">
      <c r="A438" s="240">
        <v>424</v>
      </c>
      <c r="B438" s="242" t="e">
        <f t="shared" si="22"/>
        <v>#REF!</v>
      </c>
      <c r="C438" s="217" t="str">
        <f>Цены!B428</f>
        <v>Венецианская  штукатурка</v>
      </c>
      <c r="D438" s="351" t="str">
        <f>Цены!C428</f>
        <v>м2</v>
      </c>
      <c r="E438" s="355" t="e">
        <f>IF(#REF!=1,#REF!)+IF(#REF!=1,#REF!)+IF(#REF!=1,#REF!)+IF(#REF!=1,#REF!)+IF(#REF!=1,#REF!)+IF(#REF!=1,#REF!)+IF(#REF!=1,#REF!)+IF('8'!A438=1,'8'!D438)+
IF(#REF!=1,#REF!)+IF('10'!A438=1,'10'!D438)+IF('11'!A438=1,'11'!D438)+IF('12'!A438=1,'12'!D438)+IF('13'!A438=1,'13'!D438)+IF('15'!A438=1,'15'!D438)+IF('14'!A438=1,'14'!D438)</f>
        <v>#REF!</v>
      </c>
      <c r="F438" s="360">
        <f>Цены!G428</f>
        <v>1317.5</v>
      </c>
      <c r="G438" s="352" t="e">
        <f t="shared" si="23"/>
        <v>#REF!</v>
      </c>
      <c r="H438" s="239"/>
    </row>
    <row r="439" spans="1:8" x14ac:dyDescent="0.2">
      <c r="A439" s="240">
        <v>425</v>
      </c>
      <c r="B439" s="242" t="e">
        <f t="shared" si="22"/>
        <v>#REF!</v>
      </c>
      <c r="C439" s="217" t="str">
        <f>Цены!B429</f>
        <v>Нанесение жидких обоев</v>
      </c>
      <c r="D439" s="351" t="str">
        <f>Цены!C429</f>
        <v>м2</v>
      </c>
      <c r="E439" s="355" t="e">
        <f>IF(#REF!=1,#REF!)+IF(#REF!=1,#REF!)+IF(#REF!=1,#REF!)+IF(#REF!=1,#REF!)+IF(#REF!=1,#REF!)+IF(#REF!=1,#REF!)+IF(#REF!=1,#REF!)+IF('8'!A439=1,'8'!D439)+
IF(#REF!=1,#REF!)+IF('10'!A439=1,'10'!D439)+IF('11'!A439=1,'11'!D439)+IF('12'!A439=1,'12'!D439)+IF('13'!A439=1,'13'!D439)+IF('15'!A439=1,'15'!D439)+IF('14'!A439=1,'14'!D439)</f>
        <v>#REF!</v>
      </c>
      <c r="F439" s="360">
        <f>Цены!G429</f>
        <v>390</v>
      </c>
      <c r="G439" s="352" t="e">
        <f t="shared" si="23"/>
        <v>#REF!</v>
      </c>
      <c r="H439" s="239"/>
    </row>
    <row r="440" spans="1:8" x14ac:dyDescent="0.2">
      <c r="A440" s="240">
        <v>426</v>
      </c>
      <c r="B440" s="242" t="e">
        <f t="shared" si="22"/>
        <v>#REF!</v>
      </c>
      <c r="C440" s="217" t="str">
        <f>Цены!B430</f>
        <v>Оклейка стен обоями шириной менее 700мм</v>
      </c>
      <c r="D440" s="351" t="str">
        <f>Цены!C430</f>
        <v>м2</v>
      </c>
      <c r="E440" s="355" t="e">
        <f>IF(#REF!=1,#REF!)+IF(#REF!=1,#REF!)+IF(#REF!=1,#REF!)+IF(#REF!=1,#REF!)+IF(#REF!=1,#REF!)+IF(#REF!=1,#REF!)+IF(#REF!=1,#REF!)+IF('8'!A440=1,'8'!D440)+
IF(#REF!=1,#REF!)+IF('10'!A440=1,'10'!D440)+IF('11'!A440=1,'11'!D440)+IF('12'!A440=1,'12'!D440)+IF('13'!A440=1,'13'!D440)+IF('15'!A440=1,'15'!D440)+IF('14'!A440=1,'14'!D440)</f>
        <v>#REF!</v>
      </c>
      <c r="F440" s="360">
        <f>Цены!G430</f>
        <v>242.5</v>
      </c>
      <c r="G440" s="352" t="e">
        <f t="shared" si="23"/>
        <v>#REF!</v>
      </c>
      <c r="H440" s="239"/>
    </row>
    <row r="441" spans="1:8" x14ac:dyDescent="0.2">
      <c r="A441" s="240">
        <v>427</v>
      </c>
      <c r="B441" s="242" t="e">
        <f t="shared" si="22"/>
        <v>#REF!</v>
      </c>
      <c r="C441" s="217" t="str">
        <f>Цены!B431</f>
        <v>Оклейка стен обоями без подбора</v>
      </c>
      <c r="D441" s="351" t="str">
        <f>Цены!C431</f>
        <v>м2</v>
      </c>
      <c r="E441" s="355" t="e">
        <f>IF(#REF!=1,#REF!)+IF(#REF!=1,#REF!)+IF(#REF!=1,#REF!)+IF(#REF!=1,#REF!)+IF(#REF!=1,#REF!)+IF(#REF!=1,#REF!)+IF(#REF!=1,#REF!)+IF('8'!A441=1,'8'!D441)+
IF(#REF!=1,#REF!)+IF('10'!A441=1,'10'!D441)+IF('11'!A441=1,'11'!D441)+IF('12'!A441=1,'12'!D441)+IF('13'!A441=1,'13'!D441)+IF('15'!A441=1,'15'!D441)+IF('14'!A441=1,'14'!D441)</f>
        <v>#REF!</v>
      </c>
      <c r="F441" s="360">
        <f>Цены!G431</f>
        <v>240</v>
      </c>
      <c r="G441" s="352" t="e">
        <f t="shared" si="23"/>
        <v>#REF!</v>
      </c>
      <c r="H441" s="239"/>
    </row>
    <row r="442" spans="1:8" x14ac:dyDescent="0.2">
      <c r="A442" s="240">
        <v>428</v>
      </c>
      <c r="B442" s="242" t="e">
        <f t="shared" si="22"/>
        <v>#REF!</v>
      </c>
      <c r="C442" s="217" t="str">
        <f>Цены!B432</f>
        <v>Оклейка стен обоями с подбором</v>
      </c>
      <c r="D442" s="351" t="str">
        <f>Цены!C432</f>
        <v>м2</v>
      </c>
      <c r="E442" s="355" t="e">
        <f>IF(#REF!=1,#REF!)+IF(#REF!=1,#REF!)+IF(#REF!=1,#REF!)+IF(#REF!=1,#REF!)+IF(#REF!=1,#REF!)+IF(#REF!=1,#REF!)+IF(#REF!=1,#REF!)+IF('8'!A442=1,'8'!D442)+
IF(#REF!=1,#REF!)+IF('10'!A442=1,'10'!D442)+IF('11'!A442=1,'11'!D442)+IF('12'!A442=1,'12'!D442)+IF('13'!A442=1,'13'!D442)+IF('15'!A442=1,'15'!D442)+IF('14'!A442=1,'14'!D442)</f>
        <v>#REF!</v>
      </c>
      <c r="F442" s="360">
        <f>Цены!G432</f>
        <v>270</v>
      </c>
      <c r="G442" s="352" t="e">
        <f t="shared" si="23"/>
        <v>#REF!</v>
      </c>
      <c r="H442" s="239"/>
    </row>
    <row r="443" spans="1:8" x14ac:dyDescent="0.2">
      <c r="A443" s="240">
        <v>429</v>
      </c>
      <c r="B443" s="242" t="e">
        <f t="shared" si="22"/>
        <v>#REF!</v>
      </c>
      <c r="C443" s="217" t="str">
        <f>Цены!B433</f>
        <v xml:space="preserve">Оклейка стен текстильными обоями </v>
      </c>
      <c r="D443" s="351" t="str">
        <f>Цены!C433</f>
        <v>м2</v>
      </c>
      <c r="E443" s="355" t="e">
        <f>IF(#REF!=1,#REF!)+IF(#REF!=1,#REF!)+IF(#REF!=1,#REF!)+IF(#REF!=1,#REF!)+IF(#REF!=1,#REF!)+IF(#REF!=1,#REF!)+IF(#REF!=1,#REF!)+IF('8'!A443=1,'8'!D443)+
IF(#REF!=1,#REF!)+IF('10'!A443=1,'10'!D443)+IF('11'!A443=1,'11'!D443)+IF('12'!A443=1,'12'!D443)+IF('13'!A443=1,'13'!D443)+IF('15'!A443=1,'15'!D443)+IF('14'!A443=1,'14'!D443)</f>
        <v>#REF!</v>
      </c>
      <c r="F443" s="360">
        <f>Цены!G433</f>
        <v>313</v>
      </c>
      <c r="G443" s="352" t="e">
        <f t="shared" si="23"/>
        <v>#REF!</v>
      </c>
      <c r="H443" s="239"/>
    </row>
    <row r="444" spans="1:8" x14ac:dyDescent="0.2">
      <c r="A444" s="240">
        <v>430</v>
      </c>
      <c r="B444" s="242" t="e">
        <f t="shared" si="22"/>
        <v>#REF!</v>
      </c>
      <c r="C444" s="217" t="str">
        <f>Цены!B434</f>
        <v>Оклейка стен обоями под окраску</v>
      </c>
      <c r="D444" s="351" t="str">
        <f>Цены!C434</f>
        <v>м2</v>
      </c>
      <c r="E444" s="355" t="e">
        <f>IF(#REF!=1,#REF!)+IF(#REF!=1,#REF!)+IF(#REF!=1,#REF!)+IF(#REF!=1,#REF!)+IF(#REF!=1,#REF!)+IF(#REF!=1,#REF!)+IF(#REF!=1,#REF!)+IF('8'!A444=1,'8'!D444)+
IF(#REF!=1,#REF!)+IF('10'!A444=1,'10'!D444)+IF('11'!A444=1,'11'!D444)+IF('12'!A444=1,'12'!D444)+IF('13'!A444=1,'13'!D444)+IF('15'!A444=1,'15'!D444)+IF('14'!A444=1,'14'!D444)</f>
        <v>#REF!</v>
      </c>
      <c r="F444" s="360">
        <f>Цены!G434</f>
        <v>210</v>
      </c>
      <c r="G444" s="352" t="e">
        <f t="shared" si="23"/>
        <v>#REF!</v>
      </c>
      <c r="H444" s="239"/>
    </row>
    <row r="445" spans="1:8" ht="25.5" x14ac:dyDescent="0.2">
      <c r="A445" s="240">
        <v>431</v>
      </c>
      <c r="B445" s="242" t="e">
        <f t="shared" si="22"/>
        <v>#REF!</v>
      </c>
      <c r="C445" s="217" t="str">
        <f>Цены!B435</f>
        <v>Оклейка стен флизелиновым холстом (110,130,150 г/м2)</v>
      </c>
      <c r="D445" s="351" t="str">
        <f>Цены!C435</f>
        <v>м2</v>
      </c>
      <c r="E445" s="355" t="e">
        <f>IF(#REF!=1,#REF!)+IF(#REF!=1,#REF!)+IF(#REF!=1,#REF!)+IF(#REF!=1,#REF!)+IF(#REF!=1,#REF!)+IF(#REF!=1,#REF!)+IF(#REF!=1,#REF!)+IF('8'!A445=1,'8'!D445)+
IF(#REF!=1,#REF!)+IF('10'!A445=1,'10'!D445)+IF('11'!A445=1,'11'!D445)+IF('12'!A445=1,'12'!D445)+IF('13'!A445=1,'13'!D445)+IF('15'!A445=1,'15'!D445)+IF('14'!A445=1,'14'!D445)</f>
        <v>#REF!</v>
      </c>
      <c r="F445" s="360">
        <f>Цены!G435</f>
        <v>155</v>
      </c>
      <c r="G445" s="352" t="e">
        <f t="shared" si="23"/>
        <v>#REF!</v>
      </c>
      <c r="H445" s="239"/>
    </row>
    <row r="446" spans="1:8" x14ac:dyDescent="0.2">
      <c r="A446" s="240">
        <v>432</v>
      </c>
      <c r="B446" s="242" t="e">
        <f t="shared" si="22"/>
        <v>#REF!</v>
      </c>
      <c r="C446" s="217" t="str">
        <f>Цены!B436</f>
        <v xml:space="preserve">Оклеивание стен обоями шелкография </v>
      </c>
      <c r="D446" s="351" t="str">
        <f>Цены!C436</f>
        <v>м2</v>
      </c>
      <c r="E446" s="355" t="e">
        <f>IF(#REF!=1,#REF!)+IF(#REF!=1,#REF!)+IF(#REF!=1,#REF!)+IF(#REF!=1,#REF!)+IF(#REF!=1,#REF!)+IF(#REF!=1,#REF!)+IF(#REF!=1,#REF!)+IF('8'!A446=1,'8'!D446)+
IF(#REF!=1,#REF!)+IF('10'!A446=1,'10'!D446)+IF('11'!A446=1,'11'!D446)+IF('12'!A446=1,'12'!D446)+IF('13'!A446=1,'13'!D446)+IF('15'!A446=1,'15'!D446)+IF('14'!A446=1,'14'!D446)</f>
        <v>#REF!</v>
      </c>
      <c r="F446" s="360">
        <f>Цены!G436</f>
        <v>471</v>
      </c>
      <c r="G446" s="352" t="e">
        <f t="shared" si="23"/>
        <v>#REF!</v>
      </c>
      <c r="H446" s="239"/>
    </row>
    <row r="447" spans="1:8" x14ac:dyDescent="0.2">
      <c r="A447" s="240">
        <v>433</v>
      </c>
      <c r="B447" s="242" t="e">
        <f t="shared" si="22"/>
        <v>#REF!</v>
      </c>
      <c r="C447" s="217" t="str">
        <f>Цены!B437</f>
        <v>Поклейка обойного бордюра</v>
      </c>
      <c r="D447" s="351" t="str">
        <f>Цены!C437</f>
        <v>м/п</v>
      </c>
      <c r="E447" s="355" t="e">
        <f>IF(#REF!=1,#REF!)+IF(#REF!=1,#REF!)+IF(#REF!=1,#REF!)+IF(#REF!=1,#REF!)+IF(#REF!=1,#REF!)+IF(#REF!=1,#REF!)+IF(#REF!=1,#REF!)+IF('8'!A447=1,'8'!D447)+
IF(#REF!=1,#REF!)+IF('10'!A447=1,'10'!D447)+IF('11'!A447=1,'11'!D447)+IF('12'!A447=1,'12'!D447)+IF('13'!A447=1,'13'!D447)+IF('15'!A447=1,'15'!D447)+IF('14'!A447=1,'14'!D447)</f>
        <v>#REF!</v>
      </c>
      <c r="F447" s="360">
        <f>Цены!G437</f>
        <v>120.5</v>
      </c>
      <c r="G447" s="352" t="e">
        <f t="shared" si="23"/>
        <v>#REF!</v>
      </c>
      <c r="H447" s="239"/>
    </row>
    <row r="448" spans="1:8" x14ac:dyDescent="0.2">
      <c r="A448" s="240">
        <v>434</v>
      </c>
      <c r="B448" s="242" t="e">
        <f t="shared" si="22"/>
        <v>#REF!</v>
      </c>
      <c r="C448" s="217" t="str">
        <f>Цены!B438</f>
        <v xml:space="preserve">Поклейка фотообоев/бумажных обоев </v>
      </c>
      <c r="D448" s="351" t="str">
        <f>Цены!C438</f>
        <v>м2</v>
      </c>
      <c r="E448" s="355" t="e">
        <f>IF(#REF!=1,#REF!)+IF(#REF!=1,#REF!)+IF(#REF!=1,#REF!)+IF(#REF!=1,#REF!)+IF(#REF!=1,#REF!)+IF(#REF!=1,#REF!)+IF(#REF!=1,#REF!)+IF('8'!A448=1,'8'!D448)+
IF(#REF!=1,#REF!)+IF('10'!A448=1,'10'!D448)+IF('11'!A448=1,'11'!D448)+IF('12'!A448=1,'12'!D448)+IF('13'!A448=1,'13'!D448)+IF('15'!A448=1,'15'!D448)+IF('14'!A448=1,'14'!D448)</f>
        <v>#REF!</v>
      </c>
      <c r="F448" s="360">
        <f>Цены!G438</f>
        <v>1041</v>
      </c>
      <c r="G448" s="352" t="e">
        <f t="shared" si="23"/>
        <v>#REF!</v>
      </c>
      <c r="H448" s="239"/>
    </row>
    <row r="449" spans="1:8" ht="38.25" x14ac:dyDescent="0.2">
      <c r="A449" s="240">
        <v>435</v>
      </c>
      <c r="B449" s="242" t="e">
        <f t="shared" si="22"/>
        <v>#REF!</v>
      </c>
      <c r="C449" s="217" t="str">
        <f>Цены!B439</f>
        <v xml:space="preserve">Оклеивание стен шелковыми обоями VIP класса, обоями типа соломка, пробковым покрытием </v>
      </c>
      <c r="D449" s="351" t="str">
        <f>Цены!C439</f>
        <v>м2</v>
      </c>
      <c r="E449" s="355" t="e">
        <f>IF(#REF!=1,#REF!)+IF(#REF!=1,#REF!)+IF(#REF!=1,#REF!)+IF(#REF!=1,#REF!)+IF(#REF!=1,#REF!)+IF(#REF!=1,#REF!)+IF(#REF!=1,#REF!)+IF('8'!A449=1,'8'!D449)+
IF(#REF!=1,#REF!)+IF('10'!A449=1,'10'!D449)+IF('11'!A449=1,'11'!D449)+IF('12'!A449=1,'12'!D449)+IF('13'!A449=1,'13'!D449)+IF('15'!A449=1,'15'!D449)+IF('14'!A449=1,'14'!D449)</f>
        <v>#REF!</v>
      </c>
      <c r="F449" s="360">
        <f>Цены!G439</f>
        <v>1432</v>
      </c>
      <c r="G449" s="352" t="e">
        <f t="shared" si="23"/>
        <v>#REF!</v>
      </c>
      <c r="H449" s="239"/>
    </row>
    <row r="450" spans="1:8" x14ac:dyDescent="0.2">
      <c r="A450" s="240">
        <v>436</v>
      </c>
      <c r="B450" s="242" t="e">
        <f t="shared" si="22"/>
        <v>#REF!</v>
      </c>
      <c r="C450" s="217" t="str">
        <f>Цены!B440</f>
        <v>Оклеивание стены фреской/панно</v>
      </c>
      <c r="D450" s="351" t="str">
        <f>Цены!C440</f>
        <v>м2</v>
      </c>
      <c r="E450" s="355" t="e">
        <f>IF(#REF!=1,#REF!)+IF(#REF!=1,#REF!)+IF(#REF!=1,#REF!)+IF(#REF!=1,#REF!)+IF(#REF!=1,#REF!)+IF(#REF!=1,#REF!)+IF(#REF!=1,#REF!)+IF('8'!A450=1,'8'!D450)+
IF(#REF!=1,#REF!)+IF('10'!A450=1,'10'!D450)+IF('11'!A450=1,'11'!D450)+IF('12'!A450=1,'12'!D450)+IF('13'!A450=1,'13'!D450)+IF('15'!A450=1,'15'!D450)+IF('14'!A450=1,'14'!D450)</f>
        <v>#REF!</v>
      </c>
      <c r="F450" s="360">
        <f>Цены!G440</f>
        <v>1050</v>
      </c>
      <c r="G450" s="352" t="e">
        <f t="shared" si="23"/>
        <v>#REF!</v>
      </c>
      <c r="H450" s="239"/>
    </row>
    <row r="451" spans="1:8" x14ac:dyDescent="0.2">
      <c r="A451" s="240">
        <v>437</v>
      </c>
      <c r="B451" s="242" t="e">
        <f t="shared" si="22"/>
        <v>#REF!</v>
      </c>
      <c r="C451" s="217" t="str">
        <f>Цены!B441</f>
        <v>Окраска молдингов стены</v>
      </c>
      <c r="D451" s="351" t="str">
        <f>Цены!C441</f>
        <v>м/п</v>
      </c>
      <c r="E451" s="355" t="e">
        <f>IF(#REF!=1,#REF!)+IF(#REF!=1,#REF!)+IF(#REF!=1,#REF!)+IF(#REF!=1,#REF!)+IF(#REF!=1,#REF!)+IF(#REF!=1,#REF!)+IF(#REF!=1,#REF!)+IF('8'!A451=1,'8'!D451)+
IF(#REF!=1,#REF!)+IF('10'!A451=1,'10'!D451)+IF('11'!A451=1,'11'!D451)+IF('12'!A451=1,'12'!D451)+IF('13'!A451=1,'13'!D451)+IF('15'!A451=1,'15'!D451)+IF('14'!A451=1,'14'!D451)</f>
        <v>#REF!</v>
      </c>
      <c r="F451" s="360">
        <f>Цены!G441</f>
        <v>122.5</v>
      </c>
      <c r="G451" s="352" t="e">
        <f t="shared" si="23"/>
        <v>#REF!</v>
      </c>
      <c r="H451" s="239"/>
    </row>
    <row r="452" spans="1:8" ht="25.5" x14ac:dyDescent="0.2">
      <c r="A452" s="240">
        <v>438</v>
      </c>
      <c r="B452" s="242" t="e">
        <f t="shared" si="22"/>
        <v>#REF!</v>
      </c>
      <c r="C452" s="217" t="str">
        <f>Цены!B442</f>
        <v>Окраска кирпичной /бетонной стены( стиль лофт)</v>
      </c>
      <c r="D452" s="351" t="str">
        <f>Цены!C442</f>
        <v>м2</v>
      </c>
      <c r="E452" s="355" t="e">
        <f>IF(#REF!=1,#REF!)+IF(#REF!=1,#REF!)+IF(#REF!=1,#REF!)+IF(#REF!=1,#REF!)+IF(#REF!=1,#REF!)+IF(#REF!=1,#REF!)+IF(#REF!=1,#REF!)+IF('8'!A452=1,'8'!D452)+
IF(#REF!=1,#REF!)+IF('10'!A452=1,'10'!D452)+IF('11'!A452=1,'11'!D452)+IF('12'!A452=1,'12'!D452)+IF('13'!A452=1,'13'!D452)+IF('15'!A452=1,'15'!D452)+IF('14'!A452=1,'14'!D452)</f>
        <v>#REF!</v>
      </c>
      <c r="F452" s="360">
        <f>Цены!G442</f>
        <v>224</v>
      </c>
      <c r="G452" s="352" t="e">
        <f t="shared" si="23"/>
        <v>#REF!</v>
      </c>
      <c r="H452" s="239"/>
    </row>
    <row r="453" spans="1:8" x14ac:dyDescent="0.2">
      <c r="A453" s="240">
        <v>439</v>
      </c>
      <c r="B453" s="242" t="e">
        <f t="shared" si="22"/>
        <v>#REF!</v>
      </c>
      <c r="C453" s="217" t="str">
        <f>Цены!B443</f>
        <v>Окраска стен в 2 слоя</v>
      </c>
      <c r="D453" s="351" t="str">
        <f>Цены!C443</f>
        <v>м2</v>
      </c>
      <c r="E453" s="355" t="e">
        <f>IF(#REF!=1,#REF!)+IF(#REF!=1,#REF!)+IF(#REF!=1,#REF!)+IF(#REF!=1,#REF!)+IF(#REF!=1,#REF!)+IF(#REF!=1,#REF!)+IF(#REF!=1,#REF!)+IF('8'!A453=1,'8'!D453)+
IF(#REF!=1,#REF!)+IF('10'!A453=1,'10'!D453)+IF('11'!A453=1,'11'!D453)+IF('12'!A453=1,'12'!D453)+IF('13'!A453=1,'13'!D453)+IF('15'!A453=1,'15'!D453)+IF('14'!A453=1,'14'!D453)</f>
        <v>#REF!</v>
      </c>
      <c r="F453" s="360">
        <f>Цены!G443</f>
        <v>172.5</v>
      </c>
      <c r="G453" s="352" t="e">
        <f t="shared" si="23"/>
        <v>#REF!</v>
      </c>
      <c r="H453" s="239"/>
    </row>
    <row r="454" spans="1:8" x14ac:dyDescent="0.2">
      <c r="A454" s="240">
        <v>440</v>
      </c>
      <c r="B454" s="242" t="e">
        <f t="shared" si="22"/>
        <v>#REF!</v>
      </c>
      <c r="C454" s="217" t="str">
        <f>Цены!B444</f>
        <v>Окраска стен (цветная) до 3х цветов</v>
      </c>
      <c r="D454" s="351" t="str">
        <f>Цены!C444</f>
        <v>м2</v>
      </c>
      <c r="E454" s="355" t="e">
        <f>IF(#REF!=1,#REF!)+IF(#REF!=1,#REF!)+IF(#REF!=1,#REF!)+IF(#REF!=1,#REF!)+IF(#REF!=1,#REF!)+IF(#REF!=1,#REF!)+IF(#REF!=1,#REF!)+IF('8'!A454=1,'8'!D454)+
IF(#REF!=1,#REF!)+IF('10'!A454=1,'10'!D454)+IF('11'!A454=1,'11'!D454)+IF('12'!A454=1,'12'!D454)+IF('13'!A454=1,'13'!D454)+IF('15'!A454=1,'15'!D454)+IF('14'!A454=1,'14'!D454)</f>
        <v>#REF!</v>
      </c>
      <c r="F454" s="360">
        <f>Цены!G444</f>
        <v>317.5</v>
      </c>
      <c r="G454" s="352" t="e">
        <f>E454*F454</f>
        <v>#REF!</v>
      </c>
      <c r="H454" s="239"/>
    </row>
    <row r="455" spans="1:8" x14ac:dyDescent="0.2">
      <c r="A455" s="240">
        <v>441</v>
      </c>
      <c r="B455" s="242" t="e">
        <f t="shared" si="22"/>
        <v>#REF!</v>
      </c>
      <c r="C455" s="217" t="str">
        <f>Цены!B445</f>
        <v>Окраска обоев в 2 слоя</v>
      </c>
      <c r="D455" s="351" t="str">
        <f>Цены!C445</f>
        <v>м2</v>
      </c>
      <c r="E455" s="355" t="e">
        <f>IF(#REF!=1,#REF!)+IF(#REF!=1,#REF!)+IF(#REF!=1,#REF!)+IF(#REF!=1,#REF!)+IF(#REF!=1,#REF!)+IF(#REF!=1,#REF!)+IF(#REF!=1,#REF!)+IF('8'!A455=1,'8'!D455)+
IF(#REF!=1,#REF!)+IF('10'!A455=1,'10'!D455)+IF('11'!A455=1,'11'!D455)+IF('12'!A455=1,'12'!D455)+IF('13'!A455=1,'13'!D455)+IF('15'!A455=1,'15'!D455)+IF('14'!A455=1,'14'!D455)</f>
        <v>#REF!</v>
      </c>
      <c r="F455" s="360">
        <f>Цены!G445</f>
        <v>137.5</v>
      </c>
      <c r="G455" s="352" t="e">
        <f>E455*F455</f>
        <v>#REF!</v>
      </c>
      <c r="H455" s="239"/>
    </row>
    <row r="456" spans="1:8" x14ac:dyDescent="0.2">
      <c r="A456" s="240">
        <v>442</v>
      </c>
      <c r="B456" s="242" t="e">
        <f t="shared" si="22"/>
        <v>#REF!</v>
      </c>
      <c r="C456" s="217" t="str">
        <f>Цены!B446</f>
        <v>Установка люка "невидимка"</v>
      </c>
      <c r="D456" s="351" t="str">
        <f>Цены!C446</f>
        <v>шт.</v>
      </c>
      <c r="E456" s="355" t="e">
        <f>IF(#REF!=1,#REF!)+IF(#REF!=1,#REF!)+IF(#REF!=1,#REF!)+IF(#REF!=1,#REF!)+IF(#REF!=1,#REF!)+IF(#REF!=1,#REF!)+IF(#REF!=1,#REF!)+IF('8'!A456=1,'8'!D456)+
IF(#REF!=1,#REF!)+IF('10'!A456=1,'10'!D456)+IF('11'!A456=1,'11'!D456)+IF('12'!A456=1,'12'!D456)+IF('13'!A456=1,'13'!D456)+IF('15'!A456=1,'15'!D456)+IF('14'!A456=1,'14'!D456)</f>
        <v>#REF!</v>
      </c>
      <c r="F456" s="360">
        <f>Цены!G446</f>
        <v>1383</v>
      </c>
      <c r="G456" s="352" t="e">
        <f>E456*F456</f>
        <v>#REF!</v>
      </c>
      <c r="H456" s="239"/>
    </row>
    <row r="457" spans="1:8" x14ac:dyDescent="0.2">
      <c r="A457" s="240">
        <v>443</v>
      </c>
      <c r="B457" s="242" t="e">
        <f t="shared" si="22"/>
        <v>#REF!</v>
      </c>
      <c r="C457" s="217" t="str">
        <f>Цены!B447</f>
        <v>Установка люка (металл/ПВХ)</v>
      </c>
      <c r="D457" s="351" t="str">
        <f>Цены!C447</f>
        <v>шт.</v>
      </c>
      <c r="E457" s="355" t="e">
        <f>IF(#REF!=1,#REF!)+IF(#REF!=1,#REF!)+IF(#REF!=1,#REF!)+IF(#REF!=1,#REF!)+IF(#REF!=1,#REF!)+IF(#REF!=1,#REF!)+IF(#REF!=1,#REF!)+IF('8'!A457=1,'8'!D457)+
IF(#REF!=1,#REF!)+IF('10'!A457=1,'10'!D457)+IF('11'!A457=1,'11'!D457)+IF('12'!A457=1,'12'!D457)+IF('13'!A457=1,'13'!D457)+IF('15'!A457=1,'15'!D457)+IF('14'!A457=1,'14'!D457)</f>
        <v>#REF!</v>
      </c>
      <c r="F457" s="360">
        <f>Цены!G447</f>
        <v>371</v>
      </c>
      <c r="G457" s="352" t="e">
        <f>E457*F457</f>
        <v>#REF!</v>
      </c>
      <c r="H457" s="239"/>
    </row>
    <row r="458" spans="1:8" x14ac:dyDescent="0.2">
      <c r="A458" s="240">
        <v>444</v>
      </c>
      <c r="B458" s="242" t="e">
        <f t="shared" si="22"/>
        <v>#REF!</v>
      </c>
      <c r="C458" s="361" t="str">
        <f>Цены!B448</f>
        <v>Установка пластикового декоративного уголка</v>
      </c>
      <c r="D458" s="355" t="str">
        <f>Цены!C448</f>
        <v>м/п</v>
      </c>
      <c r="E458" s="355" t="e">
        <f>IF(#REF!=1,#REF!)+IF(#REF!=1,#REF!)+IF(#REF!=1,#REF!)+IF(#REF!=1,#REF!)+IF(#REF!=1,#REF!)+IF(#REF!=1,#REF!)+IF(#REF!=1,#REF!)+IF('8'!A458=1,'8'!D458)+
IF(#REF!=1,#REF!)+IF('10'!A458=1,'10'!D458)+IF('11'!A458=1,'11'!D458)+IF('12'!A458=1,'12'!D458)+IF('13'!A458=1,'13'!D458)+IF('15'!A458=1,'15'!D458)+IF('14'!A458=1,'14'!D458)</f>
        <v>#REF!</v>
      </c>
      <c r="F458" s="362">
        <f>Цены!G448</f>
        <v>99</v>
      </c>
      <c r="G458" s="357" t="e">
        <f>E458*F458</f>
        <v>#REF!</v>
      </c>
      <c r="H458" s="239"/>
    </row>
    <row r="459" spans="1:8" x14ac:dyDescent="0.2">
      <c r="A459" s="240">
        <v>445</v>
      </c>
      <c r="B459" s="242">
        <f t="shared" si="22"/>
        <v>0</v>
      </c>
      <c r="C459" s="345" t="s">
        <v>49</v>
      </c>
      <c r="D459" s="358"/>
      <c r="E459" s="358"/>
      <c r="F459" s="358"/>
      <c r="G459" s="359"/>
      <c r="H459" s="239"/>
    </row>
    <row r="460" spans="1:8" x14ac:dyDescent="0.2">
      <c r="A460" s="240">
        <v>446</v>
      </c>
      <c r="B460" s="242" t="e">
        <f t="shared" si="22"/>
        <v>#REF!</v>
      </c>
      <c r="C460" s="347" t="str">
        <f>Цены!B450</f>
        <v>Окраска откосов, углов</v>
      </c>
      <c r="D460" s="348" t="str">
        <f>Цены!C450</f>
        <v>м/п</v>
      </c>
      <c r="E460" s="355" t="e">
        <f>IF(#REF!=1,#REF!)+IF(#REF!=1,#REF!)+IF(#REF!=1,#REF!)+IF(#REF!=1,#REF!)+IF(#REF!=1,#REF!)+IF(#REF!=1,#REF!)+IF(#REF!=1,#REF!)+IF('8'!A460=1,'8'!D460)+
IF(#REF!=1,#REF!)+IF('10'!A460=1,'10'!D460)+IF('11'!A460=1,'11'!D460)+IF('12'!A460=1,'12'!D460)+IF('13'!A460=1,'13'!D460)+IF('15'!A460=1,'15'!D460)+IF('14'!A460=1,'14'!D460)</f>
        <v>#REF!</v>
      </c>
      <c r="F460" s="349">
        <f>Цены!G450</f>
        <v>128</v>
      </c>
      <c r="G460" s="350" t="e">
        <f t="shared" ref="G460:G466" si="24">E460*F460</f>
        <v>#REF!</v>
      </c>
      <c r="H460" s="239"/>
    </row>
    <row r="461" spans="1:8" x14ac:dyDescent="0.2">
      <c r="A461" s="240">
        <v>447</v>
      </c>
      <c r="B461" s="242" t="e">
        <f t="shared" si="22"/>
        <v>#REF!</v>
      </c>
      <c r="C461" s="217" t="str">
        <f>Цены!B451</f>
        <v>Оклейка откосов обоями</v>
      </c>
      <c r="D461" s="351" t="str">
        <f>Цены!C451</f>
        <v>м/п</v>
      </c>
      <c r="E461" s="355" t="e">
        <f>IF(#REF!=1,#REF!)+IF(#REF!=1,#REF!)+IF(#REF!=1,#REF!)+IF(#REF!=1,#REF!)+IF(#REF!=1,#REF!)+IF(#REF!=1,#REF!)+IF(#REF!=1,#REF!)+IF('8'!A461=1,'8'!D461)+
IF(#REF!=1,#REF!)+IF('10'!A461=1,'10'!D461)+IF('11'!A461=1,'11'!D461)+IF('12'!A461=1,'12'!D461)+IF('13'!A461=1,'13'!D461)+IF('15'!A461=1,'15'!D461)+IF('14'!A461=1,'14'!D461)</f>
        <v>#REF!</v>
      </c>
      <c r="F461" s="360">
        <f>Цены!G451</f>
        <v>130</v>
      </c>
      <c r="G461" s="352" t="e">
        <f t="shared" si="24"/>
        <v>#REF!</v>
      </c>
      <c r="H461" s="239"/>
    </row>
    <row r="462" spans="1:8" x14ac:dyDescent="0.2">
      <c r="A462" s="240">
        <v>448</v>
      </c>
      <c r="B462" s="242" t="e">
        <f t="shared" ref="B462:B525" si="25">IF(E462&gt;0,1,0)</f>
        <v>#REF!</v>
      </c>
      <c r="C462" s="217" t="str">
        <f>Цены!B452</f>
        <v>Установка ПВХ уголка</v>
      </c>
      <c r="D462" s="351" t="str">
        <f>Цены!C452</f>
        <v>м/п</v>
      </c>
      <c r="E462" s="355" t="e">
        <f>IF(#REF!=1,#REF!)+IF(#REF!=1,#REF!)+IF(#REF!=1,#REF!)+IF(#REF!=1,#REF!)+IF(#REF!=1,#REF!)+IF(#REF!=1,#REF!)+IF(#REF!=1,#REF!)+IF('8'!A462=1,'8'!D462)+
IF(#REF!=1,#REF!)+IF('10'!A462=1,'10'!D462)+IF('11'!A462=1,'11'!D462)+IF('12'!A462=1,'12'!D462)+IF('13'!A462=1,'13'!D462)+IF('15'!A462=1,'15'!D462)+IF('14'!A462=1,'14'!D462)</f>
        <v>#REF!</v>
      </c>
      <c r="F462" s="360">
        <f>Цены!G452</f>
        <v>72.5</v>
      </c>
      <c r="G462" s="352" t="e">
        <f t="shared" si="24"/>
        <v>#REF!</v>
      </c>
      <c r="H462" s="239"/>
    </row>
    <row r="463" spans="1:8" ht="25.5" x14ac:dyDescent="0.2">
      <c r="A463" s="240">
        <v>449</v>
      </c>
      <c r="B463" s="242" t="e">
        <f t="shared" si="25"/>
        <v>#REF!</v>
      </c>
      <c r="C463" s="217" t="str">
        <f>Цены!B453</f>
        <v>Устройство откосов из ПВХ панелей, сэндвич-панелей</v>
      </c>
      <c r="D463" s="351" t="str">
        <f>Цены!C453</f>
        <v>м/п</v>
      </c>
      <c r="E463" s="355" t="e">
        <f>IF(#REF!=1,#REF!)+IF(#REF!=1,#REF!)+IF(#REF!=1,#REF!)+IF(#REF!=1,#REF!)+IF(#REF!=1,#REF!)+IF(#REF!=1,#REF!)+IF(#REF!=1,#REF!)+IF('8'!A463=1,'8'!D463)+
IF(#REF!=1,#REF!)+IF('10'!A463=1,'10'!D463)+IF('11'!A463=1,'11'!D463)+IF('12'!A463=1,'12'!D463)+IF('13'!A463=1,'13'!D463)+IF('15'!A463=1,'15'!D463)+IF('14'!A463=1,'14'!D463)</f>
        <v>#REF!</v>
      </c>
      <c r="F463" s="360">
        <f>Цены!G453</f>
        <v>367.5</v>
      </c>
      <c r="G463" s="352" t="e">
        <f t="shared" si="24"/>
        <v>#REF!</v>
      </c>
      <c r="H463" s="239"/>
    </row>
    <row r="464" spans="1:8" x14ac:dyDescent="0.2">
      <c r="A464" s="240">
        <v>450</v>
      </c>
      <c r="B464" s="242" t="e">
        <f t="shared" si="25"/>
        <v>#REF!</v>
      </c>
      <c r="C464" s="217" t="str">
        <f>Цены!B454</f>
        <v>Облицовка откосов плиткой</v>
      </c>
      <c r="D464" s="351" t="str">
        <f>Цены!C454</f>
        <v>м/п</v>
      </c>
      <c r="E464" s="355" t="e">
        <f>IF(#REF!=1,#REF!)+IF(#REF!=1,#REF!)+IF(#REF!=1,#REF!)+IF(#REF!=1,#REF!)+IF(#REF!=1,#REF!)+IF(#REF!=1,#REF!)+IF(#REF!=1,#REF!)+IF('8'!A464=1,'8'!D464)+
IF(#REF!=1,#REF!)+IF('10'!A464=1,'10'!D464)+IF('11'!A464=1,'11'!D464)+IF('12'!A464=1,'12'!D464)+IF('13'!A464=1,'13'!D464)+IF('15'!A464=1,'15'!D464)+IF('14'!A464=1,'14'!D464)</f>
        <v>#REF!</v>
      </c>
      <c r="F464" s="360">
        <f>Цены!G454</f>
        <v>672.5</v>
      </c>
      <c r="G464" s="352" t="e">
        <f t="shared" si="24"/>
        <v>#REF!</v>
      </c>
      <c r="H464" s="239"/>
    </row>
    <row r="465" spans="1:8" ht="25.5" x14ac:dyDescent="0.2">
      <c r="A465" s="240">
        <v>451</v>
      </c>
      <c r="B465" s="242" t="e">
        <f t="shared" si="25"/>
        <v>#REF!</v>
      </c>
      <c r="C465" s="217" t="str">
        <f>Цены!B455</f>
        <v>Облицовка откосов плиткой (торец 45 град, дополнительно)</v>
      </c>
      <c r="D465" s="351" t="str">
        <f>Цены!C455</f>
        <v>м/п</v>
      </c>
      <c r="E465" s="355" t="e">
        <f>IF(#REF!=1,#REF!)+IF(#REF!=1,#REF!)+IF(#REF!=1,#REF!)+IF(#REF!=1,#REF!)+IF(#REF!=1,#REF!)+IF(#REF!=1,#REF!)+IF(#REF!=1,#REF!)+IF('8'!A465=1,'8'!D465)+
IF(#REF!=1,#REF!)+IF('10'!A465=1,'10'!D465)+IF('11'!A465=1,'11'!D465)+IF('12'!A465=1,'12'!D465)+IF('13'!A465=1,'13'!D465)+IF('15'!A465=1,'15'!D465)+IF('14'!A465=1,'14'!D465)</f>
        <v>#REF!</v>
      </c>
      <c r="F465" s="360">
        <f>Цены!G455</f>
        <v>1122.5</v>
      </c>
      <c r="G465" s="352" t="e">
        <f t="shared" si="24"/>
        <v>#REF!</v>
      </c>
      <c r="H465" s="239"/>
    </row>
    <row r="466" spans="1:8" x14ac:dyDescent="0.2">
      <c r="A466" s="240">
        <v>452</v>
      </c>
      <c r="B466" s="242" t="e">
        <f t="shared" si="25"/>
        <v>#REF!</v>
      </c>
      <c r="C466" s="361" t="str">
        <f>Цены!B456</f>
        <v>Подрезка резного края плитки под 45 гр.</v>
      </c>
      <c r="D466" s="355" t="str">
        <f>Цены!C456</f>
        <v>м/п</v>
      </c>
      <c r="E466" s="355" t="e">
        <f>IF(#REF!=1,#REF!)+IF(#REF!=1,#REF!)+IF(#REF!=1,#REF!)+IF(#REF!=1,#REF!)+IF(#REF!=1,#REF!)+IF(#REF!=1,#REF!)+IF(#REF!=1,#REF!)+IF('8'!A466=1,'8'!D466)+
IF(#REF!=1,#REF!)+IF('10'!A466=1,'10'!D466)+IF('11'!A466=1,'11'!D466)+IF('12'!A466=1,'12'!D466)+IF('13'!A466=1,'13'!D466)+IF('15'!A466=1,'15'!D466)+IF('14'!A466=1,'14'!D466)</f>
        <v>#REF!</v>
      </c>
      <c r="F466" s="362">
        <f>Цены!G456</f>
        <v>722.5</v>
      </c>
      <c r="G466" s="357" t="e">
        <f t="shared" si="24"/>
        <v>#REF!</v>
      </c>
      <c r="H466" s="239"/>
    </row>
    <row r="467" spans="1:8" x14ac:dyDescent="0.2">
      <c r="A467" s="240">
        <v>453</v>
      </c>
      <c r="B467" s="242">
        <f t="shared" si="25"/>
        <v>0</v>
      </c>
      <c r="C467" s="345" t="s">
        <v>59</v>
      </c>
      <c r="D467" s="358"/>
      <c r="E467" s="358"/>
      <c r="F467" s="358"/>
      <c r="G467" s="359"/>
      <c r="H467" s="239"/>
    </row>
    <row r="468" spans="1:8" x14ac:dyDescent="0.2">
      <c r="A468" s="240">
        <v>454</v>
      </c>
      <c r="B468" s="242" t="e">
        <f t="shared" si="25"/>
        <v>#REF!</v>
      </c>
      <c r="C468" s="347" t="str">
        <f>Цены!B458</f>
        <v xml:space="preserve">Окраска потолка в 2 слоя </v>
      </c>
      <c r="D468" s="348" t="str">
        <f>Цены!C458</f>
        <v>м2</v>
      </c>
      <c r="E468" s="355" t="e">
        <f>IF(#REF!=1,#REF!)+IF(#REF!=1,#REF!)+IF(#REF!=1,#REF!)+IF(#REF!=1,#REF!)+IF(#REF!=1,#REF!)+IF(#REF!=1,#REF!)+IF(#REF!=1,#REF!)+IF('8'!A468=1,'8'!D468)+
IF(#REF!=1,#REF!)+IF('10'!A468=1,'10'!D468)+IF('11'!A468=1,'11'!D468)+IF('12'!A468=1,'12'!D468)+IF('13'!A468=1,'13'!D468)+IF('15'!A468=1,'15'!D468)+IF('14'!A468=1,'14'!D468)</f>
        <v>#REF!</v>
      </c>
      <c r="F468" s="349">
        <f>Цены!G458</f>
        <v>172.5</v>
      </c>
      <c r="G468" s="350" t="e">
        <f t="shared" ref="G468:G485" si="26">E468*F468</f>
        <v>#REF!</v>
      </c>
      <c r="H468" s="239"/>
    </row>
    <row r="469" spans="1:8" x14ac:dyDescent="0.2">
      <c r="A469" s="240">
        <v>455</v>
      </c>
      <c r="B469" s="242" t="e">
        <f t="shared" si="25"/>
        <v>#REF!</v>
      </c>
      <c r="C469" s="217" t="str">
        <f>Цены!B459</f>
        <v>Декоративная штукатурка на потолке</v>
      </c>
      <c r="D469" s="351" t="str">
        <f>Цены!C459</f>
        <v>м2</v>
      </c>
      <c r="E469" s="355" t="e">
        <f>IF(#REF!=1,#REF!)+IF(#REF!=1,#REF!)+IF(#REF!=1,#REF!)+IF(#REF!=1,#REF!)+IF(#REF!=1,#REF!)+IF(#REF!=1,#REF!)+IF(#REF!=1,#REF!)+IF('8'!A469=1,'8'!D469)+
IF(#REF!=1,#REF!)+IF('10'!A469=1,'10'!D469)+IF('11'!A469=1,'11'!D469)+IF('12'!A469=1,'12'!D469)+IF('13'!A469=1,'13'!D469)+IF('15'!A469=1,'15'!D469)+IF('14'!A469=1,'14'!D469)</f>
        <v>#REF!</v>
      </c>
      <c r="F469" s="360">
        <f>Цены!G459</f>
        <v>872.5</v>
      </c>
      <c r="G469" s="352" t="e">
        <f t="shared" si="26"/>
        <v>#REF!</v>
      </c>
      <c r="H469" s="239"/>
    </row>
    <row r="470" spans="1:8" x14ac:dyDescent="0.2">
      <c r="A470" s="240">
        <v>456</v>
      </c>
      <c r="B470" s="242" t="e">
        <f t="shared" si="25"/>
        <v>#REF!</v>
      </c>
      <c r="C470" s="217" t="str">
        <f>Цены!B460</f>
        <v>Установка плинтуса потолочного (полиуритан)</v>
      </c>
      <c r="D470" s="351" t="str">
        <f>Цены!C460</f>
        <v>м/п</v>
      </c>
      <c r="E470" s="355" t="e">
        <f>IF(#REF!=1,#REF!)+IF(#REF!=1,#REF!)+IF(#REF!=1,#REF!)+IF(#REF!=1,#REF!)+IF(#REF!=1,#REF!)+IF(#REF!=1,#REF!)+IF(#REF!=1,#REF!)+IF('8'!A470=1,'8'!D470)+
IF(#REF!=1,#REF!)+IF('10'!A470=1,'10'!D470)+IF('11'!A470=1,'11'!D470)+IF('12'!A470=1,'12'!D470)+IF('13'!A470=1,'13'!D470)+IF('15'!A470=1,'15'!D470)+IF('14'!A470=1,'14'!D470)</f>
        <v>#REF!</v>
      </c>
      <c r="F470" s="360">
        <f>Цены!G460</f>
        <v>322</v>
      </c>
      <c r="G470" s="352" t="e">
        <f t="shared" si="26"/>
        <v>#REF!</v>
      </c>
      <c r="H470" s="239"/>
    </row>
    <row r="471" spans="1:8" x14ac:dyDescent="0.2">
      <c r="A471" s="240">
        <v>457</v>
      </c>
      <c r="B471" s="242" t="e">
        <f t="shared" si="25"/>
        <v>#REF!</v>
      </c>
      <c r="C471" s="217" t="str">
        <f>Цены!B461</f>
        <v>Установка потолочных розеток декоративных</v>
      </c>
      <c r="D471" s="351" t="str">
        <f>Цены!C461</f>
        <v>шт.</v>
      </c>
      <c r="E471" s="355" t="e">
        <f>IF(#REF!=1,#REF!)+IF(#REF!=1,#REF!)+IF(#REF!=1,#REF!)+IF(#REF!=1,#REF!)+IF(#REF!=1,#REF!)+IF(#REF!=1,#REF!)+IF(#REF!=1,#REF!)+IF('8'!A471=1,'8'!D471)+
IF(#REF!=1,#REF!)+IF('10'!A471=1,'10'!D471)+IF('11'!A471=1,'11'!D471)+IF('12'!A471=1,'12'!D471)+IF('13'!A471=1,'13'!D471)+IF('15'!A471=1,'15'!D471)+IF('14'!A471=1,'14'!D471)</f>
        <v>#REF!</v>
      </c>
      <c r="F471" s="360">
        <f>Цены!G461</f>
        <v>385</v>
      </c>
      <c r="G471" s="352" t="e">
        <f t="shared" si="26"/>
        <v>#REF!</v>
      </c>
      <c r="H471" s="239"/>
    </row>
    <row r="472" spans="1:8" ht="25.5" x14ac:dyDescent="0.2">
      <c r="A472" s="240">
        <v>458</v>
      </c>
      <c r="B472" s="242" t="e">
        <f t="shared" si="25"/>
        <v>#REF!</v>
      </c>
      <c r="C472" s="217" t="str">
        <f>Цены!B462</f>
        <v xml:space="preserve">Установка потолочного плинтуса дюрополимер/полиуретан до 70 мм </v>
      </c>
      <c r="D472" s="351" t="str">
        <f>Цены!C462</f>
        <v>м/п</v>
      </c>
      <c r="E472" s="355" t="e">
        <f>IF(#REF!=1,#REF!)+IF(#REF!=1,#REF!)+IF(#REF!=1,#REF!)+IF(#REF!=1,#REF!)+IF(#REF!=1,#REF!)+IF(#REF!=1,#REF!)+IF(#REF!=1,#REF!)+IF('8'!A472=1,'8'!D472)+
IF(#REF!=1,#REF!)+IF('10'!A472=1,'10'!D472)+IF('11'!A472=1,'11'!D472)+IF('12'!A472=1,'12'!D472)+IF('13'!A472=1,'13'!D472)+IF('15'!A472=1,'15'!D472)+IF('14'!A472=1,'14'!D472)</f>
        <v>#REF!</v>
      </c>
      <c r="F472" s="360">
        <f>Цены!G462</f>
        <v>265</v>
      </c>
      <c r="G472" s="352" t="e">
        <f t="shared" si="26"/>
        <v>#REF!</v>
      </c>
      <c r="H472" s="239"/>
    </row>
    <row r="473" spans="1:8" ht="25.5" x14ac:dyDescent="0.2">
      <c r="A473" s="240">
        <v>459</v>
      </c>
      <c r="B473" s="242" t="e">
        <f t="shared" si="25"/>
        <v>#REF!</v>
      </c>
      <c r="C473" s="217" t="str">
        <f>Цены!B463</f>
        <v>Установка потолочного плинтуса дюрополимер/полиуретан более 70 мм</v>
      </c>
      <c r="D473" s="351" t="str">
        <f>Цены!C463</f>
        <v>м/п</v>
      </c>
      <c r="E473" s="355" t="e">
        <f>IF(#REF!=1,#REF!)+IF(#REF!=1,#REF!)+IF(#REF!=1,#REF!)+IF(#REF!=1,#REF!)+IF(#REF!=1,#REF!)+IF(#REF!=1,#REF!)+IF(#REF!=1,#REF!)+IF('8'!A473=1,'8'!D473)+
IF(#REF!=1,#REF!)+IF('10'!A473=1,'10'!D473)+IF('11'!A473=1,'11'!D473)+IF('12'!A473=1,'12'!D473)+IF('13'!A473=1,'13'!D473)+IF('15'!A473=1,'15'!D473)+IF('14'!A473=1,'14'!D473)</f>
        <v>#REF!</v>
      </c>
      <c r="F473" s="360">
        <f>Цены!G463</f>
        <v>465</v>
      </c>
      <c r="G473" s="352" t="e">
        <f t="shared" si="26"/>
        <v>#REF!</v>
      </c>
      <c r="H473" s="239"/>
    </row>
    <row r="474" spans="1:8" ht="25.5" x14ac:dyDescent="0.2">
      <c r="A474" s="240">
        <v>460</v>
      </c>
      <c r="B474" s="242" t="e">
        <f t="shared" si="25"/>
        <v>#REF!</v>
      </c>
      <c r="C474" s="217" t="str">
        <f>Цены!B464</f>
        <v>Монтаж плинтуса потолочного (полиуретан, с подбором рисунка)</v>
      </c>
      <c r="D474" s="351" t="str">
        <f>Цены!C464</f>
        <v>м/п</v>
      </c>
      <c r="E474" s="355" t="e">
        <f>IF(#REF!=1,#REF!)+IF(#REF!=1,#REF!)+IF(#REF!=1,#REF!)+IF(#REF!=1,#REF!)+IF(#REF!=1,#REF!)+IF(#REF!=1,#REF!)+IF(#REF!=1,#REF!)+IF('8'!A474=1,'8'!D474)+
IF(#REF!=1,#REF!)+IF('10'!A474=1,'10'!D474)+IF('11'!A474=1,'11'!D474)+IF('12'!A474=1,'12'!D474)+IF('13'!A474=1,'13'!D474)+IF('15'!A474=1,'15'!D474)+IF('14'!A474=1,'14'!D474)</f>
        <v>#REF!</v>
      </c>
      <c r="F474" s="360">
        <f>Цены!G464</f>
        <v>416</v>
      </c>
      <c r="G474" s="352" t="e">
        <f t="shared" si="26"/>
        <v>#REF!</v>
      </c>
      <c r="H474" s="239"/>
    </row>
    <row r="475" spans="1:8" x14ac:dyDescent="0.2">
      <c r="A475" s="240">
        <v>461</v>
      </c>
      <c r="B475" s="242" t="e">
        <f t="shared" si="25"/>
        <v>#REF!</v>
      </c>
      <c r="C475" s="217" t="str">
        <f>Цены!B465</f>
        <v>Окраска потолочного плинтуса</v>
      </c>
      <c r="D475" s="351" t="str">
        <f>Цены!C465</f>
        <v>м/п</v>
      </c>
      <c r="E475" s="355" t="e">
        <f>IF(#REF!=1,#REF!)+IF(#REF!=1,#REF!)+IF(#REF!=1,#REF!)+IF(#REF!=1,#REF!)+IF(#REF!=1,#REF!)+IF(#REF!=1,#REF!)+IF(#REF!=1,#REF!)+IF('8'!A475=1,'8'!D475)+
IF(#REF!=1,#REF!)+IF('10'!A475=1,'10'!D475)+IF('11'!A475=1,'11'!D475)+IF('12'!A475=1,'12'!D475)+IF('13'!A475=1,'13'!D475)+IF('15'!A475=1,'15'!D475)+IF('14'!A475=1,'14'!D475)</f>
        <v>#REF!</v>
      </c>
      <c r="F475" s="360">
        <f>Цены!G465</f>
        <v>122.5</v>
      </c>
      <c r="G475" s="352" t="e">
        <f t="shared" si="26"/>
        <v>#REF!</v>
      </c>
      <c r="H475" s="239"/>
    </row>
    <row r="476" spans="1:8" x14ac:dyDescent="0.2">
      <c r="A476" s="240">
        <v>462</v>
      </c>
      <c r="B476" s="242" t="e">
        <f t="shared" si="25"/>
        <v>#REF!</v>
      </c>
      <c r="C476" s="217" t="str">
        <f>Цены!B466</f>
        <v>Поклейка обоев на потолок</v>
      </c>
      <c r="D476" s="351" t="str">
        <f>Цены!C466</f>
        <v>м2</v>
      </c>
      <c r="E476" s="355" t="e">
        <f>IF(#REF!=1,#REF!)+IF(#REF!=1,#REF!)+IF(#REF!=1,#REF!)+IF(#REF!=1,#REF!)+IF(#REF!=1,#REF!)+IF(#REF!=1,#REF!)+IF(#REF!=1,#REF!)+IF('8'!A476=1,'8'!D476)+
IF(#REF!=1,#REF!)+IF('10'!A476=1,'10'!D476)+IF('11'!A476=1,'11'!D476)+IF('12'!A476=1,'12'!D476)+IF('13'!A476=1,'13'!D476)+IF('15'!A476=1,'15'!D476)+IF('14'!A476=1,'14'!D476)</f>
        <v>#REF!</v>
      </c>
      <c r="F476" s="360">
        <f>Цены!G466</f>
        <v>221</v>
      </c>
      <c r="G476" s="352" t="e">
        <f t="shared" si="26"/>
        <v>#REF!</v>
      </c>
      <c r="H476" s="239"/>
    </row>
    <row r="477" spans="1:8" ht="25.5" x14ac:dyDescent="0.2">
      <c r="A477" s="240">
        <v>463</v>
      </c>
      <c r="B477" s="242" t="e">
        <f t="shared" si="25"/>
        <v>#REF!</v>
      </c>
      <c r="C477" s="217" t="str">
        <f>Цены!B467</f>
        <v>Отделка готовых потолков типа "Венецианская штукатурка"</v>
      </c>
      <c r="D477" s="351" t="str">
        <f>Цены!C467</f>
        <v>м2</v>
      </c>
      <c r="E477" s="355" t="e">
        <f>IF(#REF!=1,#REF!)+IF(#REF!=1,#REF!)+IF(#REF!=1,#REF!)+IF(#REF!=1,#REF!)+IF(#REF!=1,#REF!)+IF(#REF!=1,#REF!)+IF(#REF!=1,#REF!)+IF('8'!A477=1,'8'!D477)+
IF(#REF!=1,#REF!)+IF('10'!A477=1,'10'!D477)+IF('11'!A477=1,'11'!D477)+IF('12'!A477=1,'12'!D477)+IF('13'!A477=1,'13'!D477)+IF('15'!A477=1,'15'!D477)+IF('14'!A477=1,'14'!D477)</f>
        <v>#REF!</v>
      </c>
      <c r="F477" s="360">
        <f>Цены!G467</f>
        <v>1277</v>
      </c>
      <c r="G477" s="352" t="e">
        <f t="shared" si="26"/>
        <v>#REF!</v>
      </c>
      <c r="H477" s="239"/>
    </row>
    <row r="478" spans="1:8" x14ac:dyDescent="0.2">
      <c r="A478" s="240">
        <v>464</v>
      </c>
      <c r="B478" s="242" t="e">
        <f t="shared" si="25"/>
        <v>#REF!</v>
      </c>
      <c r="C478" s="217" t="str">
        <f>Цены!B468</f>
        <v>Устройство потолков из ПВХ панелей до 10м2</v>
      </c>
      <c r="D478" s="351" t="str">
        <f>Цены!C468</f>
        <v>м2</v>
      </c>
      <c r="E478" s="355" t="e">
        <f>IF(#REF!=1,#REF!)+IF(#REF!=1,#REF!)+IF(#REF!=1,#REF!)+IF(#REF!=1,#REF!)+IF(#REF!=1,#REF!)+IF(#REF!=1,#REF!)+IF(#REF!=1,#REF!)+IF('8'!A478=1,'8'!D478)+
IF(#REF!=1,#REF!)+IF('10'!A478=1,'10'!D478)+IF('11'!A478=1,'11'!D478)+IF('12'!A478=1,'12'!D478)+IF('13'!A478=1,'13'!D478)+IF('15'!A478=1,'15'!D478)+IF('14'!A478=1,'14'!D478)</f>
        <v>#REF!</v>
      </c>
      <c r="F478" s="360">
        <f>Цены!G468</f>
        <v>384</v>
      </c>
      <c r="G478" s="352" t="e">
        <f t="shared" si="26"/>
        <v>#REF!</v>
      </c>
      <c r="H478" s="239"/>
    </row>
    <row r="479" spans="1:8" ht="25.5" x14ac:dyDescent="0.2">
      <c r="A479" s="240">
        <v>465</v>
      </c>
      <c r="B479" s="242" t="e">
        <f t="shared" si="25"/>
        <v>#REF!</v>
      </c>
      <c r="C479" s="217" t="str">
        <f>Цены!B469</f>
        <v>Устройство потолков из ПВХ панелей свыше 10м2</v>
      </c>
      <c r="D479" s="351" t="str">
        <f>Цены!C469</f>
        <v>м2</v>
      </c>
      <c r="E479" s="355" t="e">
        <f>IF(#REF!=1,#REF!)+IF(#REF!=1,#REF!)+IF(#REF!=1,#REF!)+IF(#REF!=1,#REF!)+IF(#REF!=1,#REF!)+IF(#REF!=1,#REF!)+IF(#REF!=1,#REF!)+IF('8'!A479=1,'8'!D479)+
IF(#REF!=1,#REF!)+IF('10'!A479=1,'10'!D479)+IF('11'!A479=1,'11'!D479)+IF('12'!A479=1,'12'!D479)+IF('13'!A479=1,'13'!D479)+IF('15'!A479=1,'15'!D479)+IF('14'!A479=1,'14'!D479)</f>
        <v>#REF!</v>
      </c>
      <c r="F479" s="360">
        <f>Цены!G469</f>
        <v>449</v>
      </c>
      <c r="G479" s="352" t="e">
        <f t="shared" si="26"/>
        <v>#REF!</v>
      </c>
      <c r="H479" s="239"/>
    </row>
    <row r="480" spans="1:8" x14ac:dyDescent="0.2">
      <c r="A480" s="240">
        <v>466</v>
      </c>
      <c r="B480" s="242" t="e">
        <f t="shared" si="25"/>
        <v>#REF!</v>
      </c>
      <c r="C480" s="217" t="str">
        <f>Цены!B470</f>
        <v>Устройство потолков реечных свыше до 10м2</v>
      </c>
      <c r="D480" s="351" t="str">
        <f>Цены!C470</f>
        <v>м2</v>
      </c>
      <c r="E480" s="355" t="e">
        <f>IF(#REF!=1,#REF!)+IF(#REF!=1,#REF!)+IF(#REF!=1,#REF!)+IF(#REF!=1,#REF!)+IF(#REF!=1,#REF!)+IF(#REF!=1,#REF!)+IF(#REF!=1,#REF!)+IF('8'!A480=1,'8'!D480)+
IF(#REF!=1,#REF!)+IF('10'!A480=1,'10'!D480)+IF('11'!A480=1,'11'!D480)+IF('12'!A480=1,'12'!D480)+IF('13'!A480=1,'13'!D480)+IF('15'!A480=1,'15'!D480)+IF('14'!A480=1,'14'!D480)</f>
        <v>#REF!</v>
      </c>
      <c r="F480" s="360">
        <f>Цены!G470</f>
        <v>484.5</v>
      </c>
      <c r="G480" s="352" t="e">
        <f t="shared" si="26"/>
        <v>#REF!</v>
      </c>
      <c r="H480" s="239"/>
    </row>
    <row r="481" spans="1:8" ht="25.5" x14ac:dyDescent="0.2">
      <c r="A481" s="240">
        <v>467</v>
      </c>
      <c r="B481" s="242" t="e">
        <f t="shared" si="25"/>
        <v>#REF!</v>
      </c>
      <c r="C481" s="217" t="str">
        <f>Цены!B471</f>
        <v xml:space="preserve">Обшивка потолка деревянной вагонкой с устройством каркаса </v>
      </c>
      <c r="D481" s="351" t="str">
        <f>Цены!C471</f>
        <v>м2</v>
      </c>
      <c r="E481" s="355" t="e">
        <f>IF(#REF!=1,#REF!)+IF(#REF!=1,#REF!)+IF(#REF!=1,#REF!)+IF(#REF!=1,#REF!)+IF(#REF!=1,#REF!)+IF(#REF!=1,#REF!)+IF(#REF!=1,#REF!)+IF('8'!A481=1,'8'!D481)+
IF(#REF!=1,#REF!)+IF('10'!A481=1,'10'!D481)+IF('11'!A481=1,'11'!D481)+IF('12'!A481=1,'12'!D481)+IF('13'!A481=1,'13'!D481)+IF('15'!A481=1,'15'!D481)+IF('14'!A481=1,'14'!D481)</f>
        <v>#REF!</v>
      </c>
      <c r="F481" s="360">
        <f>Цены!G471</f>
        <v>1070.5</v>
      </c>
      <c r="G481" s="352" t="e">
        <f t="shared" si="26"/>
        <v>#REF!</v>
      </c>
      <c r="H481" s="239"/>
    </row>
    <row r="482" spans="1:8" x14ac:dyDescent="0.2">
      <c r="A482" s="240">
        <v>468</v>
      </c>
      <c r="B482" s="242" t="e">
        <f t="shared" si="25"/>
        <v>#REF!</v>
      </c>
      <c r="C482" s="217" t="str">
        <f>Цены!B472</f>
        <v>Поклейка панелей потолочных</v>
      </c>
      <c r="D482" s="351" t="str">
        <f>Цены!C472</f>
        <v>м2</v>
      </c>
      <c r="E482" s="355" t="e">
        <f>IF(#REF!=1,#REF!)+IF(#REF!=1,#REF!)+IF(#REF!=1,#REF!)+IF(#REF!=1,#REF!)+IF(#REF!=1,#REF!)+IF(#REF!=1,#REF!)+IF(#REF!=1,#REF!)+IF('8'!A482=1,'8'!D482)+
IF(#REF!=1,#REF!)+IF('10'!A482=1,'10'!D482)+IF('11'!A482=1,'11'!D482)+IF('12'!A482=1,'12'!D482)+IF('13'!A482=1,'13'!D482)+IF('15'!A482=1,'15'!D482)+IF('14'!A482=1,'14'!D482)</f>
        <v>#REF!</v>
      </c>
      <c r="F482" s="360">
        <f>Цены!G472</f>
        <v>192</v>
      </c>
      <c r="G482" s="352" t="e">
        <f t="shared" si="26"/>
        <v>#REF!</v>
      </c>
      <c r="H482" s="239"/>
    </row>
    <row r="483" spans="1:8" ht="25.5" x14ac:dyDescent="0.2">
      <c r="A483" s="240">
        <v>469</v>
      </c>
      <c r="B483" s="242" t="e">
        <f t="shared" si="25"/>
        <v>#REF!</v>
      </c>
      <c r="C483" s="217" t="str">
        <f>Цены!B473</f>
        <v>Устройство кассетных подвесных потолков ("Армстронг")</v>
      </c>
      <c r="D483" s="351" t="str">
        <f>Цены!C473</f>
        <v>м2</v>
      </c>
      <c r="E483" s="355" t="e">
        <f>IF(#REF!=1,#REF!)+IF(#REF!=1,#REF!)+IF(#REF!=1,#REF!)+IF(#REF!=1,#REF!)+IF(#REF!=1,#REF!)+IF(#REF!=1,#REF!)+IF(#REF!=1,#REF!)+IF('8'!A483=1,'8'!D483)+
IF(#REF!=1,#REF!)+IF('10'!A483=1,'10'!D483)+IF('11'!A483=1,'11'!D483)+IF('12'!A483=1,'12'!D483)+IF('13'!A483=1,'13'!D483)+IF('15'!A483=1,'15'!D483)+IF('14'!A483=1,'14'!D483)</f>
        <v>#REF!</v>
      </c>
      <c r="F483" s="360">
        <f>Цены!G473</f>
        <v>377.5</v>
      </c>
      <c r="G483" s="352" t="e">
        <f t="shared" si="26"/>
        <v>#REF!</v>
      </c>
      <c r="H483" s="239"/>
    </row>
    <row r="484" spans="1:8" x14ac:dyDescent="0.2">
      <c r="A484" s="240">
        <v>470</v>
      </c>
      <c r="B484" s="242" t="e">
        <f t="shared" si="25"/>
        <v>#REF!</v>
      </c>
      <c r="C484" s="217" t="str">
        <f>Цены!B474</f>
        <v xml:space="preserve">Сверление отверстия в ГКЛ потолке </v>
      </c>
      <c r="D484" s="351" t="str">
        <f>Цены!C474</f>
        <v>шт.</v>
      </c>
      <c r="E484" s="355" t="e">
        <f>IF(#REF!=1,#REF!)+IF(#REF!=1,#REF!)+IF(#REF!=1,#REF!)+IF(#REF!=1,#REF!)+IF(#REF!=1,#REF!)+IF(#REF!=1,#REF!)+IF(#REF!=1,#REF!)+IF('8'!A484=1,'8'!D484)+
IF(#REF!=1,#REF!)+IF('10'!A484=1,'10'!D484)+IF('11'!A484=1,'11'!D484)+IF('12'!A484=1,'12'!D484)+IF('13'!A484=1,'13'!D484)+IF('15'!A484=1,'15'!D484)+IF('14'!A484=1,'14'!D484)</f>
        <v>#REF!</v>
      </c>
      <c r="F484" s="360">
        <f>Цены!G474</f>
        <v>63</v>
      </c>
      <c r="G484" s="352" t="e">
        <f t="shared" si="26"/>
        <v>#REF!</v>
      </c>
      <c r="H484" s="239"/>
    </row>
    <row r="485" spans="1:8" x14ac:dyDescent="0.2">
      <c r="A485" s="240">
        <v>471</v>
      </c>
      <c r="B485" s="242" t="e">
        <f t="shared" si="25"/>
        <v>#REF!</v>
      </c>
      <c r="C485" s="361" t="str">
        <f>Цены!B475</f>
        <v xml:space="preserve">Сверление отверстия в реечном потолке </v>
      </c>
      <c r="D485" s="355" t="str">
        <f>Цены!C475</f>
        <v>шт.</v>
      </c>
      <c r="E485" s="355" t="e">
        <f>IF(#REF!=1,#REF!)+IF(#REF!=1,#REF!)+IF(#REF!=1,#REF!)+IF(#REF!=1,#REF!)+IF(#REF!=1,#REF!)+IF(#REF!=1,#REF!)+IF(#REF!=1,#REF!)+IF('8'!A485=1,'8'!D485)+
IF(#REF!=1,#REF!)+IF('10'!A485=1,'10'!D485)+IF('11'!A485=1,'11'!D485)+IF('12'!A485=1,'12'!D485)+IF('13'!A485=1,'13'!D485)+IF('15'!A485=1,'15'!D485)+IF('14'!A485=1,'14'!D485)</f>
        <v>#REF!</v>
      </c>
      <c r="F485" s="362">
        <f>Цены!G475</f>
        <v>90</v>
      </c>
      <c r="G485" s="357" t="e">
        <f t="shared" si="26"/>
        <v>#REF!</v>
      </c>
      <c r="H485" s="239"/>
    </row>
    <row r="486" spans="1:8" x14ac:dyDescent="0.2">
      <c r="A486" s="240">
        <v>472</v>
      </c>
      <c r="B486" s="242">
        <f t="shared" si="25"/>
        <v>0</v>
      </c>
      <c r="C486" s="345" t="s">
        <v>71</v>
      </c>
      <c r="D486" s="358"/>
      <c r="E486" s="358"/>
      <c r="F486" s="358"/>
      <c r="G486" s="359"/>
      <c r="H486" s="239"/>
    </row>
    <row r="487" spans="1:8" x14ac:dyDescent="0.2">
      <c r="A487" s="240">
        <v>473</v>
      </c>
      <c r="B487" s="242" t="e">
        <f t="shared" si="25"/>
        <v>#REF!</v>
      </c>
      <c r="C487" s="347" t="str">
        <f>Цены!B477</f>
        <v>Окраска окна</v>
      </c>
      <c r="D487" s="348" t="str">
        <f>Цены!C477</f>
        <v>м2</v>
      </c>
      <c r="E487" s="355" t="e">
        <f>IF(#REF!=1,#REF!)+IF(#REF!=1,#REF!)+IF(#REF!=1,#REF!)+IF(#REF!=1,#REF!)+IF(#REF!=1,#REF!)+IF(#REF!=1,#REF!)+IF(#REF!=1,#REF!)+IF('8'!A487=1,'8'!D487)+
IF(#REF!=1,#REF!)+IF('10'!A487=1,'10'!D487)+IF('11'!A487=1,'11'!D487)+IF('12'!A487=1,'12'!D487)+IF('13'!A487=1,'13'!D487)+IF('15'!A487=1,'15'!D487)+IF('14'!A487=1,'14'!D487)</f>
        <v>#REF!</v>
      </c>
      <c r="F487" s="349">
        <f>Цены!G477</f>
        <v>422.5</v>
      </c>
      <c r="G487" s="350" t="e">
        <f t="shared" ref="G487:G502" si="27">E487*F487</f>
        <v>#REF!</v>
      </c>
      <c r="H487" s="239"/>
    </row>
    <row r="488" spans="1:8" x14ac:dyDescent="0.2">
      <c r="A488" s="240">
        <v>474</v>
      </c>
      <c r="B488" s="242" t="e">
        <f t="shared" si="25"/>
        <v>#REF!</v>
      </c>
      <c r="C488" s="217" t="str">
        <f>Цены!B478</f>
        <v>Установка подоконников</v>
      </c>
      <c r="D488" s="351" t="str">
        <f>Цены!C478</f>
        <v>м/п</v>
      </c>
      <c r="E488" s="355" t="e">
        <f>IF(#REF!=1,#REF!)+IF(#REF!=1,#REF!)+IF(#REF!=1,#REF!)+IF(#REF!=1,#REF!)+IF(#REF!=1,#REF!)+IF(#REF!=1,#REF!)+IF(#REF!=1,#REF!)+IF('8'!A488=1,'8'!D488)+
IF(#REF!=1,#REF!)+IF('10'!A488=1,'10'!D488)+IF('11'!A488=1,'11'!D488)+IF('12'!A488=1,'12'!D488)+IF('13'!A488=1,'13'!D488)+IF('15'!A488=1,'15'!D488)+IF('14'!A488=1,'14'!D488)</f>
        <v>#REF!</v>
      </c>
      <c r="F488" s="360">
        <f>Цены!G478</f>
        <v>471</v>
      </c>
      <c r="G488" s="352" t="e">
        <f t="shared" si="27"/>
        <v>#REF!</v>
      </c>
      <c r="H488" s="239"/>
    </row>
    <row r="489" spans="1:8" ht="25.5" x14ac:dyDescent="0.2">
      <c r="A489" s="240">
        <v>475</v>
      </c>
      <c r="B489" s="242" t="e">
        <f t="shared" si="25"/>
        <v>#REF!</v>
      </c>
      <c r="C489" s="217" t="str">
        <f>Цены!B479</f>
        <v>Установка каменного подоконника (с подготовкой поверхности)</v>
      </c>
      <c r="D489" s="351" t="str">
        <f>Цены!C479</f>
        <v>м/п</v>
      </c>
      <c r="E489" s="355" t="e">
        <f>IF(#REF!=1,#REF!)+IF(#REF!=1,#REF!)+IF(#REF!=1,#REF!)+IF(#REF!=1,#REF!)+IF(#REF!=1,#REF!)+IF(#REF!=1,#REF!)+IF(#REF!=1,#REF!)+IF('8'!A489=1,'8'!D489)+
IF(#REF!=1,#REF!)+IF('10'!A489=1,'10'!D489)+IF('11'!A489=1,'11'!D489)+IF('12'!A489=1,'12'!D489)+IF('13'!A489=1,'13'!D489)+IF('15'!A489=1,'15'!D489)+IF('14'!A489=1,'14'!D489)</f>
        <v>#REF!</v>
      </c>
      <c r="F489" s="360">
        <f>Цены!G479</f>
        <v>1280</v>
      </c>
      <c r="G489" s="352" t="e">
        <f t="shared" si="27"/>
        <v>#REF!</v>
      </c>
      <c r="H489" s="239"/>
    </row>
    <row r="490" spans="1:8" ht="25.5" x14ac:dyDescent="0.2">
      <c r="A490" s="240">
        <v>476</v>
      </c>
      <c r="B490" s="242" t="e">
        <f t="shared" si="25"/>
        <v>#REF!</v>
      </c>
      <c r="C490" s="217" t="str">
        <f>Цены!B480</f>
        <v>Устройство подоконника из керамогранита (включая подготовку поверхности)</v>
      </c>
      <c r="D490" s="351" t="str">
        <f>Цены!C480</f>
        <v>м/п</v>
      </c>
      <c r="E490" s="355" t="e">
        <f>IF(#REF!=1,#REF!)+IF(#REF!=1,#REF!)+IF(#REF!=1,#REF!)+IF(#REF!=1,#REF!)+IF(#REF!=1,#REF!)+IF(#REF!=1,#REF!)+IF(#REF!=1,#REF!)+IF('8'!A490=1,'8'!D490)+
IF(#REF!=1,#REF!)+IF('10'!A490=1,'10'!D490)+IF('11'!A490=1,'11'!D490)+IF('12'!A490=1,'12'!D490)+IF('13'!A490=1,'13'!D490)+IF('15'!A490=1,'15'!D490)+IF('14'!A490=1,'14'!D490)</f>
        <v>#REF!</v>
      </c>
      <c r="F490" s="360">
        <f>Цены!G480</f>
        <v>1550</v>
      </c>
      <c r="G490" s="352" t="e">
        <f t="shared" si="27"/>
        <v>#REF!</v>
      </c>
      <c r="H490" s="239"/>
    </row>
    <row r="491" spans="1:8" x14ac:dyDescent="0.2">
      <c r="A491" s="240">
        <v>477</v>
      </c>
      <c r="B491" s="242" t="e">
        <f t="shared" si="25"/>
        <v>#REF!</v>
      </c>
      <c r="C491" s="217" t="str">
        <f>Цены!B481</f>
        <v>Установка отливов</v>
      </c>
      <c r="D491" s="351" t="str">
        <f>Цены!C481</f>
        <v>м/п</v>
      </c>
      <c r="E491" s="355" t="e">
        <f>IF(#REF!=1,#REF!)+IF(#REF!=1,#REF!)+IF(#REF!=1,#REF!)+IF(#REF!=1,#REF!)+IF(#REF!=1,#REF!)+IF(#REF!=1,#REF!)+IF(#REF!=1,#REF!)+IF('8'!A491=1,'8'!D491)+
IF(#REF!=1,#REF!)+IF('10'!A491=1,'10'!D491)+IF('11'!A491=1,'11'!D491)+IF('12'!A491=1,'12'!D491)+IF('13'!A491=1,'13'!D491)+IF('15'!A491=1,'15'!D491)+IF('14'!A491=1,'14'!D491)</f>
        <v>#REF!</v>
      </c>
      <c r="F491" s="360">
        <f>Цены!G481</f>
        <v>395.5</v>
      </c>
      <c r="G491" s="352" t="e">
        <f t="shared" si="27"/>
        <v>#REF!</v>
      </c>
      <c r="H491" s="239"/>
    </row>
    <row r="492" spans="1:8" x14ac:dyDescent="0.2">
      <c r="A492" s="240">
        <v>478</v>
      </c>
      <c r="B492" s="242" t="e">
        <f t="shared" si="25"/>
        <v>#REF!</v>
      </c>
      <c r="C492" s="217" t="str">
        <f>Цены!B482</f>
        <v>Окраска подоконников</v>
      </c>
      <c r="D492" s="351" t="str">
        <f>Цены!C482</f>
        <v>м/п</v>
      </c>
      <c r="E492" s="355" t="e">
        <f>IF(#REF!=1,#REF!)+IF(#REF!=1,#REF!)+IF(#REF!=1,#REF!)+IF(#REF!=1,#REF!)+IF(#REF!=1,#REF!)+IF(#REF!=1,#REF!)+IF(#REF!=1,#REF!)+IF('8'!A492=1,'8'!D492)+
IF(#REF!=1,#REF!)+IF('10'!A492=1,'10'!D492)+IF('11'!A492=1,'11'!D492)+IF('12'!A492=1,'12'!D492)+IF('13'!A492=1,'13'!D492)+IF('15'!A492=1,'15'!D492)+IF('14'!A492=1,'14'!D492)</f>
        <v>#REF!</v>
      </c>
      <c r="F492" s="360">
        <f>Цены!G482</f>
        <v>165</v>
      </c>
      <c r="G492" s="352" t="e">
        <f t="shared" si="27"/>
        <v>#REF!</v>
      </c>
      <c r="H492" s="239"/>
    </row>
    <row r="493" spans="1:8" x14ac:dyDescent="0.2">
      <c r="A493" s="240">
        <v>479</v>
      </c>
      <c r="B493" s="242" t="e">
        <f t="shared" si="25"/>
        <v>#REF!</v>
      </c>
      <c r="C493" s="217" t="str">
        <f>Цены!B483</f>
        <v>Подрез деревянной двери</v>
      </c>
      <c r="D493" s="351" t="str">
        <f>Цены!C483</f>
        <v>м/п</v>
      </c>
      <c r="E493" s="355" t="e">
        <f>IF(#REF!=1,#REF!)+IF(#REF!=1,#REF!)+IF(#REF!=1,#REF!)+IF(#REF!=1,#REF!)+IF(#REF!=1,#REF!)+IF(#REF!=1,#REF!)+IF(#REF!=1,#REF!)+IF('8'!A493=1,'8'!D493)+
IF(#REF!=1,#REF!)+IF('10'!A493=1,'10'!D493)+IF('11'!A493=1,'11'!D493)+IF('12'!A493=1,'12'!D493)+IF('13'!A493=1,'13'!D493)+IF('15'!A493=1,'15'!D493)+IF('14'!A493=1,'14'!D493)</f>
        <v>#REF!</v>
      </c>
      <c r="F493" s="360">
        <f>Цены!G483</f>
        <v>260</v>
      </c>
      <c r="G493" s="352" t="e">
        <f t="shared" si="27"/>
        <v>#REF!</v>
      </c>
      <c r="H493" s="239"/>
    </row>
    <row r="494" spans="1:8" x14ac:dyDescent="0.2">
      <c r="A494" s="240">
        <v>480</v>
      </c>
      <c r="B494" s="242" t="e">
        <f t="shared" si="25"/>
        <v>#REF!</v>
      </c>
      <c r="C494" s="217" t="str">
        <f>Цены!B484</f>
        <v>Окраска двери</v>
      </c>
      <c r="D494" s="351" t="str">
        <f>Цены!C484</f>
        <v>м2</v>
      </c>
      <c r="E494" s="355" t="e">
        <f>IF(#REF!=1,#REF!)+IF(#REF!=1,#REF!)+IF(#REF!=1,#REF!)+IF(#REF!=1,#REF!)+IF(#REF!=1,#REF!)+IF(#REF!=1,#REF!)+IF(#REF!=1,#REF!)+IF('8'!A494=1,'8'!D494)+
IF(#REF!=1,#REF!)+IF('10'!A494=1,'10'!D494)+IF('11'!A494=1,'11'!D494)+IF('12'!A494=1,'12'!D494)+IF('13'!A494=1,'13'!D494)+IF('15'!A494=1,'15'!D494)+IF('14'!A494=1,'14'!D494)</f>
        <v>#REF!</v>
      </c>
      <c r="F494" s="360">
        <f>Цены!G484</f>
        <v>527</v>
      </c>
      <c r="G494" s="352" t="e">
        <f t="shared" si="27"/>
        <v>#REF!</v>
      </c>
      <c r="H494" s="239"/>
    </row>
    <row r="495" spans="1:8" x14ac:dyDescent="0.2">
      <c r="A495" s="240">
        <v>481</v>
      </c>
      <c r="B495" s="242" t="e">
        <f t="shared" si="25"/>
        <v>#REF!</v>
      </c>
      <c r="C495" s="217" t="str">
        <f>Цены!B485</f>
        <v xml:space="preserve">Установка  арки в проем </v>
      </c>
      <c r="D495" s="351" t="str">
        <f>Цены!C485</f>
        <v>шт.</v>
      </c>
      <c r="E495" s="355" t="e">
        <f>IF(#REF!=1,#REF!)+IF(#REF!=1,#REF!)+IF(#REF!=1,#REF!)+IF(#REF!=1,#REF!)+IF(#REF!=1,#REF!)+IF(#REF!=1,#REF!)+IF(#REF!=1,#REF!)+IF('8'!A495=1,'8'!D495)+
IF(#REF!=1,#REF!)+IF('10'!A495=1,'10'!D495)+IF('11'!A495=1,'11'!D495)+IF('12'!A495=1,'12'!D495)+IF('13'!A495=1,'13'!D495)+IF('15'!A495=1,'15'!D495)+IF('14'!A495=1,'14'!D495)</f>
        <v>#REF!</v>
      </c>
      <c r="F495" s="360">
        <f>Цены!G485</f>
        <v>1664.5</v>
      </c>
      <c r="G495" s="352" t="e">
        <f t="shared" si="27"/>
        <v>#REF!</v>
      </c>
      <c r="H495" s="239"/>
    </row>
    <row r="496" spans="1:8" x14ac:dyDescent="0.2">
      <c r="A496" s="240">
        <v>482</v>
      </c>
      <c r="B496" s="242" t="e">
        <f t="shared" si="25"/>
        <v>#REF!</v>
      </c>
      <c r="C496" s="217" t="str">
        <f>Цены!B486</f>
        <v xml:space="preserve">Окраска оконных проемов с подготовкой </v>
      </c>
      <c r="D496" s="351" t="str">
        <f>Цены!C486</f>
        <v>м/п</v>
      </c>
      <c r="E496" s="355" t="e">
        <f>IF(#REF!=1,#REF!)+IF(#REF!=1,#REF!)+IF(#REF!=1,#REF!)+IF(#REF!=1,#REF!)+IF(#REF!=1,#REF!)+IF(#REF!=1,#REF!)+IF(#REF!=1,#REF!)+IF('8'!A496=1,'8'!D496)+
IF(#REF!=1,#REF!)+IF('10'!A496=1,'10'!D496)+IF('11'!A496=1,'11'!D496)+IF('12'!A496=1,'12'!D496)+IF('13'!A496=1,'13'!D496)+IF('15'!A496=1,'15'!D496)+IF('14'!A496=1,'14'!D496)</f>
        <v>#REF!</v>
      </c>
      <c r="F496" s="360">
        <f>Цены!G486</f>
        <v>741.5</v>
      </c>
      <c r="G496" s="352" t="e">
        <f t="shared" si="27"/>
        <v>#REF!</v>
      </c>
      <c r="H496" s="239"/>
    </row>
    <row r="497" spans="1:8" x14ac:dyDescent="0.2">
      <c r="A497" s="240">
        <v>483</v>
      </c>
      <c r="B497" s="242" t="e">
        <f t="shared" si="25"/>
        <v>#REF!</v>
      </c>
      <c r="C497" s="217" t="str">
        <f>Цены!B487</f>
        <v>Установка антресольных дверок</v>
      </c>
      <c r="D497" s="351" t="str">
        <f>Цены!C487</f>
        <v>шт.</v>
      </c>
      <c r="E497" s="355" t="e">
        <f>IF(#REF!=1,#REF!)+IF(#REF!=1,#REF!)+IF(#REF!=1,#REF!)+IF(#REF!=1,#REF!)+IF(#REF!=1,#REF!)+IF(#REF!=1,#REF!)+IF(#REF!=1,#REF!)+IF('8'!A497=1,'8'!D497)+
IF(#REF!=1,#REF!)+IF('10'!A497=1,'10'!D497)+IF('11'!A497=1,'11'!D497)+IF('12'!A497=1,'12'!D497)+IF('13'!A497=1,'13'!D497)+IF('15'!A497=1,'15'!D497)+IF('14'!A497=1,'14'!D497)</f>
        <v>#REF!</v>
      </c>
      <c r="F497" s="360">
        <f>Цены!G487</f>
        <v>395.5</v>
      </c>
      <c r="G497" s="352" t="e">
        <f t="shared" si="27"/>
        <v>#REF!</v>
      </c>
      <c r="H497" s="239"/>
    </row>
    <row r="498" spans="1:8" x14ac:dyDescent="0.2">
      <c r="A498" s="240">
        <v>484</v>
      </c>
      <c r="B498" s="242" t="e">
        <f t="shared" si="25"/>
        <v>#REF!</v>
      </c>
      <c r="C498" s="217" t="str">
        <f>Цены!B488</f>
        <v>Монтаж дверного ограничителя</v>
      </c>
      <c r="D498" s="351" t="str">
        <f>Цены!C488</f>
        <v>м/п</v>
      </c>
      <c r="E498" s="355" t="e">
        <f>IF(#REF!=1,#REF!)+IF(#REF!=1,#REF!)+IF(#REF!=1,#REF!)+IF(#REF!=1,#REF!)+IF(#REF!=1,#REF!)+IF(#REF!=1,#REF!)+IF(#REF!=1,#REF!)+IF('8'!A498=1,'8'!D498)+
IF(#REF!=1,#REF!)+IF('10'!A498=1,'10'!D498)+IF('11'!A498=1,'11'!D498)+IF('12'!A498=1,'12'!D498)+IF('13'!A498=1,'13'!D498)+IF('15'!A498=1,'15'!D498)+IF('14'!A498=1,'14'!D498)</f>
        <v>#REF!</v>
      </c>
      <c r="F498" s="360">
        <f>Цены!G488</f>
        <v>112.5</v>
      </c>
      <c r="G498" s="352" t="e">
        <f t="shared" si="27"/>
        <v>#REF!</v>
      </c>
      <c r="H498" s="239"/>
    </row>
    <row r="499" spans="1:8" x14ac:dyDescent="0.2">
      <c r="A499" s="240">
        <v>485</v>
      </c>
      <c r="B499" s="242" t="e">
        <f t="shared" si="25"/>
        <v>#REF!</v>
      </c>
      <c r="C499" s="217" t="str">
        <f>Цены!B489</f>
        <v>Окраска наличников</v>
      </c>
      <c r="D499" s="351" t="str">
        <f>Цены!C489</f>
        <v>м/п</v>
      </c>
      <c r="E499" s="355" t="e">
        <f>IF(#REF!=1,#REF!)+IF(#REF!=1,#REF!)+IF(#REF!=1,#REF!)+IF(#REF!=1,#REF!)+IF(#REF!=1,#REF!)+IF(#REF!=1,#REF!)+IF(#REF!=1,#REF!)+IF('8'!A499=1,'8'!D499)+
IF(#REF!=1,#REF!)+IF('10'!A499=1,'10'!D499)+IF('11'!A499=1,'11'!D499)+IF('12'!A499=1,'12'!D499)+IF('13'!A499=1,'13'!D499)+IF('15'!A499=1,'15'!D499)+IF('14'!A499=1,'14'!D499)</f>
        <v>#REF!</v>
      </c>
      <c r="F499" s="360">
        <f>Цены!G489</f>
        <v>122.5</v>
      </c>
      <c r="G499" s="352" t="e">
        <f t="shared" si="27"/>
        <v>#REF!</v>
      </c>
      <c r="H499" s="239"/>
    </row>
    <row r="500" spans="1:8" x14ac:dyDescent="0.2">
      <c r="A500" s="240">
        <v>486</v>
      </c>
      <c r="B500" s="242" t="e">
        <f t="shared" si="25"/>
        <v>#REF!</v>
      </c>
      <c r="C500" s="217" t="str">
        <f>Цены!B490</f>
        <v>Установка межкомнатной двери под ключ</v>
      </c>
      <c r="D500" s="351" t="str">
        <f>Цены!C490</f>
        <v>шт.</v>
      </c>
      <c r="E500" s="355" t="e">
        <f>IF(#REF!=1,#REF!)+IF(#REF!=1,#REF!)+IF(#REF!=1,#REF!)+IF(#REF!=1,#REF!)+IF(#REF!=1,#REF!)+IF(#REF!=1,#REF!)+IF(#REF!=1,#REF!)+IF('8'!A500=1,'8'!D500)+
IF(#REF!=1,#REF!)+IF('10'!A500=1,'10'!D500)+IF('11'!A500=1,'11'!D500)+IF('12'!A500=1,'12'!D500)+IF('13'!A500=1,'13'!D500)+IF('15'!A500=1,'15'!D500)+IF('14'!A500=1,'14'!D500)</f>
        <v>#REF!</v>
      </c>
      <c r="F500" s="360">
        <f>Цены!G490</f>
        <v>2500</v>
      </c>
      <c r="G500" s="352" t="e">
        <f t="shared" si="27"/>
        <v>#REF!</v>
      </c>
      <c r="H500" s="239"/>
    </row>
    <row r="501" spans="1:8" x14ac:dyDescent="0.2">
      <c r="A501" s="240">
        <v>487</v>
      </c>
      <c r="B501" s="242" t="e">
        <f t="shared" si="25"/>
        <v>#REF!</v>
      </c>
      <c r="C501" s="217" t="str">
        <f>Цены!B491</f>
        <v>Шпаклевка дверей (с ошкуриванием)</v>
      </c>
      <c r="D501" s="351" t="str">
        <f>Цены!C491</f>
        <v>м2</v>
      </c>
      <c r="E501" s="355" t="e">
        <f>IF(#REF!=1,#REF!)+IF(#REF!=1,#REF!)+IF(#REF!=1,#REF!)+IF(#REF!=1,#REF!)+IF(#REF!=1,#REF!)+IF(#REF!=1,#REF!)+IF(#REF!=1,#REF!)+IF('8'!A501=1,'8'!D501)+
IF(#REF!=1,#REF!)+IF('10'!A501=1,'10'!D501)+IF('11'!A501=1,'11'!D501)+IF('12'!A501=1,'12'!D501)+IF('13'!A501=1,'13'!D501)+IF('15'!A501=1,'15'!D501)+IF('14'!A501=1,'14'!D501)</f>
        <v>#REF!</v>
      </c>
      <c r="F501" s="360">
        <f>Цены!G491</f>
        <v>322.5</v>
      </c>
      <c r="G501" s="352" t="e">
        <f t="shared" si="27"/>
        <v>#REF!</v>
      </c>
      <c r="H501" s="239"/>
    </row>
    <row r="502" spans="1:8" x14ac:dyDescent="0.2">
      <c r="A502" s="240">
        <v>488</v>
      </c>
      <c r="B502" s="242" t="e">
        <f t="shared" si="25"/>
        <v>#REF!</v>
      </c>
      <c r="C502" s="217" t="str">
        <f>Цены!B492</f>
        <v>Замуровать окна (между с/у и кухней)</v>
      </c>
      <c r="D502" s="351" t="str">
        <f>Цены!C492</f>
        <v>шт.</v>
      </c>
      <c r="E502" s="355" t="e">
        <f>IF(#REF!=1,#REF!)+IF(#REF!=1,#REF!)+IF(#REF!=1,#REF!)+IF(#REF!=1,#REF!)+IF(#REF!=1,#REF!)+IF(#REF!=1,#REF!)+IF(#REF!=1,#REF!)+IF('8'!A502=1,'8'!D502)+
IF(#REF!=1,#REF!)+IF('10'!A502=1,'10'!D502)+IF('11'!A502=1,'11'!D502)+IF('12'!A502=1,'12'!D502)+IF('13'!A502=1,'13'!D502)+IF('15'!A502=1,'15'!D502)+IF('14'!A502=1,'14'!D502)</f>
        <v>#REF!</v>
      </c>
      <c r="F502" s="360">
        <f>Цены!G492</f>
        <v>1053.5</v>
      </c>
      <c r="G502" s="352" t="e">
        <f t="shared" si="27"/>
        <v>#REF!</v>
      </c>
      <c r="H502" s="239"/>
    </row>
    <row r="503" spans="1:8" x14ac:dyDescent="0.2">
      <c r="A503" s="240">
        <v>489</v>
      </c>
      <c r="B503" s="242">
        <f t="shared" si="25"/>
        <v>0</v>
      </c>
      <c r="C503" s="578" t="s">
        <v>84</v>
      </c>
      <c r="D503" s="578"/>
      <c r="E503" s="578"/>
      <c r="F503" s="578"/>
      <c r="G503" s="578"/>
      <c r="H503" s="239"/>
    </row>
    <row r="504" spans="1:8" x14ac:dyDescent="0.2">
      <c r="A504" s="240">
        <v>490</v>
      </c>
      <c r="B504" s="242" t="e">
        <f t="shared" si="25"/>
        <v>#REF!</v>
      </c>
      <c r="C504" s="217" t="str">
        <f>Цены!B494</f>
        <v xml:space="preserve">Скрытый карниз для парящих штор </v>
      </c>
      <c r="D504" s="351" t="str">
        <f>Цены!C494</f>
        <v>м/п</v>
      </c>
      <c r="E504" s="355" t="e">
        <f>IF(#REF!=1,#REF!)+IF(#REF!=1,#REF!)+IF(#REF!=1,#REF!)+IF(#REF!=1,#REF!)+IF(#REF!=1,#REF!)+IF(#REF!=1,#REF!)+IF(#REF!=1,#REF!)+IF('8'!A504=1,'8'!D504)+
IF(#REF!=1,#REF!)+IF('10'!A504=1,'10'!D504)+IF('11'!A504=1,'11'!D504)+IF('12'!A504=1,'12'!D504)+IF('13'!A504=1,'13'!D504)+IF('15'!A504=1,'15'!D504)+IF('14'!A504=1,'14'!D504)</f>
        <v>#REF!</v>
      </c>
      <c r="F504" s="360">
        <f>Цены!G494</f>
        <v>832</v>
      </c>
      <c r="G504" s="352" t="e">
        <f t="shared" ref="G504:G517" si="28">E504*F504</f>
        <v>#REF!</v>
      </c>
      <c r="H504" s="239"/>
    </row>
    <row r="505" spans="1:8" x14ac:dyDescent="0.2">
      <c r="A505" s="240">
        <v>491</v>
      </c>
      <c r="B505" s="242" t="e">
        <f t="shared" si="25"/>
        <v>#REF!</v>
      </c>
      <c r="C505" s="217" t="str">
        <f>Цены!B495</f>
        <v>Установка карнизов</v>
      </c>
      <c r="D505" s="351" t="str">
        <f>Цены!C495</f>
        <v>м/п</v>
      </c>
      <c r="E505" s="355" t="e">
        <f>IF(#REF!=1,#REF!)+IF(#REF!=1,#REF!)+IF(#REF!=1,#REF!)+IF(#REF!=1,#REF!)+IF(#REF!=1,#REF!)+IF(#REF!=1,#REF!)+IF(#REF!=1,#REF!)+IF('8'!A505=1,'8'!D505)+
IF(#REF!=1,#REF!)+IF('10'!A505=1,'10'!D505)+IF('11'!A505=1,'11'!D505)+IF('12'!A505=1,'12'!D505)+IF('13'!A505=1,'13'!D505)+IF('15'!A505=1,'15'!D505)+IF('14'!A505=1,'14'!D505)</f>
        <v>#REF!</v>
      </c>
      <c r="F505" s="360">
        <f>Цены!G495</f>
        <v>272.5</v>
      </c>
      <c r="G505" s="352" t="e">
        <f t="shared" si="28"/>
        <v>#REF!</v>
      </c>
      <c r="H505" s="239"/>
    </row>
    <row r="506" spans="1:8" x14ac:dyDescent="0.2">
      <c r="A506" s="240">
        <v>492</v>
      </c>
      <c r="B506" s="242" t="e">
        <f t="shared" si="25"/>
        <v>#REF!</v>
      </c>
      <c r="C506" s="217" t="str">
        <f>Цены!B496</f>
        <v>Монтаж  электрокарниза</v>
      </c>
      <c r="D506" s="351" t="str">
        <f>Цены!C496</f>
        <v>м/п</v>
      </c>
      <c r="E506" s="355" t="e">
        <f>IF(#REF!=1,#REF!)+IF(#REF!=1,#REF!)+IF(#REF!=1,#REF!)+IF(#REF!=1,#REF!)+IF(#REF!=1,#REF!)+IF(#REF!=1,#REF!)+IF(#REF!=1,#REF!)+IF('8'!A506=1,'8'!D506)+
IF(#REF!=1,#REF!)+IF('10'!A506=1,'10'!D506)+IF('11'!A506=1,'11'!D506)+IF('12'!A506=1,'12'!D506)+IF('13'!A506=1,'13'!D506)+IF('15'!A506=1,'15'!D506)+IF('14'!A506=1,'14'!D506)</f>
        <v>#REF!</v>
      </c>
      <c r="F506" s="360">
        <f>Цены!G496</f>
        <v>1026</v>
      </c>
      <c r="G506" s="352" t="e">
        <f t="shared" si="28"/>
        <v>#REF!</v>
      </c>
      <c r="H506" s="239"/>
    </row>
    <row r="507" spans="1:8" x14ac:dyDescent="0.2">
      <c r="A507" s="240">
        <v>493</v>
      </c>
      <c r="B507" s="242" t="e">
        <f t="shared" si="25"/>
        <v>#REF!</v>
      </c>
      <c r="C507" s="217" t="str">
        <f>Цены!B497</f>
        <v>Монтаж антресоли</v>
      </c>
      <c r="D507" s="351" t="str">
        <f>Цены!C497</f>
        <v>м2</v>
      </c>
      <c r="E507" s="355" t="e">
        <f>IF(#REF!=1,#REF!)+IF(#REF!=1,#REF!)+IF(#REF!=1,#REF!)+IF(#REF!=1,#REF!)+IF(#REF!=1,#REF!)+IF(#REF!=1,#REF!)+IF(#REF!=1,#REF!)+IF('8'!A507=1,'8'!D507)+
IF(#REF!=1,#REF!)+IF('10'!A507=1,'10'!D507)+IF('11'!A507=1,'11'!D507)+IF('12'!A507=1,'12'!D507)+IF('13'!A507=1,'13'!D507)+IF('15'!A507=1,'15'!D507)+IF('14'!A507=1,'14'!D507)</f>
        <v>#REF!</v>
      </c>
      <c r="F507" s="360">
        <f>Цены!G497</f>
        <v>988</v>
      </c>
      <c r="G507" s="352" t="e">
        <f t="shared" si="28"/>
        <v>#REF!</v>
      </c>
      <c r="H507" s="239"/>
    </row>
    <row r="508" spans="1:8" x14ac:dyDescent="0.2">
      <c r="A508" s="240">
        <v>494</v>
      </c>
      <c r="B508" s="242" t="e">
        <f t="shared" si="25"/>
        <v>#REF!</v>
      </c>
      <c r="C508" s="217" t="str">
        <f>Цены!B498</f>
        <v xml:space="preserve">Монтаж ЖК телевизора на стену </v>
      </c>
      <c r="D508" s="351" t="str">
        <f>Цены!C498</f>
        <v>шт.</v>
      </c>
      <c r="E508" s="355" t="e">
        <f>IF(#REF!=1,#REF!)+IF(#REF!=1,#REF!)+IF(#REF!=1,#REF!)+IF(#REF!=1,#REF!)+IF(#REF!=1,#REF!)+IF(#REF!=1,#REF!)+IF(#REF!=1,#REF!)+IF('8'!A508=1,'8'!D508)+
IF(#REF!=1,#REF!)+IF('10'!A508=1,'10'!D508)+IF('11'!A508=1,'11'!D508)+IF('12'!A508=1,'12'!D508)+IF('13'!A508=1,'13'!D508)+IF('15'!A508=1,'15'!D508)+IF('14'!A508=1,'14'!D508)</f>
        <v>#REF!</v>
      </c>
      <c r="F508" s="360">
        <f>Цены!G498</f>
        <v>1317</v>
      </c>
      <c r="G508" s="352" t="e">
        <f t="shared" si="28"/>
        <v>#REF!</v>
      </c>
      <c r="H508" s="239"/>
    </row>
    <row r="509" spans="1:8" x14ac:dyDescent="0.2">
      <c r="A509" s="240">
        <v>495</v>
      </c>
      <c r="B509" s="242" t="e">
        <f t="shared" si="25"/>
        <v>#REF!</v>
      </c>
      <c r="C509" s="217" t="str">
        <f>Цены!B499</f>
        <v>Установка  рольставней</v>
      </c>
      <c r="D509" s="351" t="str">
        <f>Цены!C499</f>
        <v>шт.</v>
      </c>
      <c r="E509" s="355" t="e">
        <f>IF(#REF!=1,#REF!)+IF(#REF!=1,#REF!)+IF(#REF!=1,#REF!)+IF(#REF!=1,#REF!)+IF(#REF!=1,#REF!)+IF(#REF!=1,#REF!)+IF(#REF!=1,#REF!)+IF('8'!A509=1,'8'!D509)+
IF(#REF!=1,#REF!)+IF('10'!A509=1,'10'!D509)+IF('11'!A509=1,'11'!D509)+IF('12'!A509=1,'12'!D509)+IF('13'!A509=1,'13'!D509)+IF('15'!A509=1,'15'!D509)+IF('14'!A509=1,'14'!D509)</f>
        <v>#REF!</v>
      </c>
      <c r="F509" s="360">
        <f>Цены!G499</f>
        <v>1464</v>
      </c>
      <c r="G509" s="352" t="e">
        <f t="shared" si="28"/>
        <v>#REF!</v>
      </c>
      <c r="H509" s="239"/>
    </row>
    <row r="510" spans="1:8" x14ac:dyDescent="0.2">
      <c r="A510" s="240">
        <v>496</v>
      </c>
      <c r="B510" s="242" t="e">
        <f t="shared" si="25"/>
        <v>#REF!</v>
      </c>
      <c r="C510" s="217" t="str">
        <f>Цены!B500</f>
        <v>Установка полок</v>
      </c>
      <c r="D510" s="351" t="str">
        <f>Цены!C500</f>
        <v>шт.</v>
      </c>
      <c r="E510" s="355" t="e">
        <f>IF(#REF!=1,#REF!)+IF(#REF!=1,#REF!)+IF(#REF!=1,#REF!)+IF(#REF!=1,#REF!)+IF(#REF!=1,#REF!)+IF(#REF!=1,#REF!)+IF(#REF!=1,#REF!)+IF('8'!A510=1,'8'!D510)+
IF(#REF!=1,#REF!)+IF('10'!A510=1,'10'!D510)+IF('11'!A510=1,'11'!D510)+IF('12'!A510=1,'12'!D510)+IF('13'!A510=1,'13'!D510)+IF('15'!A510=1,'15'!D510)+IF('14'!A510=1,'14'!D510)</f>
        <v>#REF!</v>
      </c>
      <c r="F510" s="360">
        <f>Цены!G500</f>
        <v>351</v>
      </c>
      <c r="G510" s="352" t="e">
        <f t="shared" si="28"/>
        <v>#REF!</v>
      </c>
      <c r="H510" s="239"/>
    </row>
    <row r="511" spans="1:8" x14ac:dyDescent="0.2">
      <c r="A511" s="240">
        <v>497</v>
      </c>
      <c r="B511" s="242" t="e">
        <f t="shared" si="25"/>
        <v>#REF!</v>
      </c>
      <c r="C511" s="217" t="str">
        <f>Цены!B501</f>
        <v>Установка зеркал</v>
      </c>
      <c r="D511" s="351" t="str">
        <f>Цены!C501</f>
        <v>шт.</v>
      </c>
      <c r="E511" s="355" t="e">
        <f>IF(#REF!=1,#REF!)+IF(#REF!=1,#REF!)+IF(#REF!=1,#REF!)+IF(#REF!=1,#REF!)+IF(#REF!=1,#REF!)+IF(#REF!=1,#REF!)+IF(#REF!=1,#REF!)+IF('8'!A511=1,'8'!D511)+
IF(#REF!=1,#REF!)+IF('10'!A511=1,'10'!D511)+IF('11'!A511=1,'11'!D511)+IF('12'!A511=1,'12'!D511)+IF('13'!A511=1,'13'!D511)+IF('15'!A511=1,'15'!D511)+IF('14'!A511=1,'14'!D511)</f>
        <v>#REF!</v>
      </c>
      <c r="F511" s="360">
        <f>Цены!G501</f>
        <v>561.5</v>
      </c>
      <c r="G511" s="352" t="e">
        <f t="shared" si="28"/>
        <v>#REF!</v>
      </c>
      <c r="H511" s="239"/>
    </row>
    <row r="512" spans="1:8" ht="25.5" x14ac:dyDescent="0.2">
      <c r="A512" s="240">
        <v>498</v>
      </c>
      <c r="B512" s="242" t="e">
        <f t="shared" si="25"/>
        <v>#REF!</v>
      </c>
      <c r="C512" s="217" t="str">
        <f>Цены!B502</f>
        <v>Установка экрана для радиатора из МДФ (без изготовления)</v>
      </c>
      <c r="D512" s="351" t="str">
        <f>Цены!C502</f>
        <v>шт.</v>
      </c>
      <c r="E512" s="355" t="e">
        <f>IF(#REF!=1,#REF!)+IF(#REF!=1,#REF!)+IF(#REF!=1,#REF!)+IF(#REF!=1,#REF!)+IF(#REF!=1,#REF!)+IF(#REF!=1,#REF!)+IF(#REF!=1,#REF!)+IF('8'!A512=1,'8'!D512)+
IF(#REF!=1,#REF!)+IF('10'!A512=1,'10'!D512)+IF('11'!A512=1,'11'!D512)+IF('12'!A512=1,'12'!D512)+IF('13'!A512=1,'13'!D512)+IF('15'!A512=1,'15'!D512)+IF('14'!A512=1,'14'!D512)</f>
        <v>#REF!</v>
      </c>
      <c r="F512" s="360">
        <f>Цены!G502</f>
        <v>324</v>
      </c>
      <c r="G512" s="352" t="e">
        <f t="shared" si="28"/>
        <v>#REF!</v>
      </c>
      <c r="H512" s="239"/>
    </row>
    <row r="513" spans="1:8" x14ac:dyDescent="0.2">
      <c r="A513" s="240">
        <v>499</v>
      </c>
      <c r="B513" s="242" t="e">
        <f t="shared" si="25"/>
        <v>#REF!</v>
      </c>
      <c r="C513" s="217" t="str">
        <f>Цены!B503</f>
        <v>&lt;Запасные строчки&gt;</v>
      </c>
      <c r="D513" s="351">
        <f>Цены!C503</f>
        <v>0</v>
      </c>
      <c r="E513" s="355" t="e">
        <f>IF(#REF!=1,#REF!)+IF(#REF!=1,#REF!)+IF(#REF!=1,#REF!)+IF(#REF!=1,#REF!)+IF(#REF!=1,#REF!)+IF(#REF!=1,#REF!)+IF(#REF!=1,#REF!)+IF('8'!A513=1,'8'!D513)+
IF(#REF!=1,#REF!)+IF('10'!A513=1,'10'!D513)+IF('11'!A513=1,'11'!D513)+IF('12'!A513=1,'12'!D513)+IF('13'!A513=1,'13'!D513)+IF('15'!A513=1,'15'!D513)+IF('14'!A513=1,'14'!D513)</f>
        <v>#REF!</v>
      </c>
      <c r="F513" s="360">
        <f>Цены!G503</f>
        <v>0</v>
      </c>
      <c r="G513" s="352" t="e">
        <f t="shared" si="28"/>
        <v>#REF!</v>
      </c>
      <c r="H513" s="239"/>
    </row>
    <row r="514" spans="1:8" x14ac:dyDescent="0.2">
      <c r="A514" s="240">
        <v>500</v>
      </c>
      <c r="B514" s="242" t="e">
        <f t="shared" si="25"/>
        <v>#REF!</v>
      </c>
      <c r="C514" s="217" t="str">
        <f>Цены!B504</f>
        <v>&lt;Запасные строчки&gt;</v>
      </c>
      <c r="D514" s="351">
        <f>Цены!C504</f>
        <v>0</v>
      </c>
      <c r="E514" s="355" t="e">
        <f>IF(#REF!=1,#REF!)+IF(#REF!=1,#REF!)+IF(#REF!=1,#REF!)+IF(#REF!=1,#REF!)+IF(#REF!=1,#REF!)+IF(#REF!=1,#REF!)+IF(#REF!=1,#REF!)+IF('8'!A514=1,'8'!D514)+
IF(#REF!=1,#REF!)+IF('10'!A514=1,'10'!D514)+IF('11'!A514=1,'11'!D514)+IF('12'!A514=1,'12'!D514)+IF('13'!A514=1,'13'!D514)+IF('15'!A514=1,'15'!D514)+IF('14'!A514=1,'14'!D514)</f>
        <v>#REF!</v>
      </c>
      <c r="F514" s="360">
        <f>Цены!G504</f>
        <v>0</v>
      </c>
      <c r="G514" s="352" t="e">
        <f t="shared" si="28"/>
        <v>#REF!</v>
      </c>
      <c r="H514" s="239"/>
    </row>
    <row r="515" spans="1:8" x14ac:dyDescent="0.2">
      <c r="A515" s="240">
        <v>501</v>
      </c>
      <c r="B515" s="242" t="e">
        <f t="shared" si="25"/>
        <v>#REF!</v>
      </c>
      <c r="C515" s="217" t="str">
        <f>Цены!B505</f>
        <v>&lt;Запасные строчки&gt;</v>
      </c>
      <c r="D515" s="351">
        <f>Цены!C505</f>
        <v>0</v>
      </c>
      <c r="E515" s="355" t="e">
        <f>IF(#REF!=1,#REF!)+IF(#REF!=1,#REF!)+IF(#REF!=1,#REF!)+IF(#REF!=1,#REF!)+IF(#REF!=1,#REF!)+IF(#REF!=1,#REF!)+IF(#REF!=1,#REF!)+IF('8'!A515=1,'8'!D515)+
IF(#REF!=1,#REF!)+IF('10'!A515=1,'10'!D515)+IF('11'!A515=1,'11'!D515)+IF('12'!A515=1,'12'!D515)+IF('13'!A515=1,'13'!D515)+IF('15'!A515=1,'15'!D515)+IF('14'!A515=1,'14'!D515)</f>
        <v>#REF!</v>
      </c>
      <c r="F515" s="360">
        <f>Цены!G505</f>
        <v>0</v>
      </c>
      <c r="G515" s="352" t="e">
        <f t="shared" si="28"/>
        <v>#REF!</v>
      </c>
      <c r="H515" s="239"/>
    </row>
    <row r="516" spans="1:8" x14ac:dyDescent="0.2">
      <c r="A516" s="240">
        <v>502</v>
      </c>
      <c r="B516" s="242" t="e">
        <f t="shared" si="25"/>
        <v>#REF!</v>
      </c>
      <c r="C516" s="217" t="str">
        <f>Цены!B506</f>
        <v>&lt;Запасные строчки&gt;</v>
      </c>
      <c r="D516" s="351">
        <f>Цены!C506</f>
        <v>0</v>
      </c>
      <c r="E516" s="355" t="e">
        <f>IF(#REF!=1,#REF!)+IF(#REF!=1,#REF!)+IF(#REF!=1,#REF!)+IF(#REF!=1,#REF!)+IF(#REF!=1,#REF!)+IF(#REF!=1,#REF!)+IF(#REF!=1,#REF!)+IF('8'!A516=1,'8'!D516)+
IF(#REF!=1,#REF!)+IF('10'!A516=1,'10'!D516)+IF('11'!A516=1,'11'!D516)+IF('12'!A516=1,'12'!D516)+IF('13'!A516=1,'13'!D516)+IF('15'!A516=1,'15'!D516)+IF('14'!A516=1,'14'!D516)</f>
        <v>#REF!</v>
      </c>
      <c r="F516" s="360">
        <f>Цены!G506</f>
        <v>0</v>
      </c>
      <c r="G516" s="352" t="e">
        <f t="shared" si="28"/>
        <v>#REF!</v>
      </c>
      <c r="H516" s="239"/>
    </row>
    <row r="517" spans="1:8" x14ac:dyDescent="0.2">
      <c r="A517" s="240">
        <v>503</v>
      </c>
      <c r="B517" s="242" t="e">
        <f t="shared" si="25"/>
        <v>#REF!</v>
      </c>
      <c r="C517" s="217" t="str">
        <f>Цены!B507</f>
        <v>&lt;Запасные строчки&gt;</v>
      </c>
      <c r="D517" s="351">
        <f>Цены!C507</f>
        <v>0</v>
      </c>
      <c r="E517" s="355" t="e">
        <f>IF(#REF!=1,#REF!)+IF(#REF!=1,#REF!)+IF(#REF!=1,#REF!)+IF(#REF!=1,#REF!)+IF(#REF!=1,#REF!)+IF(#REF!=1,#REF!)+IF(#REF!=1,#REF!)+IF('8'!A517=1,'8'!D517)+
IF(#REF!=1,#REF!)+IF('10'!A517=1,'10'!D517)+IF('11'!A517=1,'11'!D517)+IF('12'!A517=1,'12'!D517)+IF('13'!A517=1,'13'!D517)+IF('15'!A517=1,'15'!D517)+IF('14'!A517=1,'14'!D517)</f>
        <v>#REF!</v>
      </c>
      <c r="F517" s="360">
        <f>Цены!G507</f>
        <v>0</v>
      </c>
      <c r="G517" s="352" t="e">
        <f t="shared" si="28"/>
        <v>#REF!</v>
      </c>
      <c r="H517" s="239"/>
    </row>
    <row r="518" spans="1:8" ht="12.75" customHeight="1" x14ac:dyDescent="0.2">
      <c r="A518" s="240">
        <v>504</v>
      </c>
      <c r="B518" s="242">
        <f t="shared" si="25"/>
        <v>0</v>
      </c>
      <c r="C518" s="577" t="s">
        <v>363</v>
      </c>
      <c r="D518" s="577"/>
      <c r="E518" s="577"/>
      <c r="F518" s="577"/>
      <c r="G518" s="363">
        <f>SUMIF(B335:B517,1,G335:G517)</f>
        <v>0</v>
      </c>
      <c r="H518" s="239"/>
    </row>
    <row r="519" spans="1:8" ht="25.5" x14ac:dyDescent="0.2">
      <c r="A519" s="240">
        <v>505</v>
      </c>
      <c r="B519" s="242">
        <f t="shared" si="25"/>
        <v>1</v>
      </c>
      <c r="C519" s="369" t="str">
        <f ca="1">C1&amp;". Электромонтажные  работы"</f>
        <v>Мастера. Электромонтажные  работы</v>
      </c>
      <c r="D519" s="370" t="s">
        <v>804</v>
      </c>
      <c r="E519" s="371" t="s">
        <v>531</v>
      </c>
      <c r="F519" s="372" t="s">
        <v>805</v>
      </c>
      <c r="G519" s="373" t="s">
        <v>578</v>
      </c>
      <c r="H519" s="239"/>
    </row>
    <row r="520" spans="1:8" ht="38.25" x14ac:dyDescent="0.2">
      <c r="A520" s="240">
        <v>506</v>
      </c>
      <c r="B520" s="242" t="e">
        <f t="shared" si="25"/>
        <v>#REF!</v>
      </c>
      <c r="C520" s="217" t="str">
        <f>Цены!B510</f>
        <v>Штробление кирпичных/гипсолитовых/пеноблочных стен под элкабель</v>
      </c>
      <c r="D520" s="351" t="str">
        <f>Цены!C510</f>
        <v>м/п</v>
      </c>
      <c r="E520" s="355" t="e">
        <f>IF(#REF!=1,#REF!)+IF(#REF!=1,#REF!)+IF(#REF!=1,#REF!)+IF(#REF!=1,#REF!)+IF(#REF!=1,#REF!)+IF(#REF!=1,#REF!)+IF(#REF!=1,#REF!)+IF('8'!A520=1,'8'!D520)+
IF(#REF!=1,#REF!)+IF('10'!A520=1,'10'!D520)+IF('11'!A520=1,'11'!D520)+IF('12'!A520=1,'12'!D520)+IF('13'!A520=1,'13'!D520)+IF('15'!A520=1,'15'!D520)+IF('14'!A520=1,'14'!D520)</f>
        <v>#REF!</v>
      </c>
      <c r="F520" s="360">
        <f>Цены!G510</f>
        <v>150</v>
      </c>
      <c r="G520" s="352" t="e">
        <f t="shared" ref="G520:G551" si="29">E520*F520</f>
        <v>#REF!</v>
      </c>
      <c r="H520" s="239"/>
    </row>
    <row r="521" spans="1:8" x14ac:dyDescent="0.2">
      <c r="A521" s="240">
        <v>507</v>
      </c>
      <c r="B521" s="242" t="e">
        <f t="shared" si="25"/>
        <v>#REF!</v>
      </c>
      <c r="C521" s="217" t="str">
        <f>Цены!B511</f>
        <v>Штробление бетонных стен под элкабель</v>
      </c>
      <c r="D521" s="351" t="str">
        <f>Цены!C511</f>
        <v>м/п</v>
      </c>
      <c r="E521" s="355" t="e">
        <f>IF(#REF!=1,#REF!)+IF(#REF!=1,#REF!)+IF(#REF!=1,#REF!)+IF(#REF!=1,#REF!)+IF(#REF!=1,#REF!)+IF(#REF!=1,#REF!)+IF(#REF!=1,#REF!)+IF('8'!A521=1,'8'!D521)+
IF(#REF!=1,#REF!)+IF('10'!A521=1,'10'!D521)+IF('11'!A521=1,'11'!D521)+IF('12'!A521=1,'12'!D521)+IF('13'!A521=1,'13'!D521)+IF('15'!A521=1,'15'!D521)+IF('14'!A521=1,'14'!D521)</f>
        <v>#REF!</v>
      </c>
      <c r="F521" s="360">
        <f>Цены!G511</f>
        <v>260</v>
      </c>
      <c r="G521" s="352" t="e">
        <f t="shared" si="29"/>
        <v>#REF!</v>
      </c>
      <c r="H521" s="239"/>
    </row>
    <row r="522" spans="1:8" x14ac:dyDescent="0.2">
      <c r="A522" s="240">
        <v>508</v>
      </c>
      <c r="B522" s="242" t="e">
        <f t="shared" si="25"/>
        <v>#REF!</v>
      </c>
      <c r="C522" s="217" t="str">
        <f>Цены!B512</f>
        <v>Заделка штроб</v>
      </c>
      <c r="D522" s="351" t="str">
        <f>Цены!C512</f>
        <v>м/п</v>
      </c>
      <c r="E522" s="355" t="e">
        <f>IF(#REF!=1,#REF!)+IF(#REF!=1,#REF!)+IF(#REF!=1,#REF!)+IF(#REF!=1,#REF!)+IF(#REF!=1,#REF!)+IF(#REF!=1,#REF!)+IF(#REF!=1,#REF!)+IF('8'!A522=1,'8'!D522)+
IF(#REF!=1,#REF!)+IF('10'!A522=1,'10'!D522)+IF('11'!A522=1,'11'!D522)+IF('12'!A522=1,'12'!D522)+IF('13'!A522=1,'13'!D522)+IF('15'!A522=1,'15'!D522)+IF('14'!A522=1,'14'!D522)</f>
        <v>#REF!</v>
      </c>
      <c r="F522" s="360">
        <f>Цены!G512</f>
        <v>36</v>
      </c>
      <c r="G522" s="352" t="e">
        <f t="shared" si="29"/>
        <v>#REF!</v>
      </c>
      <c r="H522" s="239"/>
    </row>
    <row r="523" spans="1:8" ht="25.5" x14ac:dyDescent="0.2">
      <c r="A523" s="240">
        <v>509</v>
      </c>
      <c r="B523" s="242" t="e">
        <f t="shared" si="25"/>
        <v>#REF!</v>
      </c>
      <c r="C523" s="217" t="str">
        <f>Цены!B513</f>
        <v xml:space="preserve">Высверливание чаши под подрозетник в бетоне </v>
      </c>
      <c r="D523" s="351" t="str">
        <f>Цены!C513</f>
        <v>шт.</v>
      </c>
      <c r="E523" s="355" t="e">
        <f>IF(#REF!=1,#REF!)+IF(#REF!=1,#REF!)+IF(#REF!=1,#REF!)+IF(#REF!=1,#REF!)+IF(#REF!=1,#REF!)+IF(#REF!=1,#REF!)+IF(#REF!=1,#REF!)+IF('8'!A523=1,'8'!D523)+
IF(#REF!=1,#REF!)+IF('10'!A523=1,'10'!D523)+IF('11'!A523=1,'11'!D523)+IF('12'!A523=1,'12'!D523)+IF('13'!A523=1,'13'!D523)+IF('15'!A523=1,'15'!D523)+IF('14'!A523=1,'14'!D523)</f>
        <v>#REF!</v>
      </c>
      <c r="F523" s="360">
        <f>Цены!G513</f>
        <v>260</v>
      </c>
      <c r="G523" s="352" t="e">
        <f t="shared" si="29"/>
        <v>#REF!</v>
      </c>
      <c r="H523" s="239"/>
    </row>
    <row r="524" spans="1:8" ht="25.5" x14ac:dyDescent="0.2">
      <c r="A524" s="240">
        <v>510</v>
      </c>
      <c r="B524" s="242" t="e">
        <f t="shared" si="25"/>
        <v>#REF!</v>
      </c>
      <c r="C524" s="217" t="str">
        <f>Цены!B514</f>
        <v xml:space="preserve">Высверливание чаши под подрозетник в гипсолите/Пеноблоке </v>
      </c>
      <c r="D524" s="351" t="str">
        <f>Цены!C514</f>
        <v>шт.</v>
      </c>
      <c r="E524" s="355" t="e">
        <f>IF(#REF!=1,#REF!)+IF(#REF!=1,#REF!)+IF(#REF!=1,#REF!)+IF(#REF!=1,#REF!)+IF(#REF!=1,#REF!)+IF(#REF!=1,#REF!)+IF(#REF!=1,#REF!)+IF('8'!A524=1,'8'!D524)+
IF(#REF!=1,#REF!)+IF('10'!A524=1,'10'!D524)+IF('11'!A524=1,'11'!D524)+IF('12'!A524=1,'12'!D524)+IF('13'!A524=1,'13'!D524)+IF('15'!A524=1,'15'!D524)+IF('14'!A524=1,'14'!D524)</f>
        <v>#REF!</v>
      </c>
      <c r="F524" s="360">
        <f>Цены!G514</f>
        <v>140</v>
      </c>
      <c r="G524" s="352" t="e">
        <f t="shared" si="29"/>
        <v>#REF!</v>
      </c>
      <c r="H524" s="239"/>
    </row>
    <row r="525" spans="1:8" ht="25.5" x14ac:dyDescent="0.2">
      <c r="A525" s="240">
        <v>511</v>
      </c>
      <c r="B525" s="242" t="e">
        <f t="shared" si="25"/>
        <v>#REF!</v>
      </c>
      <c r="C525" s="217" t="str">
        <f>Цены!B515</f>
        <v>Высверливание отверстия под подрозетник в ГКЛ</v>
      </c>
      <c r="D525" s="351" t="str">
        <f>Цены!C515</f>
        <v>шт.</v>
      </c>
      <c r="E525" s="355" t="e">
        <f>IF(#REF!=1,#REF!)+IF(#REF!=1,#REF!)+IF(#REF!=1,#REF!)+IF(#REF!=1,#REF!)+IF(#REF!=1,#REF!)+IF(#REF!=1,#REF!)+IF(#REF!=1,#REF!)+IF('8'!A525=1,'8'!D525)+
IF(#REF!=1,#REF!)+IF('10'!A525=1,'10'!D525)+IF('11'!A525=1,'11'!D525)+IF('12'!A525=1,'12'!D525)+IF('13'!A525=1,'13'!D525)+IF('15'!A525=1,'15'!D525)+IF('14'!A525=1,'14'!D525)</f>
        <v>#REF!</v>
      </c>
      <c r="F525" s="360">
        <f>Цены!G515</f>
        <v>127</v>
      </c>
      <c r="G525" s="352" t="e">
        <f t="shared" si="29"/>
        <v>#REF!</v>
      </c>
      <c r="H525" s="239"/>
    </row>
    <row r="526" spans="1:8" ht="25.5" x14ac:dyDescent="0.2">
      <c r="A526" s="240">
        <v>512</v>
      </c>
      <c r="B526" s="242" t="e">
        <f t="shared" ref="B526:B589" si="30">IF(E526&gt;0,1,0)</f>
        <v>#REF!</v>
      </c>
      <c r="C526" s="217" t="str">
        <f>Цены!B516</f>
        <v xml:space="preserve">Высверливание чаши под подрозетник в кирпиче </v>
      </c>
      <c r="D526" s="351" t="str">
        <f>Цены!C516</f>
        <v>шт.</v>
      </c>
      <c r="E526" s="355" t="e">
        <f>IF(#REF!=1,#REF!)+IF(#REF!=1,#REF!)+IF(#REF!=1,#REF!)+IF(#REF!=1,#REF!)+IF(#REF!=1,#REF!)+IF(#REF!=1,#REF!)+IF(#REF!=1,#REF!)+IF('8'!A526=1,'8'!D526)+
IF(#REF!=1,#REF!)+IF('10'!A526=1,'10'!D526)+IF('11'!A526=1,'11'!D526)+IF('12'!A526=1,'12'!D526)+IF('13'!A526=1,'13'!D526)+IF('15'!A526=1,'15'!D526)+IF('14'!A526=1,'14'!D526)</f>
        <v>#REF!</v>
      </c>
      <c r="F526" s="360">
        <f>Цены!G516</f>
        <v>222.5</v>
      </c>
      <c r="G526" s="352" t="e">
        <f t="shared" si="29"/>
        <v>#REF!</v>
      </c>
      <c r="H526" s="239"/>
    </row>
    <row r="527" spans="1:8" x14ac:dyDescent="0.2">
      <c r="A527" s="240">
        <v>513</v>
      </c>
      <c r="B527" s="242" t="e">
        <f t="shared" si="30"/>
        <v>#REF!</v>
      </c>
      <c r="C527" s="217" t="str">
        <f>Цены!B517</f>
        <v xml:space="preserve">Установка подрозетника </v>
      </c>
      <c r="D527" s="351" t="str">
        <f>Цены!C517</f>
        <v>шт.</v>
      </c>
      <c r="E527" s="355" t="e">
        <f>IF(#REF!=1,#REF!)+IF(#REF!=1,#REF!)+IF(#REF!=1,#REF!)+IF(#REF!=1,#REF!)+IF(#REF!=1,#REF!)+IF(#REF!=1,#REF!)+IF(#REF!=1,#REF!)+IF('8'!A527=1,'8'!D527)+
IF(#REF!=1,#REF!)+IF('10'!A527=1,'10'!D527)+IF('11'!A527=1,'11'!D527)+IF('12'!A527=1,'12'!D527)+IF('13'!A527=1,'13'!D527)+IF('15'!A527=1,'15'!D527)+IF('14'!A527=1,'14'!D527)</f>
        <v>#REF!</v>
      </c>
      <c r="F527" s="360">
        <f>Цены!G517</f>
        <v>62</v>
      </c>
      <c r="G527" s="352" t="e">
        <f t="shared" si="29"/>
        <v>#REF!</v>
      </c>
      <c r="H527" s="239"/>
    </row>
    <row r="528" spans="1:8" x14ac:dyDescent="0.2">
      <c r="A528" s="240">
        <v>514</v>
      </c>
      <c r="B528" s="242" t="e">
        <f t="shared" si="30"/>
        <v>#REF!</v>
      </c>
      <c r="C528" s="217" t="str">
        <f>Цены!B518</f>
        <v>Установка механизма, панели электроточки</v>
      </c>
      <c r="D528" s="351" t="str">
        <f>Цены!C518</f>
        <v>шт.</v>
      </c>
      <c r="E528" s="355" t="e">
        <f>IF(#REF!=1,#REF!)+IF(#REF!=1,#REF!)+IF(#REF!=1,#REF!)+IF(#REF!=1,#REF!)+IF(#REF!=1,#REF!)+IF(#REF!=1,#REF!)+IF(#REF!=1,#REF!)+IF('8'!A528=1,'8'!D528)+
IF(#REF!=1,#REF!)+IF('10'!A528=1,'10'!D528)+IF('11'!A528=1,'11'!D528)+IF('12'!A528=1,'12'!D528)+IF('13'!A528=1,'13'!D528)+IF('15'!A528=1,'15'!D528)+IF('14'!A528=1,'14'!D528)</f>
        <v>#REF!</v>
      </c>
      <c r="F528" s="360">
        <f>Цены!G518</f>
        <v>212.5</v>
      </c>
      <c r="G528" s="352" t="e">
        <f t="shared" si="29"/>
        <v>#REF!</v>
      </c>
      <c r="H528" s="239"/>
    </row>
    <row r="529" spans="1:8" x14ac:dyDescent="0.2">
      <c r="A529" s="240">
        <v>515</v>
      </c>
      <c r="B529" s="242" t="e">
        <f t="shared" si="30"/>
        <v>#REF!</v>
      </c>
      <c r="C529" s="217" t="str">
        <f>Цены!B519</f>
        <v>Установка электроточки накладной</v>
      </c>
      <c r="D529" s="351" t="str">
        <f>Цены!C519</f>
        <v>шт.</v>
      </c>
      <c r="E529" s="355" t="e">
        <f>IF(#REF!=1,#REF!)+IF(#REF!=1,#REF!)+IF(#REF!=1,#REF!)+IF(#REF!=1,#REF!)+IF(#REF!=1,#REF!)+IF(#REF!=1,#REF!)+IF(#REF!=1,#REF!)+IF('8'!A529=1,'8'!D529)+
IF(#REF!=1,#REF!)+IF('10'!A529=1,'10'!D529)+IF('11'!A529=1,'11'!D529)+IF('12'!A529=1,'12'!D529)+IF('13'!A529=1,'13'!D529)+IF('15'!A529=1,'15'!D529)+IF('14'!A529=1,'14'!D529)</f>
        <v>#REF!</v>
      </c>
      <c r="F529" s="360">
        <f>Цены!G519</f>
        <v>162.5</v>
      </c>
      <c r="G529" s="352" t="e">
        <f t="shared" si="29"/>
        <v>#REF!</v>
      </c>
      <c r="H529" s="239"/>
    </row>
    <row r="530" spans="1:8" x14ac:dyDescent="0.2">
      <c r="A530" s="240">
        <v>516</v>
      </c>
      <c r="B530" s="242" t="e">
        <f t="shared" si="30"/>
        <v>#REF!</v>
      </c>
      <c r="C530" s="217" t="str">
        <f>Цены!B520</f>
        <v>Установка диммера</v>
      </c>
      <c r="D530" s="351" t="str">
        <f>Цены!C520</f>
        <v>шт.</v>
      </c>
      <c r="E530" s="355" t="e">
        <f>IF(#REF!=1,#REF!)+IF(#REF!=1,#REF!)+IF(#REF!=1,#REF!)+IF(#REF!=1,#REF!)+IF(#REF!=1,#REF!)+IF(#REF!=1,#REF!)+IF(#REF!=1,#REF!)+IF('8'!A530=1,'8'!D530)+
IF(#REF!=1,#REF!)+IF('10'!A530=1,'10'!D530)+IF('11'!A530=1,'11'!D530)+IF('12'!A530=1,'12'!D530)+IF('13'!A530=1,'13'!D530)+IF('15'!A530=1,'15'!D530)+IF('14'!A530=1,'14'!D530)</f>
        <v>#REF!</v>
      </c>
      <c r="F530" s="360">
        <f>Цены!G520</f>
        <v>327.5</v>
      </c>
      <c r="G530" s="352" t="e">
        <f t="shared" si="29"/>
        <v>#REF!</v>
      </c>
      <c r="H530" s="239"/>
    </row>
    <row r="531" spans="1:8" x14ac:dyDescent="0.2">
      <c r="A531" s="240">
        <v>517</v>
      </c>
      <c r="B531" s="242" t="e">
        <f t="shared" si="30"/>
        <v>#REF!</v>
      </c>
      <c r="C531" s="217" t="str">
        <f>Цены!B521</f>
        <v xml:space="preserve">Установка перекрестного выключателя </v>
      </c>
      <c r="D531" s="351" t="str">
        <f>Цены!C521</f>
        <v>шт.</v>
      </c>
      <c r="E531" s="355" t="e">
        <f>IF(#REF!=1,#REF!)+IF(#REF!=1,#REF!)+IF(#REF!=1,#REF!)+IF(#REF!=1,#REF!)+IF(#REF!=1,#REF!)+IF(#REF!=1,#REF!)+IF(#REF!=1,#REF!)+IF('8'!A531=1,'8'!D531)+
IF(#REF!=1,#REF!)+IF('10'!A531=1,'10'!D531)+IF('11'!A531=1,'11'!D531)+IF('12'!A531=1,'12'!D531)+IF('13'!A531=1,'13'!D531)+IF('15'!A531=1,'15'!D531)+IF('14'!A531=1,'14'!D531)</f>
        <v>#REF!</v>
      </c>
      <c r="F531" s="360">
        <f>Цены!G521</f>
        <v>342.5</v>
      </c>
      <c r="G531" s="352" t="e">
        <f t="shared" si="29"/>
        <v>#REF!</v>
      </c>
      <c r="H531" s="239"/>
    </row>
    <row r="532" spans="1:8" x14ac:dyDescent="0.2">
      <c r="A532" s="240">
        <v>518</v>
      </c>
      <c r="B532" s="242" t="e">
        <f t="shared" si="30"/>
        <v>#REF!</v>
      </c>
      <c r="C532" s="217" t="str">
        <f>Цены!B522</f>
        <v xml:space="preserve">Установка проходного выключателя </v>
      </c>
      <c r="D532" s="351" t="str">
        <f>Цены!C522</f>
        <v>шт.</v>
      </c>
      <c r="E532" s="355" t="e">
        <f>IF(#REF!=1,#REF!)+IF(#REF!=1,#REF!)+IF(#REF!=1,#REF!)+IF(#REF!=1,#REF!)+IF(#REF!=1,#REF!)+IF(#REF!=1,#REF!)+IF(#REF!=1,#REF!)+IF('8'!A532=1,'8'!D532)+
IF(#REF!=1,#REF!)+IF('10'!A532=1,'10'!D532)+IF('11'!A532=1,'11'!D532)+IF('12'!A532=1,'12'!D532)+IF('13'!A532=1,'13'!D532)+IF('15'!A532=1,'15'!D532)+IF('14'!A532=1,'14'!D532)</f>
        <v>#REF!</v>
      </c>
      <c r="F532" s="360">
        <f>Цены!G522</f>
        <v>237.5</v>
      </c>
      <c r="G532" s="352" t="e">
        <f t="shared" si="29"/>
        <v>#REF!</v>
      </c>
      <c r="H532" s="239"/>
    </row>
    <row r="533" spans="1:8" ht="25.5" x14ac:dyDescent="0.2">
      <c r="A533" s="240">
        <v>519</v>
      </c>
      <c r="B533" s="242" t="e">
        <f t="shared" si="30"/>
        <v>#REF!</v>
      </c>
      <c r="C533" s="217" t="str">
        <f>Цены!B523</f>
        <v>Установка проходного 2х клавишного выключателя</v>
      </c>
      <c r="D533" s="351" t="str">
        <f>Цены!C523</f>
        <v>шт.</v>
      </c>
      <c r="E533" s="355" t="e">
        <f>IF(#REF!=1,#REF!)+IF(#REF!=1,#REF!)+IF(#REF!=1,#REF!)+IF(#REF!=1,#REF!)+IF(#REF!=1,#REF!)+IF(#REF!=1,#REF!)+IF(#REF!=1,#REF!)+IF('8'!A533=1,'8'!D533)+
IF(#REF!=1,#REF!)+IF('10'!A533=1,'10'!D533)+IF('11'!A533=1,'11'!D533)+IF('12'!A533=1,'12'!D533)+IF('13'!A533=1,'13'!D533)+IF('15'!A533=1,'15'!D533)+IF('14'!A533=1,'14'!D533)</f>
        <v>#REF!</v>
      </c>
      <c r="F533" s="360">
        <f>Цены!G523</f>
        <v>304</v>
      </c>
      <c r="G533" s="352" t="e">
        <f t="shared" si="29"/>
        <v>#REF!</v>
      </c>
      <c r="H533" s="239"/>
    </row>
    <row r="534" spans="1:8" ht="25.5" x14ac:dyDescent="0.2">
      <c r="A534" s="240">
        <v>520</v>
      </c>
      <c r="B534" s="242" t="e">
        <f t="shared" si="30"/>
        <v>#REF!</v>
      </c>
      <c r="C534" s="217" t="str">
        <f>Цены!B524</f>
        <v xml:space="preserve">Установка проходного 3х клавишного выключателя </v>
      </c>
      <c r="D534" s="351" t="str">
        <f>Цены!C524</f>
        <v>шт.</v>
      </c>
      <c r="E534" s="355" t="e">
        <f>IF(#REF!=1,#REF!)+IF(#REF!=1,#REF!)+IF(#REF!=1,#REF!)+IF(#REF!=1,#REF!)+IF(#REF!=1,#REF!)+IF(#REF!=1,#REF!)+IF(#REF!=1,#REF!)+IF('8'!A534=1,'8'!D534)+
IF(#REF!=1,#REF!)+IF('10'!A534=1,'10'!D534)+IF('11'!A534=1,'11'!D534)+IF('12'!A534=1,'12'!D534)+IF('13'!A534=1,'13'!D534)+IF('15'!A534=1,'15'!D534)+IF('14'!A534=1,'14'!D534)</f>
        <v>#REF!</v>
      </c>
      <c r="F534" s="360">
        <f>Цены!G524</f>
        <v>318</v>
      </c>
      <c r="G534" s="352" t="e">
        <f t="shared" si="29"/>
        <v>#REF!</v>
      </c>
      <c r="H534" s="239"/>
    </row>
    <row r="535" spans="1:8" x14ac:dyDescent="0.2">
      <c r="A535" s="240">
        <v>521</v>
      </c>
      <c r="B535" s="242" t="e">
        <f t="shared" si="30"/>
        <v>#REF!</v>
      </c>
      <c r="C535" s="217" t="str">
        <f>Цены!B525</f>
        <v>Установка электроточки в ГКЛ</v>
      </c>
      <c r="D535" s="351" t="str">
        <f>Цены!C525</f>
        <v>шт.</v>
      </c>
      <c r="E535" s="355" t="e">
        <f>IF(#REF!=1,#REF!)+IF(#REF!=1,#REF!)+IF(#REF!=1,#REF!)+IF(#REF!=1,#REF!)+IF(#REF!=1,#REF!)+IF(#REF!=1,#REF!)+IF(#REF!=1,#REF!)+IF('8'!A535=1,'8'!D535)+
IF(#REF!=1,#REF!)+IF('10'!A535=1,'10'!D535)+IF('11'!A535=1,'11'!D535)+IF('12'!A535=1,'12'!D535)+IF('13'!A535=1,'13'!D535)+IF('15'!A535=1,'15'!D535)+IF('14'!A535=1,'14'!D535)</f>
        <v>#REF!</v>
      </c>
      <c r="F535" s="360">
        <f>Цены!G525</f>
        <v>204</v>
      </c>
      <c r="G535" s="352" t="e">
        <f t="shared" si="29"/>
        <v>#REF!</v>
      </c>
      <c r="H535" s="239"/>
    </row>
    <row r="536" spans="1:8" x14ac:dyDescent="0.2">
      <c r="A536" s="240">
        <v>522</v>
      </c>
      <c r="B536" s="242" t="e">
        <f t="shared" si="30"/>
        <v>#REF!</v>
      </c>
      <c r="C536" s="217" t="str">
        <f>Цены!B526</f>
        <v>Установка 3х фазной розетки накладной</v>
      </c>
      <c r="D536" s="351" t="str">
        <f>Цены!C526</f>
        <v>шт.</v>
      </c>
      <c r="E536" s="355" t="e">
        <f>IF(#REF!=1,#REF!)+IF(#REF!=1,#REF!)+IF(#REF!=1,#REF!)+IF(#REF!=1,#REF!)+IF(#REF!=1,#REF!)+IF(#REF!=1,#REF!)+IF(#REF!=1,#REF!)+IF('8'!A536=1,'8'!D536)+
IF(#REF!=1,#REF!)+IF('10'!A536=1,'10'!D536)+IF('11'!A536=1,'11'!D536)+IF('12'!A536=1,'12'!D536)+IF('13'!A536=1,'13'!D536)+IF('15'!A536=1,'15'!D536)+IF('14'!A536=1,'14'!D536)</f>
        <v>#REF!</v>
      </c>
      <c r="F536" s="360">
        <f>Цены!G526</f>
        <v>234</v>
      </c>
      <c r="G536" s="352" t="e">
        <f t="shared" si="29"/>
        <v>#REF!</v>
      </c>
      <c r="H536" s="239"/>
    </row>
    <row r="537" spans="1:8" x14ac:dyDescent="0.2">
      <c r="A537" s="240">
        <v>523</v>
      </c>
      <c r="B537" s="242" t="e">
        <f t="shared" si="30"/>
        <v>#REF!</v>
      </c>
      <c r="C537" s="217" t="str">
        <f>Цены!B527</f>
        <v>Установка светильника трекового</v>
      </c>
      <c r="D537" s="351" t="str">
        <f>Цены!C527</f>
        <v>шт.</v>
      </c>
      <c r="E537" s="355" t="e">
        <f>IF(#REF!=1,#REF!)+IF(#REF!=1,#REF!)+IF(#REF!=1,#REF!)+IF(#REF!=1,#REF!)+IF(#REF!=1,#REF!)+IF(#REF!=1,#REF!)+IF(#REF!=1,#REF!)+IF('8'!A537=1,'8'!D537)+
IF(#REF!=1,#REF!)+IF('10'!A537=1,'10'!D537)+IF('11'!A537=1,'11'!D537)+IF('12'!A537=1,'12'!D537)+IF('13'!A537=1,'13'!D537)+IF('15'!A537=1,'15'!D537)+IF('14'!A537=1,'14'!D537)</f>
        <v>#REF!</v>
      </c>
      <c r="F537" s="360">
        <f>Цены!G527</f>
        <v>172.5</v>
      </c>
      <c r="G537" s="352" t="e">
        <f t="shared" si="29"/>
        <v>#REF!</v>
      </c>
      <c r="H537" s="239"/>
    </row>
    <row r="538" spans="1:8" ht="25.5" x14ac:dyDescent="0.2">
      <c r="A538" s="240">
        <v>524</v>
      </c>
      <c r="B538" s="242" t="e">
        <f t="shared" si="30"/>
        <v>#REF!</v>
      </c>
      <c r="C538" s="217" t="str">
        <f>Цены!B528</f>
        <v>Установка 3х фазной розетки внутренней установки</v>
      </c>
      <c r="D538" s="351" t="str">
        <f>Цены!C528</f>
        <v>шт.</v>
      </c>
      <c r="E538" s="355" t="e">
        <f>IF(#REF!=1,#REF!)+IF(#REF!=1,#REF!)+IF(#REF!=1,#REF!)+IF(#REF!=1,#REF!)+IF(#REF!=1,#REF!)+IF(#REF!=1,#REF!)+IF(#REF!=1,#REF!)+IF('8'!A538=1,'8'!D538)+
IF(#REF!=1,#REF!)+IF('10'!A538=1,'10'!D538)+IF('11'!A538=1,'11'!D538)+IF('12'!A538=1,'12'!D538)+IF('13'!A538=1,'13'!D538)+IF('15'!A538=1,'15'!D538)+IF('14'!A538=1,'14'!D538)</f>
        <v>#REF!</v>
      </c>
      <c r="F538" s="360">
        <f>Цены!G528</f>
        <v>351</v>
      </c>
      <c r="G538" s="352" t="e">
        <f t="shared" si="29"/>
        <v>#REF!</v>
      </c>
      <c r="H538" s="239"/>
    </row>
    <row r="539" spans="1:8" x14ac:dyDescent="0.2">
      <c r="A539" s="240">
        <v>525</v>
      </c>
      <c r="B539" s="242" t="e">
        <f t="shared" si="30"/>
        <v>#REF!</v>
      </c>
      <c r="C539" s="217" t="str">
        <f>Цены!B529</f>
        <v>Монтаж встраиваемого линейного освещения</v>
      </c>
      <c r="D539" s="351" t="str">
        <f>Цены!C529</f>
        <v>м/п</v>
      </c>
      <c r="E539" s="355" t="e">
        <f>IF(#REF!=1,#REF!)+IF(#REF!=1,#REF!)+IF(#REF!=1,#REF!)+IF(#REF!=1,#REF!)+IF(#REF!=1,#REF!)+IF(#REF!=1,#REF!)+IF(#REF!=1,#REF!)+IF('8'!A539=1,'8'!D539)+
IF(#REF!=1,#REF!)+IF('10'!A539=1,'10'!D539)+IF('11'!A539=1,'11'!D539)+IF('12'!A539=1,'12'!D539)+IF('13'!A539=1,'13'!D539)+IF('15'!A539=1,'15'!D539)+IF('14'!A539=1,'14'!D539)</f>
        <v>#REF!</v>
      </c>
      <c r="F539" s="360">
        <f>Цены!G529</f>
        <v>1987</v>
      </c>
      <c r="G539" s="352" t="e">
        <f t="shared" si="29"/>
        <v>#REF!</v>
      </c>
      <c r="H539" s="239"/>
    </row>
    <row r="540" spans="1:8" ht="25.5" x14ac:dyDescent="0.2">
      <c r="A540" s="240">
        <v>526</v>
      </c>
      <c r="B540" s="242" t="e">
        <f t="shared" si="30"/>
        <v>#REF!</v>
      </c>
      <c r="C540" s="217" t="str">
        <f>Цены!B530</f>
        <v>Установка трекового освещения (без монтажа осветительных приборов)</v>
      </c>
      <c r="D540" s="351" t="str">
        <f>Цены!C530</f>
        <v>м/п</v>
      </c>
      <c r="E540" s="355" t="e">
        <f>IF(#REF!=1,#REF!)+IF(#REF!=1,#REF!)+IF(#REF!=1,#REF!)+IF(#REF!=1,#REF!)+IF(#REF!=1,#REF!)+IF(#REF!=1,#REF!)+IF(#REF!=1,#REF!)+IF('8'!A540=1,'8'!D540)+
IF(#REF!=1,#REF!)+IF('10'!A540=1,'10'!D540)+IF('11'!A540=1,'11'!D540)+IF('12'!A540=1,'12'!D540)+IF('13'!A540=1,'13'!D540)+IF('15'!A540=1,'15'!D540)+IF('14'!A540=1,'14'!D540)</f>
        <v>#REF!</v>
      </c>
      <c r="F540" s="360">
        <f>Цены!G530</f>
        <v>166</v>
      </c>
      <c r="G540" s="352" t="e">
        <f t="shared" si="29"/>
        <v>#REF!</v>
      </c>
      <c r="H540" s="239"/>
    </row>
    <row r="541" spans="1:8" x14ac:dyDescent="0.2">
      <c r="A541" s="240">
        <v>527</v>
      </c>
      <c r="B541" s="242" t="e">
        <f t="shared" si="30"/>
        <v>#REF!</v>
      </c>
      <c r="C541" s="217" t="str">
        <f>Цены!B531</f>
        <v>Установка люстры (без сборки)</v>
      </c>
      <c r="D541" s="351" t="str">
        <f>Цены!C531</f>
        <v>шт.</v>
      </c>
      <c r="E541" s="355" t="e">
        <f>IF(#REF!=1,#REF!)+IF(#REF!=1,#REF!)+IF(#REF!=1,#REF!)+IF(#REF!=1,#REF!)+IF(#REF!=1,#REF!)+IF(#REF!=1,#REF!)+IF(#REF!=1,#REF!)+IF('8'!A541=1,'8'!D541)+
IF(#REF!=1,#REF!)+IF('10'!A541=1,'10'!D541)+IF('11'!A541=1,'11'!D541)+IF('12'!A541=1,'12'!D541)+IF('13'!A541=1,'13'!D541)+IF('15'!A541=1,'15'!D541)+IF('14'!A541=1,'14'!D541)</f>
        <v>#REF!</v>
      </c>
      <c r="F541" s="360">
        <f>Цены!G531</f>
        <v>722.5</v>
      </c>
      <c r="G541" s="352" t="e">
        <f t="shared" si="29"/>
        <v>#REF!</v>
      </c>
      <c r="H541" s="239"/>
    </row>
    <row r="542" spans="1:8" ht="25.5" x14ac:dyDescent="0.2">
      <c r="A542" s="240">
        <v>528</v>
      </c>
      <c r="B542" s="242" t="e">
        <f t="shared" si="30"/>
        <v>#REF!</v>
      </c>
      <c r="C542" s="217" t="str">
        <f>Цены!B532</f>
        <v>Установка встраиваемых светильников под окраску</v>
      </c>
      <c r="D542" s="351" t="str">
        <f>Цены!C532</f>
        <v>шт.</v>
      </c>
      <c r="E542" s="355" t="e">
        <f>IF(#REF!=1,#REF!)+IF(#REF!=1,#REF!)+IF(#REF!=1,#REF!)+IF(#REF!=1,#REF!)+IF(#REF!=1,#REF!)+IF(#REF!=1,#REF!)+IF(#REF!=1,#REF!)+IF('8'!A542=1,'8'!D542)+
IF(#REF!=1,#REF!)+IF('10'!A542=1,'10'!D542)+IF('11'!A542=1,'11'!D542)+IF('12'!A542=1,'12'!D542)+IF('13'!A542=1,'13'!D542)+IF('15'!A542=1,'15'!D542)+IF('14'!A542=1,'14'!D542)</f>
        <v>#REF!</v>
      </c>
      <c r="F542" s="360">
        <f>Цены!G532</f>
        <v>890</v>
      </c>
      <c r="G542" s="352" t="e">
        <f t="shared" si="29"/>
        <v>#REF!</v>
      </c>
      <c r="H542" s="239"/>
    </row>
    <row r="543" spans="1:8" x14ac:dyDescent="0.2">
      <c r="A543" s="240">
        <v>529</v>
      </c>
      <c r="B543" s="242" t="e">
        <f t="shared" si="30"/>
        <v>#REF!</v>
      </c>
      <c r="C543" s="217" t="str">
        <f>Цены!B533</f>
        <v>Установка светильников точечных</v>
      </c>
      <c r="D543" s="351" t="str">
        <f>Цены!C533</f>
        <v>шт.</v>
      </c>
      <c r="E543" s="355" t="e">
        <f>IF(#REF!=1,#REF!)+IF(#REF!=1,#REF!)+IF(#REF!=1,#REF!)+IF(#REF!=1,#REF!)+IF(#REF!=1,#REF!)+IF(#REF!=1,#REF!)+IF(#REF!=1,#REF!)+IF('8'!A543=1,'8'!D543)+
IF(#REF!=1,#REF!)+IF('10'!A543=1,'10'!D543)+IF('11'!A543=1,'11'!D543)+IF('12'!A543=1,'12'!D543)+IF('13'!A543=1,'13'!D543)+IF('15'!A543=1,'15'!D543)+IF('14'!A543=1,'14'!D543)</f>
        <v>#REF!</v>
      </c>
      <c r="F543" s="360">
        <f>Цены!G533</f>
        <v>150</v>
      </c>
      <c r="G543" s="352" t="e">
        <f t="shared" si="29"/>
        <v>#REF!</v>
      </c>
      <c r="H543" s="239"/>
    </row>
    <row r="544" spans="1:8" x14ac:dyDescent="0.2">
      <c r="A544" s="240">
        <v>530</v>
      </c>
      <c r="B544" s="242" t="e">
        <f t="shared" si="30"/>
        <v>#REF!</v>
      </c>
      <c r="C544" s="217" t="str">
        <f>Цены!B534</f>
        <v>Установка светильника настенного,бра</v>
      </c>
      <c r="D544" s="351" t="str">
        <f>Цены!C534</f>
        <v>шт.</v>
      </c>
      <c r="E544" s="355" t="e">
        <f>IF(#REF!=1,#REF!)+IF(#REF!=1,#REF!)+IF(#REF!=1,#REF!)+IF(#REF!=1,#REF!)+IF(#REF!=1,#REF!)+IF(#REF!=1,#REF!)+IF(#REF!=1,#REF!)+IF('8'!A544=1,'8'!D544)+
IF(#REF!=1,#REF!)+IF('10'!A544=1,'10'!D544)+IF('11'!A544=1,'11'!D544)+IF('12'!A544=1,'12'!D544)+IF('13'!A544=1,'13'!D544)+IF('15'!A544=1,'15'!D544)+IF('14'!A544=1,'14'!D544)</f>
        <v>#REF!</v>
      </c>
      <c r="F544" s="360">
        <f>Цены!G534</f>
        <v>318.5</v>
      </c>
      <c r="G544" s="352" t="e">
        <f t="shared" si="29"/>
        <v>#REF!</v>
      </c>
      <c r="H544" s="239"/>
    </row>
    <row r="545" spans="1:8" x14ac:dyDescent="0.2">
      <c r="A545" s="240">
        <v>531</v>
      </c>
      <c r="B545" s="242" t="e">
        <f t="shared" si="30"/>
        <v>#REF!</v>
      </c>
      <c r="C545" s="217" t="str">
        <f>Цены!B535</f>
        <v>Установка светодиодной ленты</v>
      </c>
      <c r="D545" s="351" t="str">
        <f>Цены!C535</f>
        <v>м/п</v>
      </c>
      <c r="E545" s="355" t="e">
        <f>IF(#REF!=1,#REF!)+IF(#REF!=1,#REF!)+IF(#REF!=1,#REF!)+IF(#REF!=1,#REF!)+IF(#REF!=1,#REF!)+IF(#REF!=1,#REF!)+IF(#REF!=1,#REF!)+IF('8'!A545=1,'8'!D545)+
IF(#REF!=1,#REF!)+IF('10'!A545=1,'10'!D545)+IF('11'!A545=1,'11'!D545)+IF('12'!A545=1,'12'!D545)+IF('13'!A545=1,'13'!D545)+IF('15'!A545=1,'15'!D545)+IF('14'!A545=1,'14'!D545)</f>
        <v>#REF!</v>
      </c>
      <c r="F545" s="360">
        <f>Цены!G535</f>
        <v>187.5</v>
      </c>
      <c r="G545" s="352" t="e">
        <f t="shared" si="29"/>
        <v>#REF!</v>
      </c>
      <c r="H545" s="239"/>
    </row>
    <row r="546" spans="1:8" ht="25.5" x14ac:dyDescent="0.2">
      <c r="A546" s="240">
        <v>532</v>
      </c>
      <c r="B546" s="242" t="e">
        <f t="shared" si="30"/>
        <v>#REF!</v>
      </c>
      <c r="C546" s="217" t="str">
        <f>Цены!B536</f>
        <v>Установка светодиодной ленты в алюминиевом коробе</v>
      </c>
      <c r="D546" s="351" t="str">
        <f>Цены!C536</f>
        <v>м/п</v>
      </c>
      <c r="E546" s="355" t="e">
        <f>IF(#REF!=1,#REF!)+IF(#REF!=1,#REF!)+IF(#REF!=1,#REF!)+IF(#REF!=1,#REF!)+IF(#REF!=1,#REF!)+IF(#REF!=1,#REF!)+IF(#REF!=1,#REF!)+IF('8'!A546=1,'8'!D546)+
IF(#REF!=1,#REF!)+IF('10'!A546=1,'10'!D546)+IF('11'!A546=1,'11'!D546)+IF('12'!A546=1,'12'!D546)+IF('13'!A546=1,'13'!D546)+IF('15'!A546=1,'15'!D546)+IF('14'!A546=1,'14'!D546)</f>
        <v>#REF!</v>
      </c>
      <c r="F546" s="360">
        <f>Цены!G536</f>
        <v>207.5</v>
      </c>
      <c r="G546" s="352" t="e">
        <f t="shared" si="29"/>
        <v>#REF!</v>
      </c>
      <c r="H546" s="239"/>
    </row>
    <row r="547" spans="1:8" x14ac:dyDescent="0.2">
      <c r="A547" s="240">
        <v>533</v>
      </c>
      <c r="B547" s="242" t="e">
        <f t="shared" si="30"/>
        <v>#REF!</v>
      </c>
      <c r="C547" s="217" t="str">
        <f>Цены!B537</f>
        <v xml:space="preserve">Прокладка кабеля в гофре </v>
      </c>
      <c r="D547" s="351" t="str">
        <f>Цены!C537</f>
        <v>м/п</v>
      </c>
      <c r="E547" s="355" t="e">
        <f>IF(#REF!=1,#REF!)+IF(#REF!=1,#REF!)+IF(#REF!=1,#REF!)+IF(#REF!=1,#REF!)+IF(#REF!=1,#REF!)+IF(#REF!=1,#REF!)+IF(#REF!=1,#REF!)+IF('8'!A547=1,'8'!D547)+
IF(#REF!=1,#REF!)+IF('10'!A547=1,'10'!D547)+IF('11'!A547=1,'11'!D547)+IF('12'!A547=1,'12'!D547)+IF('13'!A547=1,'13'!D547)+IF('15'!A547=1,'15'!D547)+IF('14'!A547=1,'14'!D547)</f>
        <v>#REF!</v>
      </c>
      <c r="F547" s="360">
        <f>Цены!G537</f>
        <v>190</v>
      </c>
      <c r="G547" s="352" t="e">
        <f t="shared" si="29"/>
        <v>#REF!</v>
      </c>
      <c r="H547" s="239"/>
    </row>
    <row r="548" spans="1:8" x14ac:dyDescent="0.2">
      <c r="A548" s="240">
        <v>534</v>
      </c>
      <c r="B548" s="242" t="e">
        <f t="shared" si="30"/>
        <v>#REF!</v>
      </c>
      <c r="C548" s="217" t="str">
        <f>Цены!B538</f>
        <v>Прокладка кабеля</v>
      </c>
      <c r="D548" s="351" t="str">
        <f>Цены!C538</f>
        <v>м/п</v>
      </c>
      <c r="E548" s="355" t="e">
        <f>IF(#REF!=1,#REF!)+IF(#REF!=1,#REF!)+IF(#REF!=1,#REF!)+IF(#REF!=1,#REF!)+IF(#REF!=1,#REF!)+IF(#REF!=1,#REF!)+IF(#REF!=1,#REF!)+IF('8'!A548=1,'8'!D548)+
IF(#REF!=1,#REF!)+IF('10'!A548=1,'10'!D548)+IF('11'!A548=1,'11'!D548)+IF('12'!A548=1,'12'!D548)+IF('13'!A548=1,'13'!D548)+IF('15'!A548=1,'15'!D548)+IF('14'!A548=1,'14'!D548)</f>
        <v>#REF!</v>
      </c>
      <c r="F548" s="360">
        <f>Цены!G538</f>
        <v>125</v>
      </c>
      <c r="G548" s="352" t="e">
        <f t="shared" si="29"/>
        <v>#REF!</v>
      </c>
      <c r="H548" s="239"/>
    </row>
    <row r="549" spans="1:8" x14ac:dyDescent="0.2">
      <c r="A549" s="240">
        <v>535</v>
      </c>
      <c r="B549" s="242" t="e">
        <f t="shared" si="30"/>
        <v>#REF!</v>
      </c>
      <c r="C549" s="217" t="str">
        <f>Цены!B539</f>
        <v>Прокладка кабеля телефонного/интернет UTP</v>
      </c>
      <c r="D549" s="351" t="str">
        <f>Цены!C539</f>
        <v>м/п</v>
      </c>
      <c r="E549" s="355" t="e">
        <f>IF(#REF!=1,#REF!)+IF(#REF!=1,#REF!)+IF(#REF!=1,#REF!)+IF(#REF!=1,#REF!)+IF(#REF!=1,#REF!)+IF(#REF!=1,#REF!)+IF(#REF!=1,#REF!)+IF('8'!A549=1,'8'!D549)+
IF(#REF!=1,#REF!)+IF('10'!A549=1,'10'!D549)+IF('11'!A549=1,'11'!D549)+IF('12'!A549=1,'12'!D549)+IF('13'!A549=1,'13'!D549)+IF('15'!A549=1,'15'!D549)+IF('14'!A549=1,'14'!D549)</f>
        <v>#REF!</v>
      </c>
      <c r="F549" s="360">
        <f>Цены!G539</f>
        <v>55</v>
      </c>
      <c r="G549" s="352" t="e">
        <f t="shared" si="29"/>
        <v>#REF!</v>
      </c>
      <c r="H549" s="239"/>
    </row>
    <row r="550" spans="1:8" x14ac:dyDescent="0.2">
      <c r="A550" s="240">
        <v>536</v>
      </c>
      <c r="B550" s="242" t="e">
        <f t="shared" si="30"/>
        <v>#REF!</v>
      </c>
      <c r="C550" s="217" t="str">
        <f>Цены!B540</f>
        <v>Установка  кабель-канала</v>
      </c>
      <c r="D550" s="351" t="str">
        <f>Цены!C540</f>
        <v>м/п</v>
      </c>
      <c r="E550" s="355" t="e">
        <f>IF(#REF!=1,#REF!)+IF(#REF!=1,#REF!)+IF(#REF!=1,#REF!)+IF(#REF!=1,#REF!)+IF(#REF!=1,#REF!)+IF(#REF!=1,#REF!)+IF(#REF!=1,#REF!)+IF('8'!A550=1,'8'!D550)+
IF(#REF!=1,#REF!)+IF('10'!A550=1,'10'!D550)+IF('11'!A550=1,'11'!D550)+IF('12'!A550=1,'12'!D550)+IF('13'!A550=1,'13'!D550)+IF('15'!A550=1,'15'!D550)+IF('14'!A550=1,'14'!D550)</f>
        <v>#REF!</v>
      </c>
      <c r="F550" s="360">
        <f>Цены!G540</f>
        <v>60</v>
      </c>
      <c r="G550" s="352" t="e">
        <f t="shared" si="29"/>
        <v>#REF!</v>
      </c>
      <c r="H550" s="239"/>
    </row>
    <row r="551" spans="1:8" x14ac:dyDescent="0.2">
      <c r="A551" s="240">
        <v>537</v>
      </c>
      <c r="B551" s="242" t="e">
        <f t="shared" si="30"/>
        <v>#REF!</v>
      </c>
      <c r="C551" s="217" t="str">
        <f>Цены!B541</f>
        <v>Монтаж кабельного лотка металл</v>
      </c>
      <c r="D551" s="351" t="str">
        <f>Цены!C541</f>
        <v>м/п</v>
      </c>
      <c r="E551" s="355" t="e">
        <f>IF(#REF!=1,#REF!)+IF(#REF!=1,#REF!)+IF(#REF!=1,#REF!)+IF(#REF!=1,#REF!)+IF(#REF!=1,#REF!)+IF(#REF!=1,#REF!)+IF(#REF!=1,#REF!)+IF('8'!A551=1,'8'!D551)+
IF(#REF!=1,#REF!)+IF('10'!A551=1,'10'!D551)+IF('11'!A551=1,'11'!D551)+IF('12'!A551=1,'12'!D551)+IF('13'!A551=1,'13'!D551)+IF('15'!A551=1,'15'!D551)+IF('14'!A551=1,'14'!D551)</f>
        <v>#REF!</v>
      </c>
      <c r="F551" s="360">
        <f>Цены!G541</f>
        <v>87</v>
      </c>
      <c r="G551" s="352" t="e">
        <f t="shared" si="29"/>
        <v>#REF!</v>
      </c>
      <c r="H551" s="239"/>
    </row>
    <row r="552" spans="1:8" ht="25.5" x14ac:dyDescent="0.2">
      <c r="A552" s="240">
        <v>538</v>
      </c>
      <c r="B552" s="242" t="e">
        <f t="shared" si="30"/>
        <v>#REF!</v>
      </c>
      <c r="C552" s="217" t="str">
        <f>Цены!B542</f>
        <v>Установка контроллера для светодиодной ленты</v>
      </c>
      <c r="D552" s="351" t="str">
        <f>Цены!C542</f>
        <v>шт.</v>
      </c>
      <c r="E552" s="355" t="e">
        <f>IF(#REF!=1,#REF!)+IF(#REF!=1,#REF!)+IF(#REF!=1,#REF!)+IF(#REF!=1,#REF!)+IF(#REF!=1,#REF!)+IF(#REF!=1,#REF!)+IF(#REF!=1,#REF!)+IF('8'!A552=1,'8'!D552)+
IF(#REF!=1,#REF!)+IF('10'!A552=1,'10'!D552)+IF('11'!A552=1,'11'!D552)+IF('12'!A552=1,'12'!D552)+IF('13'!A552=1,'13'!D552)+IF('15'!A552=1,'15'!D552)+IF('14'!A552=1,'14'!D552)</f>
        <v>#REF!</v>
      </c>
      <c r="F552" s="360">
        <f>Цены!G542</f>
        <v>585.5</v>
      </c>
      <c r="G552" s="352" t="e">
        <f t="shared" ref="G552:G583" si="31">E552*F552</f>
        <v>#REF!</v>
      </c>
      <c r="H552" s="239"/>
    </row>
    <row r="553" spans="1:8" x14ac:dyDescent="0.2">
      <c r="A553" s="240">
        <v>539</v>
      </c>
      <c r="B553" s="242" t="e">
        <f t="shared" si="30"/>
        <v>#REF!</v>
      </c>
      <c r="C553" s="217" t="str">
        <f>Цены!B543</f>
        <v>Установка автоматического выключателя</v>
      </c>
      <c r="D553" s="351" t="str">
        <f>Цены!C543</f>
        <v>шт.</v>
      </c>
      <c r="E553" s="355" t="e">
        <f>IF(#REF!=1,#REF!)+IF(#REF!=1,#REF!)+IF(#REF!=1,#REF!)+IF(#REF!=1,#REF!)+IF(#REF!=1,#REF!)+IF(#REF!=1,#REF!)+IF(#REF!=1,#REF!)+IF('8'!A553=1,'8'!D553)+
IF(#REF!=1,#REF!)+IF('10'!A553=1,'10'!D553)+IF('11'!A553=1,'11'!D553)+IF('12'!A553=1,'12'!D553)+IF('13'!A553=1,'13'!D553)+IF('15'!A553=1,'15'!D553)+IF('14'!A553=1,'14'!D553)</f>
        <v>#REF!</v>
      </c>
      <c r="F553" s="360">
        <f>Цены!G543</f>
        <v>263.5</v>
      </c>
      <c r="G553" s="352" t="e">
        <f t="shared" si="31"/>
        <v>#REF!</v>
      </c>
      <c r="H553" s="239"/>
    </row>
    <row r="554" spans="1:8" ht="25.5" x14ac:dyDescent="0.2">
      <c r="A554" s="240">
        <v>540</v>
      </c>
      <c r="B554" s="242" t="e">
        <f t="shared" si="30"/>
        <v>#REF!</v>
      </c>
      <c r="C554" s="217" t="str">
        <f>Цены!B544</f>
        <v>Установка дифф автоматического выключателя</v>
      </c>
      <c r="D554" s="351" t="str">
        <f>Цены!C544</f>
        <v>шт.</v>
      </c>
      <c r="E554" s="355" t="e">
        <f>IF(#REF!=1,#REF!)+IF(#REF!=1,#REF!)+IF(#REF!=1,#REF!)+IF(#REF!=1,#REF!)+IF(#REF!=1,#REF!)+IF(#REF!=1,#REF!)+IF(#REF!=1,#REF!)+IF('8'!A554=1,'8'!D554)+
IF(#REF!=1,#REF!)+IF('10'!A554=1,'10'!D554)+IF('11'!A554=1,'11'!D554)+IF('12'!A554=1,'12'!D554)+IF('13'!A554=1,'13'!D554)+IF('15'!A554=1,'15'!D554)+IF('14'!A554=1,'14'!D554)</f>
        <v>#REF!</v>
      </c>
      <c r="F554" s="360">
        <f>Цены!G544</f>
        <v>406</v>
      </c>
      <c r="G554" s="352" t="e">
        <f t="shared" si="31"/>
        <v>#REF!</v>
      </c>
      <c r="H554" s="239"/>
    </row>
    <row r="555" spans="1:8" x14ac:dyDescent="0.2">
      <c r="A555" s="240">
        <v>541</v>
      </c>
      <c r="B555" s="242" t="e">
        <f t="shared" si="30"/>
        <v>#REF!</v>
      </c>
      <c r="C555" s="217" t="str">
        <f>Цены!B545</f>
        <v>Установка УЗО</v>
      </c>
      <c r="D555" s="351" t="str">
        <f>Цены!C545</f>
        <v>шт.</v>
      </c>
      <c r="E555" s="355" t="e">
        <f>IF(#REF!=1,#REF!)+IF(#REF!=1,#REF!)+IF(#REF!=1,#REF!)+IF(#REF!=1,#REF!)+IF(#REF!=1,#REF!)+IF(#REF!=1,#REF!)+IF(#REF!=1,#REF!)+IF('8'!A555=1,'8'!D555)+
IF(#REF!=1,#REF!)+IF('10'!A555=1,'10'!D555)+IF('11'!A555=1,'11'!D555)+IF('12'!A555=1,'12'!D555)+IF('13'!A555=1,'13'!D555)+IF('15'!A555=1,'15'!D555)+IF('14'!A555=1,'14'!D555)</f>
        <v>#REF!</v>
      </c>
      <c r="F555" s="360">
        <f>Цены!G545</f>
        <v>463</v>
      </c>
      <c r="G555" s="352" t="e">
        <f t="shared" si="31"/>
        <v>#REF!</v>
      </c>
      <c r="H555" s="239"/>
    </row>
    <row r="556" spans="1:8" x14ac:dyDescent="0.2">
      <c r="A556" s="240">
        <v>542</v>
      </c>
      <c r="B556" s="242" t="e">
        <f t="shared" si="30"/>
        <v>#REF!</v>
      </c>
      <c r="C556" s="217" t="str">
        <f>Цены!B546</f>
        <v>Монтаж элщита накладного</v>
      </c>
      <c r="D556" s="351" t="str">
        <f>Цены!C546</f>
        <v>шт.</v>
      </c>
      <c r="E556" s="355" t="e">
        <f>IF(#REF!=1,#REF!)+IF(#REF!=1,#REF!)+IF(#REF!=1,#REF!)+IF(#REF!=1,#REF!)+IF(#REF!=1,#REF!)+IF(#REF!=1,#REF!)+IF(#REF!=1,#REF!)+IF('8'!A556=1,'8'!D556)+
IF(#REF!=1,#REF!)+IF('10'!A556=1,'10'!D556)+IF('11'!A556=1,'11'!D556)+IF('12'!A556=1,'12'!D556)+IF('13'!A556=1,'13'!D556)+IF('15'!A556=1,'15'!D556)+IF('14'!A556=1,'14'!D556)</f>
        <v>#REF!</v>
      </c>
      <c r="F556" s="360">
        <f>Цены!G546</f>
        <v>878.5</v>
      </c>
      <c r="G556" s="352" t="e">
        <f t="shared" si="31"/>
        <v>#REF!</v>
      </c>
      <c r="H556" s="239"/>
    </row>
    <row r="557" spans="1:8" x14ac:dyDescent="0.2">
      <c r="A557" s="240">
        <v>543</v>
      </c>
      <c r="B557" s="242" t="e">
        <f t="shared" si="30"/>
        <v>#REF!</v>
      </c>
      <c r="C557" s="217" t="str">
        <f>Цены!B547</f>
        <v>Подключение к вводному щиту</v>
      </c>
      <c r="D557" s="351" t="str">
        <f>Цены!C547</f>
        <v>шт.</v>
      </c>
      <c r="E557" s="355" t="e">
        <f>IF(#REF!=1,#REF!)+IF(#REF!=1,#REF!)+IF(#REF!=1,#REF!)+IF(#REF!=1,#REF!)+IF(#REF!=1,#REF!)+IF(#REF!=1,#REF!)+IF(#REF!=1,#REF!)+IF('8'!A557=1,'8'!D557)+
IF(#REF!=1,#REF!)+IF('10'!A557=1,'10'!D557)+IF('11'!A557=1,'11'!D557)+IF('12'!A557=1,'12'!D557)+IF('13'!A557=1,'13'!D557)+IF('15'!A557=1,'15'!D557)+IF('14'!A557=1,'14'!D557)</f>
        <v>#REF!</v>
      </c>
      <c r="F557" s="360">
        <f>Цены!G547</f>
        <v>755</v>
      </c>
      <c r="G557" s="352" t="e">
        <f t="shared" si="31"/>
        <v>#REF!</v>
      </c>
      <c r="H557" s="239"/>
    </row>
    <row r="558" spans="1:8" ht="25.5" x14ac:dyDescent="0.2">
      <c r="A558" s="240">
        <v>544</v>
      </c>
      <c r="B558" s="242" t="e">
        <f t="shared" si="30"/>
        <v>#REF!</v>
      </c>
      <c r="C558" s="217" t="str">
        <f>Цены!B548</f>
        <v>Соединение медных проводов пайкой+термоусадка</v>
      </c>
      <c r="D558" s="351" t="str">
        <f>Цены!C548</f>
        <v>шт.</v>
      </c>
      <c r="E558" s="355" t="e">
        <f>IF(#REF!=1,#REF!)+IF(#REF!=1,#REF!)+IF(#REF!=1,#REF!)+IF(#REF!=1,#REF!)+IF(#REF!=1,#REF!)+IF(#REF!=1,#REF!)+IF(#REF!=1,#REF!)+IF('8'!A558=1,'8'!D558)+
IF(#REF!=1,#REF!)+IF('10'!A558=1,'10'!D558)+IF('11'!A558=1,'11'!D558)+IF('12'!A558=1,'12'!D558)+IF('13'!A558=1,'13'!D558)+IF('15'!A558=1,'15'!D558)+IF('14'!A558=1,'14'!D558)</f>
        <v>#REF!</v>
      </c>
      <c r="F558" s="360">
        <f>Цены!G548</f>
        <v>170</v>
      </c>
      <c r="G558" s="352" t="e">
        <f t="shared" si="31"/>
        <v>#REF!</v>
      </c>
      <c r="H558" s="239"/>
    </row>
    <row r="559" spans="1:8" x14ac:dyDescent="0.2">
      <c r="A559" s="240">
        <v>545</v>
      </c>
      <c r="B559" s="242" t="e">
        <f t="shared" si="30"/>
        <v>#REF!</v>
      </c>
      <c r="C559" s="217" t="str">
        <f>Цены!B549</f>
        <v>Наращивание кабеля (спайка + терм усадка)</v>
      </c>
      <c r="D559" s="351" t="str">
        <f>Цены!C549</f>
        <v>шт.</v>
      </c>
      <c r="E559" s="355" t="e">
        <f>IF(#REF!=1,#REF!)+IF(#REF!=1,#REF!)+IF(#REF!=1,#REF!)+IF(#REF!=1,#REF!)+IF(#REF!=1,#REF!)+IF(#REF!=1,#REF!)+IF(#REF!=1,#REF!)+IF('8'!A559=1,'8'!D559)+
IF(#REF!=1,#REF!)+IF('10'!A559=1,'10'!D559)+IF('11'!A559=1,'11'!D559)+IF('12'!A559=1,'12'!D559)+IF('13'!A559=1,'13'!D559)+IF('15'!A559=1,'15'!D559)+IF('14'!A559=1,'14'!D559)</f>
        <v>#REF!</v>
      </c>
      <c r="F559" s="360">
        <f>Цены!G549</f>
        <v>170</v>
      </c>
      <c r="G559" s="352" t="e">
        <f t="shared" si="31"/>
        <v>#REF!</v>
      </c>
      <c r="H559" s="239"/>
    </row>
    <row r="560" spans="1:8" ht="25.5" x14ac:dyDescent="0.2">
      <c r="A560" s="240">
        <v>546</v>
      </c>
      <c r="B560" s="242" t="e">
        <f t="shared" si="30"/>
        <v>#REF!</v>
      </c>
      <c r="C560" s="217" t="str">
        <f>Цены!B550</f>
        <v>Установка распределительной коробки накладной</v>
      </c>
      <c r="D560" s="351" t="str">
        <f>Цены!C550</f>
        <v>шт.</v>
      </c>
      <c r="E560" s="355" t="e">
        <f>IF(#REF!=1,#REF!)+IF(#REF!=1,#REF!)+IF(#REF!=1,#REF!)+IF(#REF!=1,#REF!)+IF(#REF!=1,#REF!)+IF(#REF!=1,#REF!)+IF(#REF!=1,#REF!)+IF('8'!A560=1,'8'!D560)+
IF(#REF!=1,#REF!)+IF('10'!A560=1,'10'!D560)+IF('11'!A560=1,'11'!D560)+IF('12'!A560=1,'12'!D560)+IF('13'!A560=1,'13'!D560)+IF('15'!A560=1,'15'!D560)+IF('14'!A560=1,'14'!D560)</f>
        <v>#REF!</v>
      </c>
      <c r="F560" s="360">
        <f>Цены!G550</f>
        <v>285</v>
      </c>
      <c r="G560" s="352" t="e">
        <f t="shared" si="31"/>
        <v>#REF!</v>
      </c>
      <c r="H560" s="239"/>
    </row>
    <row r="561" spans="1:8" ht="25.5" x14ac:dyDescent="0.2">
      <c r="A561" s="240">
        <v>547</v>
      </c>
      <c r="B561" s="242" t="e">
        <f t="shared" si="30"/>
        <v>#REF!</v>
      </c>
      <c r="C561" s="217" t="str">
        <f>Цены!B551</f>
        <v>Монтаж элщита до 6 автоматов кирпичной стене (ПГП,пеноблок)</v>
      </c>
      <c r="D561" s="351" t="str">
        <f>Цены!C551</f>
        <v>шт.</v>
      </c>
      <c r="E561" s="355" t="e">
        <f>IF(#REF!=1,#REF!)+IF(#REF!=1,#REF!)+IF(#REF!=1,#REF!)+IF(#REF!=1,#REF!)+IF(#REF!=1,#REF!)+IF(#REF!=1,#REF!)+IF(#REF!=1,#REF!)+IF('8'!A561=1,'8'!D561)+
IF(#REF!=1,#REF!)+IF('10'!A561=1,'10'!D561)+IF('11'!A561=1,'11'!D561)+IF('12'!A561=1,'12'!D561)+IF('13'!A561=1,'13'!D561)+IF('15'!A561=1,'15'!D561)+IF('14'!A561=1,'14'!D561)</f>
        <v>#REF!</v>
      </c>
      <c r="F561" s="360">
        <f>Цены!G551</f>
        <v>949</v>
      </c>
      <c r="G561" s="352" t="e">
        <f t="shared" si="31"/>
        <v>#REF!</v>
      </c>
      <c r="H561" s="239"/>
    </row>
    <row r="562" spans="1:8" ht="25.5" x14ac:dyDescent="0.2">
      <c r="A562" s="240">
        <v>548</v>
      </c>
      <c r="B562" s="242" t="e">
        <f t="shared" si="30"/>
        <v>#REF!</v>
      </c>
      <c r="C562" s="217" t="str">
        <f>Цены!B552</f>
        <v>Монтаж элщита до 16 автоматов в кирпичной стене (ПГП,пеноблок)</v>
      </c>
      <c r="D562" s="351" t="str">
        <f>Цены!C552</f>
        <v>шт.</v>
      </c>
      <c r="E562" s="355" t="e">
        <f>IF(#REF!=1,#REF!)+IF(#REF!=1,#REF!)+IF(#REF!=1,#REF!)+IF(#REF!=1,#REF!)+IF(#REF!=1,#REF!)+IF(#REF!=1,#REF!)+IF(#REF!=1,#REF!)+IF('8'!A562=1,'8'!D562)+
IF(#REF!=1,#REF!)+IF('10'!A562=1,'10'!D562)+IF('11'!A562=1,'11'!D562)+IF('12'!A562=1,'12'!D562)+IF('13'!A562=1,'13'!D562)+IF('15'!A562=1,'15'!D562)+IF('14'!A562=1,'14'!D562)</f>
        <v>#REF!</v>
      </c>
      <c r="F562" s="360">
        <f>Цены!G552</f>
        <v>1206</v>
      </c>
      <c r="G562" s="352" t="e">
        <f t="shared" si="31"/>
        <v>#REF!</v>
      </c>
      <c r="H562" s="239"/>
    </row>
    <row r="563" spans="1:8" ht="25.5" x14ac:dyDescent="0.2">
      <c r="A563" s="240">
        <v>549</v>
      </c>
      <c r="B563" s="242" t="e">
        <f t="shared" si="30"/>
        <v>#REF!</v>
      </c>
      <c r="C563" s="217" t="str">
        <f>Цены!B553</f>
        <v>Монтаж элщита до 24 автоматов в кирпичной стене  (ПГП,пеноблок)</v>
      </c>
      <c r="D563" s="351" t="str">
        <f>Цены!C553</f>
        <v>шт.</v>
      </c>
      <c r="E563" s="355" t="e">
        <f>IF(#REF!=1,#REF!)+IF(#REF!=1,#REF!)+IF(#REF!=1,#REF!)+IF(#REF!=1,#REF!)+IF(#REF!=1,#REF!)+IF(#REF!=1,#REF!)+IF(#REF!=1,#REF!)+IF('8'!A563=1,'8'!D563)+
IF(#REF!=1,#REF!)+IF('10'!A563=1,'10'!D563)+IF('11'!A563=1,'11'!D563)+IF('12'!A563=1,'12'!D563)+IF('13'!A563=1,'13'!D563)+IF('15'!A563=1,'15'!D563)+IF('14'!A563=1,'14'!D563)</f>
        <v>#REF!</v>
      </c>
      <c r="F563" s="360">
        <f>Цены!G553</f>
        <v>1464</v>
      </c>
      <c r="G563" s="352" t="e">
        <f t="shared" si="31"/>
        <v>#REF!</v>
      </c>
      <c r="H563" s="239"/>
    </row>
    <row r="564" spans="1:8" ht="25.5" x14ac:dyDescent="0.2">
      <c r="A564" s="240">
        <v>550</v>
      </c>
      <c r="B564" s="242" t="e">
        <f t="shared" si="30"/>
        <v>#REF!</v>
      </c>
      <c r="C564" s="217" t="str">
        <f>Цены!B554</f>
        <v>Монтаж элщита свыше 24 автоматов в кирпичной стене  (ПГП,пеноблок)</v>
      </c>
      <c r="D564" s="351" t="str">
        <f>Цены!C554</f>
        <v>шт.</v>
      </c>
      <c r="E564" s="355" t="e">
        <f>IF(#REF!=1,#REF!)+IF(#REF!=1,#REF!)+IF(#REF!=1,#REF!)+IF(#REF!=1,#REF!)+IF(#REF!=1,#REF!)+IF(#REF!=1,#REF!)+IF(#REF!=1,#REF!)+IF('8'!A564=1,'8'!D564)+
IF(#REF!=1,#REF!)+IF('10'!A564=1,'10'!D564)+IF('11'!A564=1,'11'!D564)+IF('12'!A564=1,'12'!D564)+IF('13'!A564=1,'13'!D564)+IF('15'!A564=1,'15'!D564)+IF('14'!A564=1,'14'!D564)</f>
        <v>#REF!</v>
      </c>
      <c r="F564" s="360">
        <f>Цены!G554</f>
        <v>2900</v>
      </c>
      <c r="G564" s="352" t="e">
        <f t="shared" si="31"/>
        <v>#REF!</v>
      </c>
      <c r="H564" s="239"/>
    </row>
    <row r="565" spans="1:8" ht="25.5" x14ac:dyDescent="0.2">
      <c r="A565" s="240">
        <v>551</v>
      </c>
      <c r="B565" s="242" t="e">
        <f t="shared" si="30"/>
        <v>#REF!</v>
      </c>
      <c r="C565" s="217" t="str">
        <f>Цены!B555</f>
        <v>Монтаж элщита до 6 автоматов в бетонной стене</v>
      </c>
      <c r="D565" s="351" t="str">
        <f>Цены!C555</f>
        <v>шт.</v>
      </c>
      <c r="E565" s="355" t="e">
        <f>IF(#REF!=1,#REF!)+IF(#REF!=1,#REF!)+IF(#REF!=1,#REF!)+IF(#REF!=1,#REF!)+IF(#REF!=1,#REF!)+IF(#REF!=1,#REF!)+IF(#REF!=1,#REF!)+IF('8'!A565=1,'8'!D565)+
IF(#REF!=1,#REF!)+IF('10'!A565=1,'10'!D565)+IF('11'!A565=1,'11'!D565)+IF('12'!A565=1,'12'!D565)+IF('13'!A565=1,'13'!D565)+IF('15'!A565=1,'15'!D565)+IF('14'!A565=1,'14'!D565)</f>
        <v>#REF!</v>
      </c>
      <c r="F565" s="360">
        <f>Цены!G555</f>
        <v>1439</v>
      </c>
      <c r="G565" s="352" t="e">
        <f t="shared" si="31"/>
        <v>#REF!</v>
      </c>
      <c r="H565" s="239"/>
    </row>
    <row r="566" spans="1:8" ht="25.5" x14ac:dyDescent="0.2">
      <c r="A566" s="240">
        <v>552</v>
      </c>
      <c r="B566" s="242" t="e">
        <f t="shared" si="30"/>
        <v>#REF!</v>
      </c>
      <c r="C566" s="217" t="str">
        <f>Цены!B556</f>
        <v>Монтаж элщита до 12 автоматов в бетонной стене</v>
      </c>
      <c r="D566" s="351" t="str">
        <f>Цены!C556</f>
        <v>шт.</v>
      </c>
      <c r="E566" s="355" t="e">
        <f>IF(#REF!=1,#REF!)+IF(#REF!=1,#REF!)+IF(#REF!=1,#REF!)+IF(#REF!=1,#REF!)+IF(#REF!=1,#REF!)+IF(#REF!=1,#REF!)+IF(#REF!=1,#REF!)+IF('8'!A566=1,'8'!D566)+
IF(#REF!=1,#REF!)+IF('10'!A566=1,'10'!D566)+IF('11'!A566=1,'11'!D566)+IF('12'!A566=1,'12'!D566)+IF('13'!A566=1,'13'!D566)+IF('15'!A566=1,'15'!D566)+IF('14'!A566=1,'14'!D566)</f>
        <v>#REF!</v>
      </c>
      <c r="F566" s="360">
        <f>Цены!G556</f>
        <v>1671</v>
      </c>
      <c r="G566" s="352" t="e">
        <f t="shared" si="31"/>
        <v>#REF!</v>
      </c>
      <c r="H566" s="239"/>
    </row>
    <row r="567" spans="1:8" ht="25.5" x14ac:dyDescent="0.2">
      <c r="A567" s="240">
        <v>553</v>
      </c>
      <c r="B567" s="242" t="e">
        <f t="shared" si="30"/>
        <v>#REF!</v>
      </c>
      <c r="C567" s="217" t="str">
        <f>Цены!B557</f>
        <v>Монтаж элщита до 18 автоматов в бетонной стене</v>
      </c>
      <c r="D567" s="351" t="str">
        <f>Цены!C557</f>
        <v>шт.</v>
      </c>
      <c r="E567" s="355" t="e">
        <f>IF(#REF!=1,#REF!)+IF(#REF!=1,#REF!)+IF(#REF!=1,#REF!)+IF(#REF!=1,#REF!)+IF(#REF!=1,#REF!)+IF(#REF!=1,#REF!)+IF(#REF!=1,#REF!)+IF('8'!A567=1,'8'!D567)+
IF(#REF!=1,#REF!)+IF('10'!A567=1,'10'!D567)+IF('11'!A567=1,'11'!D567)+IF('12'!A567=1,'12'!D567)+IF('13'!A567=1,'13'!D567)+IF('15'!A567=1,'15'!D567)+IF('14'!A567=1,'14'!D567)</f>
        <v>#REF!</v>
      </c>
      <c r="F567" s="360">
        <f>Цены!G557</f>
        <v>1906</v>
      </c>
      <c r="G567" s="352" t="e">
        <f t="shared" si="31"/>
        <v>#REF!</v>
      </c>
      <c r="H567" s="239"/>
    </row>
    <row r="568" spans="1:8" ht="25.5" x14ac:dyDescent="0.2">
      <c r="A568" s="240">
        <v>554</v>
      </c>
      <c r="B568" s="242" t="e">
        <f t="shared" si="30"/>
        <v>#REF!</v>
      </c>
      <c r="C568" s="217" t="str">
        <f>Цены!B558</f>
        <v>Монтаж элщита до 24 автоматов в бетонной стене</v>
      </c>
      <c r="D568" s="351" t="str">
        <f>Цены!C558</f>
        <v>шт.</v>
      </c>
      <c r="E568" s="355" t="e">
        <f>IF(#REF!=1,#REF!)+IF(#REF!=1,#REF!)+IF(#REF!=1,#REF!)+IF(#REF!=1,#REF!)+IF(#REF!=1,#REF!)+IF(#REF!=1,#REF!)+IF(#REF!=1,#REF!)+IF('8'!A568=1,'8'!D568)+
IF(#REF!=1,#REF!)+IF('10'!A568=1,'10'!D568)+IF('11'!A568=1,'11'!D568)+IF('12'!A568=1,'12'!D568)+IF('13'!A568=1,'13'!D568)+IF('15'!A568=1,'15'!D568)+IF('14'!A568=1,'14'!D568)</f>
        <v>#REF!</v>
      </c>
      <c r="F568" s="360">
        <f>Цены!G558</f>
        <v>2558</v>
      </c>
      <c r="G568" s="352" t="e">
        <f t="shared" si="31"/>
        <v>#REF!</v>
      </c>
      <c r="H568" s="239"/>
    </row>
    <row r="569" spans="1:8" ht="25.5" x14ac:dyDescent="0.2">
      <c r="A569" s="240">
        <v>555</v>
      </c>
      <c r="B569" s="242" t="e">
        <f t="shared" si="30"/>
        <v>#REF!</v>
      </c>
      <c r="C569" s="217" t="str">
        <f>Цены!B559</f>
        <v>Монтаж элщита свыше 24 автоматов в бетонной стене</v>
      </c>
      <c r="D569" s="351" t="str">
        <f>Цены!C559</f>
        <v>шт.</v>
      </c>
      <c r="E569" s="355" t="e">
        <f>IF(#REF!=1,#REF!)+IF(#REF!=1,#REF!)+IF(#REF!=1,#REF!)+IF(#REF!=1,#REF!)+IF(#REF!=1,#REF!)+IF(#REF!=1,#REF!)+IF(#REF!=1,#REF!)+IF('8'!A569=1,'8'!D569)+
IF(#REF!=1,#REF!)+IF('10'!A569=1,'10'!D569)+IF('11'!A569=1,'11'!D569)+IF('12'!A569=1,'12'!D569)+IF('13'!A569=1,'13'!D569)+IF('15'!A569=1,'15'!D569)+IF('14'!A569=1,'14'!D569)</f>
        <v>#REF!</v>
      </c>
      <c r="F569" s="360">
        <f>Цены!G559</f>
        <v>5100</v>
      </c>
      <c r="G569" s="352" t="e">
        <f t="shared" si="31"/>
        <v>#REF!</v>
      </c>
      <c r="H569" s="239"/>
    </row>
    <row r="570" spans="1:8" ht="25.5" x14ac:dyDescent="0.2">
      <c r="A570" s="240">
        <v>556</v>
      </c>
      <c r="B570" s="242" t="e">
        <f t="shared" si="30"/>
        <v>#REF!</v>
      </c>
      <c r="C570" s="217" t="str">
        <f>Цены!B560</f>
        <v>Комплексное расключение слаботочного щита</v>
      </c>
      <c r="D570" s="351" t="str">
        <f>Цены!C560</f>
        <v>шт.</v>
      </c>
      <c r="E570" s="355" t="e">
        <f>IF(#REF!=1,#REF!)+IF(#REF!=1,#REF!)+IF(#REF!=1,#REF!)+IF(#REF!=1,#REF!)+IF(#REF!=1,#REF!)+IF(#REF!=1,#REF!)+IF(#REF!=1,#REF!)+IF('8'!A570=1,'8'!D570)+
IF(#REF!=1,#REF!)+IF('10'!A570=1,'10'!D570)+IF('11'!A570=1,'11'!D570)+IF('12'!A570=1,'12'!D570)+IF('13'!A570=1,'13'!D570)+IF('15'!A570=1,'15'!D570)+IF('14'!A570=1,'14'!D570)</f>
        <v>#REF!</v>
      </c>
      <c r="F570" s="360">
        <f>Цены!G560</f>
        <v>770</v>
      </c>
      <c r="G570" s="352" t="e">
        <f t="shared" si="31"/>
        <v>#REF!</v>
      </c>
      <c r="H570" s="239"/>
    </row>
    <row r="571" spans="1:8" x14ac:dyDescent="0.2">
      <c r="A571" s="240">
        <v>557</v>
      </c>
      <c r="B571" s="242" t="e">
        <f t="shared" si="30"/>
        <v>#REF!</v>
      </c>
      <c r="C571" s="217" t="str">
        <f>Цены!B561</f>
        <v>Прозвонка электрики (точка)</v>
      </c>
      <c r="D571" s="351" t="str">
        <f>Цены!C561</f>
        <v>шт.</v>
      </c>
      <c r="E571" s="355" t="e">
        <f>IF(#REF!=1,#REF!)+IF(#REF!=1,#REF!)+IF(#REF!=1,#REF!)+IF(#REF!=1,#REF!)+IF(#REF!=1,#REF!)+IF(#REF!=1,#REF!)+IF(#REF!=1,#REF!)+IF('8'!A571=1,'8'!D571)+
IF(#REF!=1,#REF!)+IF('10'!A571=1,'10'!D571)+IF('11'!A571=1,'11'!D571)+IF('12'!A571=1,'12'!D571)+IF('13'!A571=1,'13'!D571)+IF('15'!A571=1,'15'!D571)+IF('14'!A571=1,'14'!D571)</f>
        <v>#REF!</v>
      </c>
      <c r="F571" s="360">
        <f>Цены!G561</f>
        <v>83</v>
      </c>
      <c r="G571" s="352" t="e">
        <f t="shared" si="31"/>
        <v>#REF!</v>
      </c>
      <c r="H571" s="239"/>
    </row>
    <row r="572" spans="1:8" x14ac:dyDescent="0.2">
      <c r="A572" s="240">
        <v>558</v>
      </c>
      <c r="B572" s="242" t="e">
        <f t="shared" si="30"/>
        <v>#REF!</v>
      </c>
      <c r="C572" s="217" t="str">
        <f>Цены!B562</f>
        <v>Установка  вентилятора</v>
      </c>
      <c r="D572" s="351" t="str">
        <f>Цены!C562</f>
        <v>шт.</v>
      </c>
      <c r="E572" s="355" t="e">
        <f>IF(#REF!=1,#REF!)+IF(#REF!=1,#REF!)+IF(#REF!=1,#REF!)+IF(#REF!=1,#REF!)+IF(#REF!=1,#REF!)+IF(#REF!=1,#REF!)+IF(#REF!=1,#REF!)+IF('8'!A572=1,'8'!D572)+
IF(#REF!=1,#REF!)+IF('10'!A572=1,'10'!D572)+IF('11'!A572=1,'11'!D572)+IF('12'!A572=1,'12'!D572)+IF('13'!A572=1,'13'!D572)+IF('15'!A572=1,'15'!D572)+IF('14'!A572=1,'14'!D572)</f>
        <v>#REF!</v>
      </c>
      <c r="F572" s="360">
        <f>Цены!G562</f>
        <v>314</v>
      </c>
      <c r="G572" s="352" t="e">
        <f t="shared" si="31"/>
        <v>#REF!</v>
      </c>
      <c r="H572" s="239"/>
    </row>
    <row r="573" spans="1:8" x14ac:dyDescent="0.2">
      <c r="A573" s="240">
        <v>559</v>
      </c>
      <c r="B573" s="242" t="e">
        <f t="shared" si="30"/>
        <v>#REF!</v>
      </c>
      <c r="C573" s="217" t="str">
        <f>Цены!B563</f>
        <v xml:space="preserve">Установка конвектора электрического </v>
      </c>
      <c r="D573" s="351" t="str">
        <f>Цены!C563</f>
        <v>шт.</v>
      </c>
      <c r="E573" s="355" t="e">
        <f>IF(#REF!=1,#REF!)+IF(#REF!=1,#REF!)+IF(#REF!=1,#REF!)+IF(#REF!=1,#REF!)+IF(#REF!=1,#REF!)+IF(#REF!=1,#REF!)+IF(#REF!=1,#REF!)+IF('8'!A573=1,'8'!D573)+
IF(#REF!=1,#REF!)+IF('10'!A573=1,'10'!D573)+IF('11'!A573=1,'11'!D573)+IF('12'!A573=1,'12'!D573)+IF('13'!A573=1,'13'!D573)+IF('15'!A573=1,'15'!D573)+IF('14'!A573=1,'14'!D573)</f>
        <v>#REF!</v>
      </c>
      <c r="F573" s="360">
        <f>Цены!G563</f>
        <v>593</v>
      </c>
      <c r="G573" s="352" t="e">
        <f t="shared" si="31"/>
        <v>#REF!</v>
      </c>
      <c r="H573" s="239"/>
    </row>
    <row r="574" spans="1:8" x14ac:dyDescent="0.2">
      <c r="A574" s="240">
        <v>560</v>
      </c>
      <c r="B574" s="242" t="e">
        <f t="shared" si="30"/>
        <v>#REF!</v>
      </c>
      <c r="C574" s="217" t="str">
        <f>Цены!B564</f>
        <v>Установка звонка</v>
      </c>
      <c r="D574" s="351" t="str">
        <f>Цены!C564</f>
        <v>шт.</v>
      </c>
      <c r="E574" s="355" t="e">
        <f>IF(#REF!=1,#REF!)+IF(#REF!=1,#REF!)+IF(#REF!=1,#REF!)+IF(#REF!=1,#REF!)+IF(#REF!=1,#REF!)+IF(#REF!=1,#REF!)+IF(#REF!=1,#REF!)+IF('8'!A574=1,'8'!D574)+
IF(#REF!=1,#REF!)+IF('10'!A574=1,'10'!D574)+IF('11'!A574=1,'11'!D574)+IF('12'!A574=1,'12'!D574)+IF('13'!A574=1,'13'!D574)+IF('15'!A574=1,'15'!D574)+IF('14'!A574=1,'14'!D574)</f>
        <v>#REF!</v>
      </c>
      <c r="F574" s="360">
        <f>Цены!G564</f>
        <v>208</v>
      </c>
      <c r="G574" s="352" t="e">
        <f t="shared" si="31"/>
        <v>#REF!</v>
      </c>
      <c r="H574" s="239"/>
    </row>
    <row r="575" spans="1:8" x14ac:dyDescent="0.2">
      <c r="A575" s="240">
        <v>561</v>
      </c>
      <c r="B575" s="242" t="e">
        <f t="shared" si="30"/>
        <v>#REF!</v>
      </c>
      <c r="C575" s="217" t="str">
        <f>Цены!B565</f>
        <v>Установка домофона (на старое место)</v>
      </c>
      <c r="D575" s="351" t="str">
        <f>Цены!C565</f>
        <v>шт.</v>
      </c>
      <c r="E575" s="355" t="e">
        <f>IF(#REF!=1,#REF!)+IF(#REF!=1,#REF!)+IF(#REF!=1,#REF!)+IF(#REF!=1,#REF!)+IF(#REF!=1,#REF!)+IF(#REF!=1,#REF!)+IF(#REF!=1,#REF!)+IF('8'!A575=1,'8'!D575)+
IF(#REF!=1,#REF!)+IF('10'!A575=1,'10'!D575)+IF('11'!A575=1,'11'!D575)+IF('12'!A575=1,'12'!D575)+IF('13'!A575=1,'13'!D575)+IF('15'!A575=1,'15'!D575)+IF('14'!A575=1,'14'!D575)</f>
        <v>#REF!</v>
      </c>
      <c r="F575" s="360">
        <f>Цены!G565</f>
        <v>296.5</v>
      </c>
      <c r="G575" s="352" t="e">
        <f t="shared" si="31"/>
        <v>#REF!</v>
      </c>
      <c r="H575" s="239"/>
    </row>
    <row r="576" spans="1:8" x14ac:dyDescent="0.2">
      <c r="A576" s="240">
        <v>562</v>
      </c>
      <c r="B576" s="242" t="e">
        <f t="shared" si="30"/>
        <v>#REF!</v>
      </c>
      <c r="C576" s="217" t="str">
        <f>Цены!B566</f>
        <v>Устройство инфракрасного теплого пола</v>
      </c>
      <c r="D576" s="351" t="str">
        <f>Цены!C566</f>
        <v>м2</v>
      </c>
      <c r="E576" s="355" t="e">
        <f>IF(#REF!=1,#REF!)+IF(#REF!=1,#REF!)+IF(#REF!=1,#REF!)+IF(#REF!=1,#REF!)+IF(#REF!=1,#REF!)+IF(#REF!=1,#REF!)+IF(#REF!=1,#REF!)+IF('8'!A576=1,'8'!D576)+
IF(#REF!=1,#REF!)+IF('10'!A576=1,'10'!D576)+IF('11'!A576=1,'11'!D576)+IF('12'!A576=1,'12'!D576)+IF('13'!A576=1,'13'!D576)+IF('15'!A576=1,'15'!D576)+IF('14'!A576=1,'14'!D576)</f>
        <v>#REF!</v>
      </c>
      <c r="F576" s="360">
        <f>Цены!G566</f>
        <v>468</v>
      </c>
      <c r="G576" s="352" t="e">
        <f t="shared" si="31"/>
        <v>#REF!</v>
      </c>
      <c r="H576" s="239"/>
    </row>
    <row r="577" spans="1:8" x14ac:dyDescent="0.2">
      <c r="A577" s="240">
        <v>563</v>
      </c>
      <c r="B577" s="242" t="e">
        <f t="shared" si="30"/>
        <v>#REF!</v>
      </c>
      <c r="C577" s="217" t="str">
        <f>Цены!B567</f>
        <v>Установка терморегулятора под теплый пол</v>
      </c>
      <c r="D577" s="351" t="str">
        <f>Цены!C567</f>
        <v>шт.</v>
      </c>
      <c r="E577" s="355" t="e">
        <f>IF(#REF!=1,#REF!)+IF(#REF!=1,#REF!)+IF(#REF!=1,#REF!)+IF(#REF!=1,#REF!)+IF(#REF!=1,#REF!)+IF(#REF!=1,#REF!)+IF(#REF!=1,#REF!)+IF('8'!A577=1,'8'!D577)+
IF(#REF!=1,#REF!)+IF('10'!A577=1,'10'!D577)+IF('11'!A577=1,'11'!D577)+IF('12'!A577=1,'12'!D577)+IF('13'!A577=1,'13'!D577)+IF('15'!A577=1,'15'!D577)+IF('14'!A577=1,'14'!D577)</f>
        <v>#REF!</v>
      </c>
      <c r="F577" s="360">
        <f>Цены!G567</f>
        <v>586</v>
      </c>
      <c r="G577" s="352" t="e">
        <f t="shared" si="31"/>
        <v>#REF!</v>
      </c>
      <c r="H577" s="239"/>
    </row>
    <row r="578" spans="1:8" ht="25.5" x14ac:dyDescent="0.2">
      <c r="A578" s="240">
        <v>564</v>
      </c>
      <c r="B578" s="242" t="e">
        <f t="shared" si="30"/>
        <v>#REF!</v>
      </c>
      <c r="C578" s="217" t="str">
        <f>Цены!B568</f>
        <v>Устройство теплого пола из карбоновых матов (кабель)</v>
      </c>
      <c r="D578" s="351" t="str">
        <f>Цены!C568</f>
        <v>м2</v>
      </c>
      <c r="E578" s="355" t="e">
        <f>IF(#REF!=1,#REF!)+IF(#REF!=1,#REF!)+IF(#REF!=1,#REF!)+IF(#REF!=1,#REF!)+IF(#REF!=1,#REF!)+IF(#REF!=1,#REF!)+IF(#REF!=1,#REF!)+IF('8'!A578=1,'8'!D578)+
IF(#REF!=1,#REF!)+IF('10'!A578=1,'10'!D578)+IF('11'!A578=1,'11'!D578)+IF('12'!A578=1,'12'!D578)+IF('13'!A578=1,'13'!D578)+IF('15'!A578=1,'15'!D578)+IF('14'!A578=1,'14'!D578)</f>
        <v>#REF!</v>
      </c>
      <c r="F578" s="360">
        <f>Цены!G568</f>
        <v>527</v>
      </c>
      <c r="G578" s="352" t="e">
        <f t="shared" si="31"/>
        <v>#REF!</v>
      </c>
      <c r="H578" s="239"/>
    </row>
    <row r="579" spans="1:8" ht="25.5" x14ac:dyDescent="0.2">
      <c r="A579" s="240">
        <v>565</v>
      </c>
      <c r="B579" s="242" t="e">
        <f t="shared" si="30"/>
        <v>#REF!</v>
      </c>
      <c r="C579" s="217" t="str">
        <f>Цены!B569</f>
        <v xml:space="preserve">Составление однолинейной схемы до 16 модулей  </v>
      </c>
      <c r="D579" s="351" t="str">
        <f>Цены!C569</f>
        <v>шт.</v>
      </c>
      <c r="E579" s="355" t="e">
        <f>IF(#REF!=1,#REF!)+IF(#REF!=1,#REF!)+IF(#REF!=1,#REF!)+IF(#REF!=1,#REF!)+IF(#REF!=1,#REF!)+IF(#REF!=1,#REF!)+IF(#REF!=1,#REF!)+IF('8'!A579=1,'8'!D579)+
IF(#REF!=1,#REF!)+IF('10'!A579=1,'10'!D579)+IF('11'!A579=1,'11'!D579)+IF('12'!A579=1,'12'!D579)+IF('13'!A579=1,'13'!D579)+IF('15'!A579=1,'15'!D579)+IF('14'!A579=1,'14'!D579)</f>
        <v>#REF!</v>
      </c>
      <c r="F579" s="360">
        <f>Цены!G569</f>
        <v>2500</v>
      </c>
      <c r="G579" s="352" t="e">
        <f t="shared" si="31"/>
        <v>#REF!</v>
      </c>
      <c r="H579" s="239"/>
    </row>
    <row r="580" spans="1:8" ht="25.5" x14ac:dyDescent="0.2">
      <c r="A580" s="240">
        <v>566</v>
      </c>
      <c r="B580" s="242" t="e">
        <f t="shared" si="30"/>
        <v>#REF!</v>
      </c>
      <c r="C580" s="217" t="str">
        <f>Цены!B570</f>
        <v xml:space="preserve">Составление однолинейной схемы от 16 до 24 модулей  </v>
      </c>
      <c r="D580" s="351" t="str">
        <f>Цены!C570</f>
        <v>шт.</v>
      </c>
      <c r="E580" s="355" t="e">
        <f>IF(#REF!=1,#REF!)+IF(#REF!=1,#REF!)+IF(#REF!=1,#REF!)+IF(#REF!=1,#REF!)+IF(#REF!=1,#REF!)+IF(#REF!=1,#REF!)+IF(#REF!=1,#REF!)+IF('8'!A580=1,'8'!D580)+
IF(#REF!=1,#REF!)+IF('10'!A580=1,'10'!D580)+IF('11'!A580=1,'11'!D580)+IF('12'!A580=1,'12'!D580)+IF('13'!A580=1,'13'!D580)+IF('15'!A580=1,'15'!D580)+IF('14'!A580=1,'14'!D580)</f>
        <v>#REF!</v>
      </c>
      <c r="F580" s="360">
        <f>Цены!G570</f>
        <v>5000</v>
      </c>
      <c r="G580" s="352" t="e">
        <f t="shared" si="31"/>
        <v>#REF!</v>
      </c>
      <c r="H580" s="239"/>
    </row>
    <row r="581" spans="1:8" ht="25.5" x14ac:dyDescent="0.2">
      <c r="A581" s="240">
        <v>567</v>
      </c>
      <c r="B581" s="242" t="e">
        <f t="shared" si="30"/>
        <v>#REF!</v>
      </c>
      <c r="C581" s="217" t="str">
        <f>Цены!B571</f>
        <v>Составление однолинейной схемы от 24  до 36 модулей</v>
      </c>
      <c r="D581" s="351" t="str">
        <f>Цены!C571</f>
        <v>шт.</v>
      </c>
      <c r="E581" s="355" t="e">
        <f>IF(#REF!=1,#REF!)+IF(#REF!=1,#REF!)+IF(#REF!=1,#REF!)+IF(#REF!=1,#REF!)+IF(#REF!=1,#REF!)+IF(#REF!=1,#REF!)+IF(#REF!=1,#REF!)+IF('8'!A581=1,'8'!D581)+
IF(#REF!=1,#REF!)+IF('10'!A581=1,'10'!D581)+IF('11'!A581=1,'11'!D581)+IF('12'!A581=1,'12'!D581)+IF('13'!A581=1,'13'!D581)+IF('15'!A581=1,'15'!D581)+IF('14'!A581=1,'14'!D581)</f>
        <v>#REF!</v>
      </c>
      <c r="F581" s="360">
        <f>Цены!G571</f>
        <v>7500</v>
      </c>
      <c r="G581" s="352" t="e">
        <f t="shared" si="31"/>
        <v>#REF!</v>
      </c>
      <c r="H581" s="239"/>
    </row>
    <row r="582" spans="1:8" x14ac:dyDescent="0.2">
      <c r="A582" s="240">
        <v>568</v>
      </c>
      <c r="B582" s="242" t="e">
        <f t="shared" si="30"/>
        <v>#REF!</v>
      </c>
      <c r="C582" s="217" t="str">
        <f>Цены!B572</f>
        <v>&lt;Запасные строчки&gt;</v>
      </c>
      <c r="D582" s="351">
        <f>Цены!C572</f>
        <v>0</v>
      </c>
      <c r="E582" s="355" t="e">
        <f>IF(#REF!=1,#REF!)+IF(#REF!=1,#REF!)+IF(#REF!=1,#REF!)+IF(#REF!=1,#REF!)+IF(#REF!=1,#REF!)+IF(#REF!=1,#REF!)+IF(#REF!=1,#REF!)+IF('8'!A582=1,'8'!D582)+
IF(#REF!=1,#REF!)+IF('10'!A582=1,'10'!D582)+IF('11'!A582=1,'11'!D582)+IF('12'!A582=1,'12'!D582)+IF('13'!A582=1,'13'!D582)+IF('15'!A582=1,'15'!D582)+IF('14'!A582=1,'14'!D582)</f>
        <v>#REF!</v>
      </c>
      <c r="F582" s="360">
        <f>Цены!G572</f>
        <v>0</v>
      </c>
      <c r="G582" s="352" t="e">
        <f t="shared" si="31"/>
        <v>#REF!</v>
      </c>
      <c r="H582" s="239"/>
    </row>
    <row r="583" spans="1:8" x14ac:dyDescent="0.2">
      <c r="A583" s="240">
        <v>569</v>
      </c>
      <c r="B583" s="242" t="e">
        <f t="shared" si="30"/>
        <v>#REF!</v>
      </c>
      <c r="C583" s="217" t="str">
        <f>Цены!B573</f>
        <v>&lt;Запасные строчки&gt;</v>
      </c>
      <c r="D583" s="351">
        <f>Цены!C573</f>
        <v>0</v>
      </c>
      <c r="E583" s="355" t="e">
        <f>IF(#REF!=1,#REF!)+IF(#REF!=1,#REF!)+IF(#REF!=1,#REF!)+IF(#REF!=1,#REF!)+IF(#REF!=1,#REF!)+IF(#REF!=1,#REF!)+IF(#REF!=1,#REF!)+IF('8'!A583=1,'8'!D583)+
IF(#REF!=1,#REF!)+IF('10'!A583=1,'10'!D583)+IF('11'!A583=1,'11'!D583)+IF('12'!A583=1,'12'!D583)+IF('13'!A583=1,'13'!D583)+IF('15'!A583=1,'15'!D583)+IF('14'!A583=1,'14'!D583)</f>
        <v>#REF!</v>
      </c>
      <c r="F583" s="360">
        <f>Цены!G573</f>
        <v>0</v>
      </c>
      <c r="G583" s="352" t="e">
        <f t="shared" si="31"/>
        <v>#REF!</v>
      </c>
      <c r="H583" s="239"/>
    </row>
    <row r="584" spans="1:8" x14ac:dyDescent="0.2">
      <c r="A584" s="240">
        <v>570</v>
      </c>
      <c r="B584" s="242">
        <f t="shared" si="30"/>
        <v>0</v>
      </c>
      <c r="C584" s="577" t="s">
        <v>410</v>
      </c>
      <c r="D584" s="577"/>
      <c r="E584" s="577"/>
      <c r="F584" s="577"/>
      <c r="G584" s="363">
        <f>SUMIF(B520:B583,1,G520:G583)</f>
        <v>0</v>
      </c>
      <c r="H584" s="239"/>
    </row>
    <row r="585" spans="1:8" ht="25.5" x14ac:dyDescent="0.2">
      <c r="A585" s="240">
        <v>571</v>
      </c>
      <c r="B585" s="242">
        <f t="shared" si="30"/>
        <v>1</v>
      </c>
      <c r="C585" s="369" t="str">
        <f ca="1">C1&amp;". Сантехнические  работы"</f>
        <v>Мастера. Сантехнические  работы</v>
      </c>
      <c r="D585" s="370" t="s">
        <v>804</v>
      </c>
      <c r="E585" s="371" t="s">
        <v>531</v>
      </c>
      <c r="F585" s="372" t="s">
        <v>805</v>
      </c>
      <c r="G585" s="373" t="s">
        <v>578</v>
      </c>
      <c r="H585" s="239"/>
    </row>
    <row r="586" spans="1:8" ht="38.25" x14ac:dyDescent="0.2">
      <c r="A586" s="240">
        <v>572</v>
      </c>
      <c r="B586" s="242" t="e">
        <f t="shared" si="30"/>
        <v>#REF!</v>
      </c>
      <c r="C586" s="217" t="str">
        <f>Цены!B576</f>
        <v>Снятие и установка радиатора, без замены, для проведения работ по стенам при наличие шаровых кранов</v>
      </c>
      <c r="D586" s="351" t="str">
        <f>Цены!C576</f>
        <v>шт.</v>
      </c>
      <c r="E586" s="355" t="e">
        <f>IF(#REF!=1,#REF!)+IF(#REF!=1,#REF!)+IF(#REF!=1,#REF!)+IF(#REF!=1,#REF!)+IF(#REF!=1,#REF!)+IF(#REF!=1,#REF!)+IF(#REF!=1,#REF!)+IF('8'!A586=1,'8'!D586)+
IF(#REF!=1,#REF!)+IF('10'!A586=1,'10'!D586)+IF('11'!A586=1,'11'!D586)+IF('12'!A586=1,'12'!D586)+IF('13'!A586=1,'13'!D586)+IF('15'!A586=1,'15'!D586)+IF('14'!A586=1,'14'!D586)</f>
        <v>#REF!</v>
      </c>
      <c r="F586" s="360">
        <f>Цены!G576</f>
        <v>1330</v>
      </c>
      <c r="G586" s="352" t="e">
        <f t="shared" ref="G586:G617" si="32">E586*F586</f>
        <v>#REF!</v>
      </c>
      <c r="H586" s="239"/>
    </row>
    <row r="587" spans="1:8" x14ac:dyDescent="0.2">
      <c r="A587" s="240">
        <v>573</v>
      </c>
      <c r="B587" s="242" t="e">
        <f t="shared" si="30"/>
        <v>#REF!</v>
      </c>
      <c r="C587" s="217" t="str">
        <f>Цены!B577</f>
        <v>Монтаж радиатора на готовое подключение</v>
      </c>
      <c r="D587" s="351" t="str">
        <f>Цены!C577</f>
        <v>шт.</v>
      </c>
      <c r="E587" s="355" t="e">
        <f>IF(#REF!=1,#REF!)+IF(#REF!=1,#REF!)+IF(#REF!=1,#REF!)+IF(#REF!=1,#REF!)+IF(#REF!=1,#REF!)+IF(#REF!=1,#REF!)+IF(#REF!=1,#REF!)+IF('8'!A587=1,'8'!D587)+
IF(#REF!=1,#REF!)+IF('10'!A587=1,'10'!D587)+IF('11'!A587=1,'11'!D587)+IF('12'!A587=1,'12'!D587)+IF('13'!A587=1,'13'!D587)+IF('15'!A587=1,'15'!D587)+IF('14'!A587=1,'14'!D587)</f>
        <v>#REF!</v>
      </c>
      <c r="F587" s="360">
        <f>Цены!G577</f>
        <v>1622.5</v>
      </c>
      <c r="G587" s="352" t="e">
        <f t="shared" si="32"/>
        <v>#REF!</v>
      </c>
      <c r="H587" s="239"/>
    </row>
    <row r="588" spans="1:8" ht="25.5" x14ac:dyDescent="0.2">
      <c r="A588" s="240">
        <v>574</v>
      </c>
      <c r="B588" s="242" t="e">
        <f t="shared" si="30"/>
        <v>#REF!</v>
      </c>
      <c r="C588" s="217" t="str">
        <f>Цены!B578</f>
        <v>Монтаж вертикального радиатора с переносом труб ввода/вывода воды на стену</v>
      </c>
      <c r="D588" s="351" t="str">
        <f>Цены!C578</f>
        <v>шт.</v>
      </c>
      <c r="E588" s="355" t="e">
        <f>IF(#REF!=1,#REF!)+IF(#REF!=1,#REF!)+IF(#REF!=1,#REF!)+IF(#REF!=1,#REF!)+IF(#REF!=1,#REF!)+IF(#REF!=1,#REF!)+IF(#REF!=1,#REF!)+IF('8'!A588=1,'8'!D588)+
IF(#REF!=1,#REF!)+IF('10'!A588=1,'10'!D588)+IF('11'!A588=1,'11'!D588)+IF('12'!A588=1,'12'!D588)+IF('13'!A588=1,'13'!D588)+IF('15'!A588=1,'15'!D588)+IF('14'!A588=1,'14'!D588)</f>
        <v>#REF!</v>
      </c>
      <c r="F588" s="360">
        <f>Цены!G578</f>
        <v>3150</v>
      </c>
      <c r="G588" s="352" t="e">
        <f t="shared" si="32"/>
        <v>#REF!</v>
      </c>
      <c r="H588" s="239"/>
    </row>
    <row r="589" spans="1:8" ht="25.5" x14ac:dyDescent="0.2">
      <c r="A589" s="240">
        <v>575</v>
      </c>
      <c r="B589" s="242" t="e">
        <f t="shared" si="30"/>
        <v>#REF!</v>
      </c>
      <c r="C589" s="217" t="str">
        <f>Цены!B579</f>
        <v>Перенос вывода/ввода воды радиатора на стену</v>
      </c>
      <c r="D589" s="351" t="str">
        <f>Цены!C579</f>
        <v>шт.</v>
      </c>
      <c r="E589" s="355" t="e">
        <f>IF(#REF!=1,#REF!)+IF(#REF!=1,#REF!)+IF(#REF!=1,#REF!)+IF(#REF!=1,#REF!)+IF(#REF!=1,#REF!)+IF(#REF!=1,#REF!)+IF(#REF!=1,#REF!)+IF('8'!A589=1,'8'!D589)+
IF(#REF!=1,#REF!)+IF('10'!A589=1,'10'!D589)+IF('11'!A589=1,'11'!D589)+IF('12'!A589=1,'12'!D589)+IF('13'!A589=1,'13'!D589)+IF('15'!A589=1,'15'!D589)+IF('14'!A589=1,'14'!D589)</f>
        <v>#REF!</v>
      </c>
      <c r="F589" s="360">
        <f>Цены!G579</f>
        <v>1850</v>
      </c>
      <c r="G589" s="352" t="e">
        <f t="shared" si="32"/>
        <v>#REF!</v>
      </c>
      <c r="H589" s="239"/>
    </row>
    <row r="590" spans="1:8" x14ac:dyDescent="0.2">
      <c r="A590" s="240">
        <v>576</v>
      </c>
      <c r="B590" s="242" t="e">
        <f t="shared" ref="B590:B653" si="33">IF(E590&gt;0,1,0)</f>
        <v>#REF!</v>
      </c>
      <c r="C590" s="217" t="str">
        <f>Цены!B580</f>
        <v>Монтаж конвекторов напольных</v>
      </c>
      <c r="D590" s="351" t="str">
        <f>Цены!C580</f>
        <v>м/п</v>
      </c>
      <c r="E590" s="355" t="e">
        <f>IF(#REF!=1,#REF!)+IF(#REF!=1,#REF!)+IF(#REF!=1,#REF!)+IF(#REF!=1,#REF!)+IF(#REF!=1,#REF!)+IF(#REF!=1,#REF!)+IF(#REF!=1,#REF!)+IF('8'!A590=1,'8'!D590)+
IF(#REF!=1,#REF!)+IF('10'!A590=1,'10'!D590)+IF('11'!A590=1,'11'!D590)+IF('12'!A590=1,'12'!D590)+IF('13'!A590=1,'13'!D590)+IF('15'!A590=1,'15'!D590)+IF('14'!A590=1,'14'!D590)</f>
        <v>#REF!</v>
      </c>
      <c r="F590" s="360">
        <f>Цены!G580</f>
        <v>1961</v>
      </c>
      <c r="G590" s="352" t="e">
        <f t="shared" si="32"/>
        <v>#REF!</v>
      </c>
      <c r="H590" s="239"/>
    </row>
    <row r="591" spans="1:8" x14ac:dyDescent="0.2">
      <c r="A591" s="240">
        <v>577</v>
      </c>
      <c r="B591" s="242" t="e">
        <f t="shared" si="33"/>
        <v>#REF!</v>
      </c>
      <c r="C591" s="217" t="str">
        <f>Цены!B581</f>
        <v xml:space="preserve">Штробление кирпичных стен до 7 см </v>
      </c>
      <c r="D591" s="351" t="str">
        <f>Цены!C581</f>
        <v>м/п</v>
      </c>
      <c r="E591" s="355" t="e">
        <f>IF(#REF!=1,#REF!)+IF(#REF!=1,#REF!)+IF(#REF!=1,#REF!)+IF(#REF!=1,#REF!)+IF(#REF!=1,#REF!)+IF(#REF!=1,#REF!)+IF(#REF!=1,#REF!)+IF('8'!A591=1,'8'!D591)+
IF(#REF!=1,#REF!)+IF('10'!A591=1,'10'!D591)+IF('11'!A591=1,'11'!D591)+IF('12'!A591=1,'12'!D591)+IF('13'!A591=1,'13'!D591)+IF('15'!A591=1,'15'!D591)+IF('14'!A591=1,'14'!D591)</f>
        <v>#REF!</v>
      </c>
      <c r="F591" s="360">
        <f>Цены!G581</f>
        <v>482.5</v>
      </c>
      <c r="G591" s="352" t="e">
        <f t="shared" si="32"/>
        <v>#REF!</v>
      </c>
      <c r="H591" s="239"/>
    </row>
    <row r="592" spans="1:8" x14ac:dyDescent="0.2">
      <c r="A592" s="240">
        <v>578</v>
      </c>
      <c r="B592" s="242" t="e">
        <f t="shared" si="33"/>
        <v>#REF!</v>
      </c>
      <c r="C592" s="217" t="str">
        <f>Цены!B582</f>
        <v>Штробление бетонных стен до 7 см</v>
      </c>
      <c r="D592" s="351" t="str">
        <f>Цены!C582</f>
        <v>м/п</v>
      </c>
      <c r="E592" s="355" t="e">
        <f>IF(#REF!=1,#REF!)+IF(#REF!=1,#REF!)+IF(#REF!=1,#REF!)+IF(#REF!=1,#REF!)+IF(#REF!=1,#REF!)+IF(#REF!=1,#REF!)+IF(#REF!=1,#REF!)+IF('8'!A592=1,'8'!D592)+
IF(#REF!=1,#REF!)+IF('10'!A592=1,'10'!D592)+IF('11'!A592=1,'11'!D592)+IF('12'!A592=1,'12'!D592)+IF('13'!A592=1,'13'!D592)+IF('15'!A592=1,'15'!D592)+IF('14'!A592=1,'14'!D592)</f>
        <v>#REF!</v>
      </c>
      <c r="F592" s="360">
        <f>Цены!G582</f>
        <v>922.5</v>
      </c>
      <c r="G592" s="352" t="e">
        <f t="shared" si="32"/>
        <v>#REF!</v>
      </c>
      <c r="H592" s="239"/>
    </row>
    <row r="593" spans="1:8" ht="25.5" x14ac:dyDescent="0.2">
      <c r="A593" s="240">
        <v>579</v>
      </c>
      <c r="B593" s="242" t="e">
        <f t="shared" si="33"/>
        <v>#REF!</v>
      </c>
      <c r="C593" s="217" t="str">
        <f>Цены!B583</f>
        <v>Штробление стен для прокладки труб ГВС и ХВС</v>
      </c>
      <c r="D593" s="351" t="str">
        <f>Цены!C583</f>
        <v>м/п</v>
      </c>
      <c r="E593" s="355" t="e">
        <f>IF(#REF!=1,#REF!)+IF(#REF!=1,#REF!)+IF(#REF!=1,#REF!)+IF(#REF!=1,#REF!)+IF(#REF!=1,#REF!)+IF(#REF!=1,#REF!)+IF(#REF!=1,#REF!)+IF('8'!A593=1,'8'!D593)+
IF(#REF!=1,#REF!)+IF('10'!A593=1,'10'!D593)+IF('11'!A593=1,'11'!D593)+IF('12'!A593=1,'12'!D593)+IF('13'!A593=1,'13'!D593)+IF('15'!A593=1,'15'!D593)+IF('14'!A593=1,'14'!D593)</f>
        <v>#REF!</v>
      </c>
      <c r="F593" s="360">
        <f>Цены!G583</f>
        <v>260</v>
      </c>
      <c r="G593" s="352" t="e">
        <f t="shared" si="32"/>
        <v>#REF!</v>
      </c>
      <c r="H593" s="239"/>
    </row>
    <row r="594" spans="1:8" x14ac:dyDescent="0.2">
      <c r="A594" s="240">
        <v>580</v>
      </c>
      <c r="B594" s="242" t="e">
        <f t="shared" si="33"/>
        <v>#REF!</v>
      </c>
      <c r="C594" s="217" t="str">
        <f>Цены!B584</f>
        <v>Заделка сантехнических штроб</v>
      </c>
      <c r="D594" s="351" t="str">
        <f>Цены!C584</f>
        <v>м/п</v>
      </c>
      <c r="E594" s="355" t="e">
        <f>IF(#REF!=1,#REF!)+IF(#REF!=1,#REF!)+IF(#REF!=1,#REF!)+IF(#REF!=1,#REF!)+IF(#REF!=1,#REF!)+IF(#REF!=1,#REF!)+IF(#REF!=1,#REF!)+IF('8'!A594=1,'8'!D594)+
IF(#REF!=1,#REF!)+IF('10'!A594=1,'10'!D594)+IF('11'!A594=1,'11'!D594)+IF('12'!A594=1,'12'!D594)+IF('13'!A594=1,'13'!D594)+IF('15'!A594=1,'15'!D594)+IF('14'!A594=1,'14'!D594)</f>
        <v>#REF!</v>
      </c>
      <c r="F594" s="360">
        <f>Цены!G584</f>
        <v>59</v>
      </c>
      <c r="G594" s="352" t="e">
        <f t="shared" si="32"/>
        <v>#REF!</v>
      </c>
      <c r="H594" s="239"/>
    </row>
    <row r="595" spans="1:8" ht="25.5" x14ac:dyDescent="0.2">
      <c r="A595" s="240">
        <v>581</v>
      </c>
      <c r="B595" s="242" t="e">
        <f t="shared" si="33"/>
        <v>#REF!</v>
      </c>
      <c r="C595" s="217" t="str">
        <f>Цены!B585</f>
        <v xml:space="preserve">Пробивка отверстия в гипсолитовой стене ф50-110мм до 100 мм в толщине </v>
      </c>
      <c r="D595" s="351" t="str">
        <f>Цены!C585</f>
        <v>шт.</v>
      </c>
      <c r="E595" s="355" t="e">
        <f>IF(#REF!=1,#REF!)+IF(#REF!=1,#REF!)+IF(#REF!=1,#REF!)+IF(#REF!=1,#REF!)+IF(#REF!=1,#REF!)+IF(#REF!=1,#REF!)+IF(#REF!=1,#REF!)+IF('8'!A595=1,'8'!D595)+
IF(#REF!=1,#REF!)+IF('10'!A595=1,'10'!D595)+IF('11'!A595=1,'11'!D595)+IF('12'!A595=1,'12'!D595)+IF('13'!A595=1,'13'!D595)+IF('15'!A595=1,'15'!D595)+IF('14'!A595=1,'14'!D595)</f>
        <v>#REF!</v>
      </c>
      <c r="F595" s="360">
        <f>Цены!G585</f>
        <v>330</v>
      </c>
      <c r="G595" s="352" t="e">
        <f t="shared" si="32"/>
        <v>#REF!</v>
      </c>
      <c r="H595" s="239"/>
    </row>
    <row r="596" spans="1:8" ht="25.5" x14ac:dyDescent="0.2">
      <c r="A596" s="240">
        <v>582</v>
      </c>
      <c r="B596" s="242" t="e">
        <f t="shared" si="33"/>
        <v>#REF!</v>
      </c>
      <c r="C596" s="217" t="str">
        <f>Цены!B586</f>
        <v xml:space="preserve">Пробивка отверстия в бетонной стене ф50--110мм до 100 мм толщины стен </v>
      </c>
      <c r="D596" s="351" t="str">
        <f>Цены!C586</f>
        <v>шт.</v>
      </c>
      <c r="E596" s="355" t="e">
        <f>IF(#REF!=1,#REF!)+IF(#REF!=1,#REF!)+IF(#REF!=1,#REF!)+IF(#REF!=1,#REF!)+IF(#REF!=1,#REF!)+IF(#REF!=1,#REF!)+IF(#REF!=1,#REF!)+IF('8'!A596=1,'8'!D596)+
IF(#REF!=1,#REF!)+IF('10'!A596=1,'10'!D596)+IF('11'!A596=1,'11'!D596)+IF('12'!A596=1,'12'!D596)+IF('13'!A596=1,'13'!D596)+IF('15'!A596=1,'15'!D596)+IF('14'!A596=1,'14'!D596)</f>
        <v>#REF!</v>
      </c>
      <c r="F596" s="360">
        <f>Цены!G586</f>
        <v>1077.5</v>
      </c>
      <c r="G596" s="352" t="e">
        <f t="shared" si="32"/>
        <v>#REF!</v>
      </c>
      <c r="H596" s="239"/>
    </row>
    <row r="597" spans="1:8" ht="25.5" x14ac:dyDescent="0.2">
      <c r="A597" s="240">
        <v>583</v>
      </c>
      <c r="B597" s="242" t="e">
        <f t="shared" si="33"/>
        <v>#REF!</v>
      </c>
      <c r="C597" s="217" t="str">
        <f>Цены!B587</f>
        <v xml:space="preserve">Пробивка отверстия в кирпичной стене ф50-110 мм до 100 мм в толщине </v>
      </c>
      <c r="D597" s="351" t="str">
        <f>Цены!C587</f>
        <v>шт.</v>
      </c>
      <c r="E597" s="355" t="e">
        <f>IF(#REF!=1,#REF!)+IF(#REF!=1,#REF!)+IF(#REF!=1,#REF!)+IF(#REF!=1,#REF!)+IF(#REF!=1,#REF!)+IF(#REF!=1,#REF!)+IF(#REF!=1,#REF!)+IF('8'!A597=1,'8'!D597)+
IF(#REF!=1,#REF!)+IF('10'!A597=1,'10'!D597)+IF('11'!A597=1,'11'!D597)+IF('12'!A597=1,'12'!D597)+IF('13'!A597=1,'13'!D597)+IF('15'!A597=1,'15'!D597)+IF('14'!A597=1,'14'!D597)</f>
        <v>#REF!</v>
      </c>
      <c r="F597" s="360">
        <f>Цены!G587</f>
        <v>557.5</v>
      </c>
      <c r="G597" s="352" t="e">
        <f t="shared" si="32"/>
        <v>#REF!</v>
      </c>
      <c r="H597" s="239"/>
    </row>
    <row r="598" spans="1:8" ht="25.5" x14ac:dyDescent="0.2">
      <c r="A598" s="240">
        <v>584</v>
      </c>
      <c r="B598" s="242" t="e">
        <f t="shared" si="33"/>
        <v>#REF!</v>
      </c>
      <c r="C598" s="217" t="str">
        <f>Цены!B588</f>
        <v>Утепление труб канализации/водоснабжения/теплоизоляция</v>
      </c>
      <c r="D598" s="351" t="str">
        <f>Цены!C588</f>
        <v>м/п</v>
      </c>
      <c r="E598" s="355" t="e">
        <f>IF(#REF!=1,#REF!)+IF(#REF!=1,#REF!)+IF(#REF!=1,#REF!)+IF(#REF!=1,#REF!)+IF(#REF!=1,#REF!)+IF(#REF!=1,#REF!)+IF(#REF!=1,#REF!)+IF('8'!A598=1,'8'!D598)+
IF(#REF!=1,#REF!)+IF('10'!A598=1,'10'!D598)+IF('11'!A598=1,'11'!D598)+IF('12'!A598=1,'12'!D598)+IF('13'!A598=1,'13'!D598)+IF('15'!A598=1,'15'!D598)+IF('14'!A598=1,'14'!D598)</f>
        <v>#REF!</v>
      </c>
      <c r="F598" s="360">
        <f>Цены!G588</f>
        <v>49</v>
      </c>
      <c r="G598" s="352" t="e">
        <f t="shared" si="32"/>
        <v>#REF!</v>
      </c>
      <c r="H598" s="239"/>
    </row>
    <row r="599" spans="1:8" x14ac:dyDescent="0.2">
      <c r="A599" s="240">
        <v>585</v>
      </c>
      <c r="B599" s="242" t="e">
        <f t="shared" si="33"/>
        <v>#REF!</v>
      </c>
      <c r="C599" s="217" t="str">
        <f>Цены!B589</f>
        <v>Устройство шумоизоляции труб стояка</v>
      </c>
      <c r="D599" s="351" t="str">
        <f>Цены!C589</f>
        <v>м/п</v>
      </c>
      <c r="E599" s="355" t="e">
        <f>IF(#REF!=1,#REF!)+IF(#REF!=1,#REF!)+IF(#REF!=1,#REF!)+IF(#REF!=1,#REF!)+IF(#REF!=1,#REF!)+IF(#REF!=1,#REF!)+IF(#REF!=1,#REF!)+IF('8'!A599=1,'8'!D599)+
IF(#REF!=1,#REF!)+IF('10'!A599=1,'10'!D599)+IF('11'!A599=1,'11'!D599)+IF('12'!A599=1,'12'!D599)+IF('13'!A599=1,'13'!D599)+IF('15'!A599=1,'15'!D599)+IF('14'!A599=1,'14'!D599)</f>
        <v>#REF!</v>
      </c>
      <c r="F599" s="360">
        <f>Цены!G589</f>
        <v>490</v>
      </c>
      <c r="G599" s="352" t="e">
        <f t="shared" si="32"/>
        <v>#REF!</v>
      </c>
      <c r="H599" s="239"/>
    </row>
    <row r="600" spans="1:8" x14ac:dyDescent="0.2">
      <c r="A600" s="240">
        <v>586</v>
      </c>
      <c r="B600" s="242" t="e">
        <f t="shared" si="33"/>
        <v>#REF!</v>
      </c>
      <c r="C600" s="217" t="str">
        <f>Цены!B590</f>
        <v>Устройство сан тех - шкафа (ГКЛ , Пеноблок)</v>
      </c>
      <c r="D600" s="351" t="str">
        <f>Цены!C590</f>
        <v>м/п</v>
      </c>
      <c r="E600" s="355" t="e">
        <f>IF(#REF!=1,#REF!)+IF(#REF!=1,#REF!)+IF(#REF!=1,#REF!)+IF(#REF!=1,#REF!)+IF(#REF!=1,#REF!)+IF(#REF!=1,#REF!)+IF(#REF!=1,#REF!)+IF('8'!A600=1,'8'!D600)+
IF(#REF!=1,#REF!)+IF('10'!A600=1,'10'!D600)+IF('11'!A600=1,'11'!D600)+IF('12'!A600=1,'12'!D600)+IF('13'!A600=1,'13'!D600)+IF('15'!A600=1,'15'!D600)+IF('14'!A600=1,'14'!D600)</f>
        <v>#REF!</v>
      </c>
      <c r="F600" s="360">
        <f>Цены!G590</f>
        <v>690</v>
      </c>
      <c r="G600" s="352" t="e">
        <f t="shared" si="32"/>
        <v>#REF!</v>
      </c>
      <c r="H600" s="239"/>
    </row>
    <row r="601" spans="1:8" x14ac:dyDescent="0.2">
      <c r="A601" s="240">
        <v>587</v>
      </c>
      <c r="B601" s="242" t="e">
        <f t="shared" si="33"/>
        <v>#REF!</v>
      </c>
      <c r="C601" s="217" t="str">
        <f>Цены!B591</f>
        <v xml:space="preserve">Установка ванны </v>
      </c>
      <c r="D601" s="351" t="str">
        <f>Цены!C591</f>
        <v>шт.</v>
      </c>
      <c r="E601" s="355" t="e">
        <f>IF(#REF!=1,#REF!)+IF(#REF!=1,#REF!)+IF(#REF!=1,#REF!)+IF(#REF!=1,#REF!)+IF(#REF!=1,#REF!)+IF(#REF!=1,#REF!)+IF(#REF!=1,#REF!)+IF('8'!A601=1,'8'!D601)+
IF(#REF!=1,#REF!)+IF('10'!A601=1,'10'!D601)+IF('11'!A601=1,'11'!D601)+IF('12'!A601=1,'12'!D601)+IF('13'!A601=1,'13'!D601)+IF('15'!A601=1,'15'!D601)+IF('14'!A601=1,'14'!D601)</f>
        <v>#REF!</v>
      </c>
      <c r="F601" s="360">
        <f>Цены!G591</f>
        <v>1817</v>
      </c>
      <c r="G601" s="352" t="e">
        <f t="shared" si="32"/>
        <v>#REF!</v>
      </c>
      <c r="H601" s="239"/>
    </row>
    <row r="602" spans="1:8" x14ac:dyDescent="0.2">
      <c r="A602" s="240">
        <v>588</v>
      </c>
      <c r="B602" s="242" t="e">
        <f t="shared" si="33"/>
        <v>#REF!</v>
      </c>
      <c r="C602" s="217" t="str">
        <f>Цены!B592</f>
        <v>Установка ванны ("джакузи")</v>
      </c>
      <c r="D602" s="351" t="str">
        <f>Цены!C592</f>
        <v>шт.</v>
      </c>
      <c r="E602" s="355" t="e">
        <f>IF(#REF!=1,#REF!)+IF(#REF!=1,#REF!)+IF(#REF!=1,#REF!)+IF(#REF!=1,#REF!)+IF(#REF!=1,#REF!)+IF(#REF!=1,#REF!)+IF(#REF!=1,#REF!)+IF('8'!A602=1,'8'!D602)+
IF(#REF!=1,#REF!)+IF('10'!A602=1,'10'!D602)+IF('11'!A602=1,'11'!D602)+IF('12'!A602=1,'12'!D602)+IF('13'!A602=1,'13'!D602)+IF('15'!A602=1,'15'!D602)+IF('14'!A602=1,'14'!D602)</f>
        <v>#REF!</v>
      </c>
      <c r="F602" s="360">
        <f>Цены!G592</f>
        <v>2438</v>
      </c>
      <c r="G602" s="352" t="e">
        <f t="shared" si="32"/>
        <v>#REF!</v>
      </c>
      <c r="H602" s="239"/>
    </row>
    <row r="603" spans="1:8" x14ac:dyDescent="0.2">
      <c r="A603" s="240">
        <v>589</v>
      </c>
      <c r="B603" s="242" t="e">
        <f t="shared" si="33"/>
        <v>#REF!</v>
      </c>
      <c r="C603" s="217" t="str">
        <f>Цены!B593</f>
        <v>Установка ванны (чугун, камень)</v>
      </c>
      <c r="D603" s="351" t="str">
        <f>Цены!C593</f>
        <v>шт.</v>
      </c>
      <c r="E603" s="355" t="e">
        <f>IF(#REF!=1,#REF!)+IF(#REF!=1,#REF!)+IF(#REF!=1,#REF!)+IF(#REF!=1,#REF!)+IF(#REF!=1,#REF!)+IF(#REF!=1,#REF!)+IF(#REF!=1,#REF!)+IF('8'!A603=1,'8'!D603)+
IF(#REF!=1,#REF!)+IF('10'!A603=1,'10'!D603)+IF('11'!A603=1,'11'!D603)+IF('12'!A603=1,'12'!D603)+IF('13'!A603=1,'13'!D603)+IF('15'!A603=1,'15'!D603)+IF('14'!A603=1,'14'!D603)</f>
        <v>#REF!</v>
      </c>
      <c r="F603" s="360">
        <f>Цены!G593</f>
        <v>2654.5</v>
      </c>
      <c r="G603" s="352" t="e">
        <f t="shared" si="32"/>
        <v>#REF!</v>
      </c>
      <c r="H603" s="239"/>
    </row>
    <row r="604" spans="1:8" x14ac:dyDescent="0.2">
      <c r="A604" s="240">
        <v>590</v>
      </c>
      <c r="B604" s="242" t="e">
        <f t="shared" si="33"/>
        <v>#REF!</v>
      </c>
      <c r="C604" s="217" t="str">
        <f>Цены!B594</f>
        <v>Установка ванны стоимостью свыше 100000р</v>
      </c>
      <c r="D604" s="351" t="str">
        <f>Цены!C594</f>
        <v>шт.</v>
      </c>
      <c r="E604" s="355" t="e">
        <f>IF(#REF!=1,#REF!)+IF(#REF!=1,#REF!)+IF(#REF!=1,#REF!)+IF(#REF!=1,#REF!)+IF(#REF!=1,#REF!)+IF(#REF!=1,#REF!)+IF(#REF!=1,#REF!)+IF('8'!A604=1,'8'!D604)+
IF(#REF!=1,#REF!)+IF('10'!A604=1,'10'!D604)+IF('11'!A604=1,'11'!D604)+IF('12'!A604=1,'12'!D604)+IF('13'!A604=1,'13'!D604)+IF('15'!A604=1,'15'!D604)+IF('14'!A604=1,'14'!D604)</f>
        <v>#REF!</v>
      </c>
      <c r="F604" s="360">
        <f>Цены!G594</f>
        <v>5300</v>
      </c>
      <c r="G604" s="352" t="e">
        <f t="shared" si="32"/>
        <v>#REF!</v>
      </c>
      <c r="H604" s="239"/>
    </row>
    <row r="605" spans="1:8" x14ac:dyDescent="0.2">
      <c r="A605" s="240">
        <v>591</v>
      </c>
      <c r="B605" s="242" t="e">
        <f t="shared" si="33"/>
        <v>#REF!</v>
      </c>
      <c r="C605" s="217" t="str">
        <f>Цены!B595</f>
        <v xml:space="preserve">Монтаж стеклянных шторок на ванну </v>
      </c>
      <c r="D605" s="351" t="str">
        <f>Цены!C595</f>
        <v>шт.</v>
      </c>
      <c r="E605" s="355" t="e">
        <f>IF(#REF!=1,#REF!)+IF(#REF!=1,#REF!)+IF(#REF!=1,#REF!)+IF(#REF!=1,#REF!)+IF(#REF!=1,#REF!)+IF(#REF!=1,#REF!)+IF(#REF!=1,#REF!)+IF('8'!A605=1,'8'!D605)+
IF(#REF!=1,#REF!)+IF('10'!A605=1,'10'!D605)+IF('11'!A605=1,'11'!D605)+IF('12'!A605=1,'12'!D605)+IF('13'!A605=1,'13'!D605)+IF('15'!A605=1,'15'!D605)+IF('14'!A605=1,'14'!D605)</f>
        <v>#REF!</v>
      </c>
      <c r="F605" s="360">
        <f>Цены!G595</f>
        <v>1872.5</v>
      </c>
      <c r="G605" s="352" t="e">
        <f t="shared" si="32"/>
        <v>#REF!</v>
      </c>
      <c r="H605" s="239"/>
    </row>
    <row r="606" spans="1:8" x14ac:dyDescent="0.2">
      <c r="A606" s="240">
        <v>592</v>
      </c>
      <c r="B606" s="242" t="e">
        <f t="shared" si="33"/>
        <v>#REF!</v>
      </c>
      <c r="C606" s="217" t="str">
        <f>Цены!B596</f>
        <v xml:space="preserve">Монтаж пластиковых шторок на ванну </v>
      </c>
      <c r="D606" s="351" t="str">
        <f>Цены!C596</f>
        <v>шт.</v>
      </c>
      <c r="E606" s="355" t="e">
        <f>IF(#REF!=1,#REF!)+IF(#REF!=1,#REF!)+IF(#REF!=1,#REF!)+IF(#REF!=1,#REF!)+IF(#REF!=1,#REF!)+IF(#REF!=1,#REF!)+IF(#REF!=1,#REF!)+IF('8'!A606=1,'8'!D606)+
IF(#REF!=1,#REF!)+IF('10'!A606=1,'10'!D606)+IF('11'!A606=1,'11'!D606)+IF('12'!A606=1,'12'!D606)+IF('13'!A606=1,'13'!D606)+IF('15'!A606=1,'15'!D606)+IF('14'!A606=1,'14'!D606)</f>
        <v>#REF!</v>
      </c>
      <c r="F606" s="360">
        <f>Цены!G596</f>
        <v>966</v>
      </c>
      <c r="G606" s="352" t="e">
        <f t="shared" si="32"/>
        <v>#REF!</v>
      </c>
      <c r="H606" s="239"/>
    </row>
    <row r="607" spans="1:8" x14ac:dyDescent="0.2">
      <c r="A607" s="240">
        <v>593</v>
      </c>
      <c r="B607" s="242" t="e">
        <f t="shared" si="33"/>
        <v>#REF!</v>
      </c>
      <c r="C607" s="217" t="str">
        <f>Цены!B597</f>
        <v>Установка душевой кабины ( размером 80*80)</v>
      </c>
      <c r="D607" s="351" t="str">
        <f>Цены!C597</f>
        <v>шт.</v>
      </c>
      <c r="E607" s="355" t="e">
        <f>IF(#REF!=1,#REF!)+IF(#REF!=1,#REF!)+IF(#REF!=1,#REF!)+IF(#REF!=1,#REF!)+IF(#REF!=1,#REF!)+IF(#REF!=1,#REF!)+IF(#REF!=1,#REF!)+IF('8'!A607=1,'8'!D607)+
IF(#REF!=1,#REF!)+IF('10'!A607=1,'10'!D607)+IF('11'!A607=1,'11'!D607)+IF('12'!A607=1,'12'!D607)+IF('13'!A607=1,'13'!D607)+IF('15'!A607=1,'15'!D607)+IF('14'!A607=1,'14'!D607)</f>
        <v>#REF!</v>
      </c>
      <c r="F607" s="360">
        <f>Цены!G597</f>
        <v>1890</v>
      </c>
      <c r="G607" s="352" t="e">
        <f t="shared" si="32"/>
        <v>#REF!</v>
      </c>
      <c r="H607" s="239"/>
    </row>
    <row r="608" spans="1:8" x14ac:dyDescent="0.2">
      <c r="A608" s="240">
        <v>594</v>
      </c>
      <c r="B608" s="242" t="e">
        <f t="shared" si="33"/>
        <v>#REF!</v>
      </c>
      <c r="C608" s="217" t="str">
        <f>Цены!B598</f>
        <v xml:space="preserve">Устройства поддона для душевой кабины </v>
      </c>
      <c r="D608" s="351" t="str">
        <f>Цены!C598</f>
        <v>шт.</v>
      </c>
      <c r="E608" s="355" t="e">
        <f>IF(#REF!=1,#REF!)+IF(#REF!=1,#REF!)+IF(#REF!=1,#REF!)+IF(#REF!=1,#REF!)+IF(#REF!=1,#REF!)+IF(#REF!=1,#REF!)+IF(#REF!=1,#REF!)+IF('8'!A608=1,'8'!D608)+
IF(#REF!=1,#REF!)+IF('10'!A608=1,'10'!D608)+IF('11'!A608=1,'11'!D608)+IF('12'!A608=1,'12'!D608)+IF('13'!A608=1,'13'!D608)+IF('15'!A608=1,'15'!D608)+IF('14'!A608=1,'14'!D608)</f>
        <v>#REF!</v>
      </c>
      <c r="F608" s="360">
        <f>Цены!G598</f>
        <v>1712.5</v>
      </c>
      <c r="G608" s="352" t="e">
        <f t="shared" si="32"/>
        <v>#REF!</v>
      </c>
      <c r="H608" s="239"/>
    </row>
    <row r="609" spans="1:8" ht="25.5" x14ac:dyDescent="0.2">
      <c r="A609" s="240">
        <v>595</v>
      </c>
      <c r="B609" s="242" t="e">
        <f t="shared" si="33"/>
        <v>#REF!</v>
      </c>
      <c r="C609" s="217" t="str">
        <f>Цены!B599</f>
        <v>Устройство подиума (кладка, стяжка, гидроизоляция)</v>
      </c>
      <c r="D609" s="351" t="str">
        <f>Цены!C599</f>
        <v>шт.</v>
      </c>
      <c r="E609" s="355" t="e">
        <f>IF(#REF!=1,#REF!)+IF(#REF!=1,#REF!)+IF(#REF!=1,#REF!)+IF(#REF!=1,#REF!)+IF(#REF!=1,#REF!)+IF(#REF!=1,#REF!)+IF(#REF!=1,#REF!)+IF('8'!A609=1,'8'!D609)+
IF(#REF!=1,#REF!)+IF('10'!A609=1,'10'!D609)+IF('11'!A609=1,'11'!D609)+IF('12'!A609=1,'12'!D609)+IF('13'!A609=1,'13'!D609)+IF('15'!A609=1,'15'!D609)+IF('14'!A609=1,'14'!D609)</f>
        <v>#REF!</v>
      </c>
      <c r="F609" s="360">
        <f>Цены!G599</f>
        <v>6920</v>
      </c>
      <c r="G609" s="352" t="e">
        <f t="shared" si="32"/>
        <v>#REF!</v>
      </c>
      <c r="H609" s="239"/>
    </row>
    <row r="610" spans="1:8" ht="25.5" x14ac:dyDescent="0.2">
      <c r="A610" s="240">
        <v>596</v>
      </c>
      <c r="B610" s="242" t="e">
        <f t="shared" si="33"/>
        <v>#REF!</v>
      </c>
      <c r="C610" s="217" t="str">
        <f>Цены!B600</f>
        <v xml:space="preserve">Монтаж стеклянных шторок для душевого поддона </v>
      </c>
      <c r="D610" s="351" t="str">
        <f>Цены!C600</f>
        <v>шт.</v>
      </c>
      <c r="E610" s="355" t="e">
        <f>IF(#REF!=1,#REF!)+IF(#REF!=1,#REF!)+IF(#REF!=1,#REF!)+IF(#REF!=1,#REF!)+IF(#REF!=1,#REF!)+IF(#REF!=1,#REF!)+IF(#REF!=1,#REF!)+IF('8'!A610=1,'8'!D610)+
IF(#REF!=1,#REF!)+IF('10'!A610=1,'10'!D610)+IF('11'!A610=1,'11'!D610)+IF('12'!A610=1,'12'!D610)+IF('13'!A610=1,'13'!D610)+IF('15'!A610=1,'15'!D610)+IF('14'!A610=1,'14'!D610)</f>
        <v>#REF!</v>
      </c>
      <c r="F610" s="360">
        <f>Цены!G600</f>
        <v>3440</v>
      </c>
      <c r="G610" s="352" t="e">
        <f t="shared" si="32"/>
        <v>#REF!</v>
      </c>
      <c r="H610" s="239"/>
    </row>
    <row r="611" spans="1:8" x14ac:dyDescent="0.2">
      <c r="A611" s="240">
        <v>597</v>
      </c>
      <c r="B611" s="242" t="e">
        <f t="shared" si="33"/>
        <v>#REF!</v>
      </c>
      <c r="C611" s="217" t="str">
        <f>Цены!B601</f>
        <v xml:space="preserve">Установка сливного трапа </v>
      </c>
      <c r="D611" s="351" t="str">
        <f>Цены!C601</f>
        <v>шт.</v>
      </c>
      <c r="E611" s="355" t="e">
        <f>IF(#REF!=1,#REF!)+IF(#REF!=1,#REF!)+IF(#REF!=1,#REF!)+IF(#REF!=1,#REF!)+IF(#REF!=1,#REF!)+IF(#REF!=1,#REF!)+IF(#REF!=1,#REF!)+IF('8'!A611=1,'8'!D611)+
IF(#REF!=1,#REF!)+IF('10'!A611=1,'10'!D611)+IF('11'!A611=1,'11'!D611)+IF('12'!A611=1,'12'!D611)+IF('13'!A611=1,'13'!D611)+IF('15'!A611=1,'15'!D611)+IF('14'!A611=1,'14'!D611)</f>
        <v>#REF!</v>
      </c>
      <c r="F611" s="360">
        <f>Цены!G601</f>
        <v>811.5</v>
      </c>
      <c r="G611" s="352" t="e">
        <f t="shared" si="32"/>
        <v>#REF!</v>
      </c>
      <c r="H611" s="239"/>
    </row>
    <row r="612" spans="1:8" ht="25.5" x14ac:dyDescent="0.2">
      <c r="A612" s="240">
        <v>598</v>
      </c>
      <c r="B612" s="242" t="e">
        <f t="shared" si="33"/>
        <v>#REF!</v>
      </c>
      <c r="C612" s="217" t="str">
        <f>Цены!B602</f>
        <v>Устройства подиума с обшивкой фанерой до 10 см прямолинейного</v>
      </c>
      <c r="D612" s="351" t="str">
        <f>Цены!C602</f>
        <v>шт.</v>
      </c>
      <c r="E612" s="355" t="e">
        <f>IF(#REF!=1,#REF!)+IF(#REF!=1,#REF!)+IF(#REF!=1,#REF!)+IF(#REF!=1,#REF!)+IF(#REF!=1,#REF!)+IF(#REF!=1,#REF!)+IF(#REF!=1,#REF!)+IF('8'!A612=1,'8'!D612)+
IF(#REF!=1,#REF!)+IF('10'!A612=1,'10'!D612)+IF('11'!A612=1,'11'!D612)+IF('12'!A612=1,'12'!D612)+IF('13'!A612=1,'13'!D612)+IF('15'!A612=1,'15'!D612)+IF('14'!A612=1,'14'!D612)</f>
        <v>#REF!</v>
      </c>
      <c r="F612" s="360">
        <f>Цены!G602</f>
        <v>3473</v>
      </c>
      <c r="G612" s="352" t="e">
        <f t="shared" si="32"/>
        <v>#REF!</v>
      </c>
      <c r="H612" s="239"/>
    </row>
    <row r="613" spans="1:8" x14ac:dyDescent="0.2">
      <c r="A613" s="240">
        <v>599</v>
      </c>
      <c r="B613" s="242" t="e">
        <f t="shared" si="33"/>
        <v>#REF!</v>
      </c>
      <c r="C613" s="217" t="str">
        <f>Цены!B603</f>
        <v>Устройство подиума с установкой поддона</v>
      </c>
      <c r="D613" s="351" t="str">
        <f>Цены!C603</f>
        <v>шт.</v>
      </c>
      <c r="E613" s="355" t="e">
        <f>IF(#REF!=1,#REF!)+IF(#REF!=1,#REF!)+IF(#REF!=1,#REF!)+IF(#REF!=1,#REF!)+IF(#REF!=1,#REF!)+IF(#REF!=1,#REF!)+IF(#REF!=1,#REF!)+IF('8'!A613=1,'8'!D613)+
IF(#REF!=1,#REF!)+IF('10'!A613=1,'10'!D613)+IF('11'!A613=1,'11'!D613)+IF('12'!A613=1,'12'!D613)+IF('13'!A613=1,'13'!D613)+IF('15'!A613=1,'15'!D613)+IF('14'!A613=1,'14'!D613)</f>
        <v>#REF!</v>
      </c>
      <c r="F613" s="360">
        <f>Цены!G603</f>
        <v>2093</v>
      </c>
      <c r="G613" s="352" t="e">
        <f t="shared" si="32"/>
        <v>#REF!</v>
      </c>
      <c r="H613" s="239"/>
    </row>
    <row r="614" spans="1:8" x14ac:dyDescent="0.2">
      <c r="A614" s="240">
        <v>600</v>
      </c>
      <c r="B614" s="242" t="e">
        <f t="shared" si="33"/>
        <v>#REF!</v>
      </c>
      <c r="C614" s="217" t="str">
        <f>Цены!B604</f>
        <v>Установка смесителей/гигиенического душа</v>
      </c>
      <c r="D614" s="351" t="str">
        <f>Цены!C604</f>
        <v>шт.</v>
      </c>
      <c r="E614" s="355" t="e">
        <f>IF(#REF!=1,#REF!)+IF(#REF!=1,#REF!)+IF(#REF!=1,#REF!)+IF(#REF!=1,#REF!)+IF(#REF!=1,#REF!)+IF(#REF!=1,#REF!)+IF(#REF!=1,#REF!)+IF('8'!A614=1,'8'!D614)+
IF(#REF!=1,#REF!)+IF('10'!A614=1,'10'!D614)+IF('11'!A614=1,'11'!D614)+IF('12'!A614=1,'12'!D614)+IF('13'!A614=1,'13'!D614)+IF('15'!A614=1,'15'!D614)+IF('14'!A614=1,'14'!D614)</f>
        <v>#REF!</v>
      </c>
      <c r="F614" s="360">
        <f>Цены!G604</f>
        <v>622.5</v>
      </c>
      <c r="G614" s="352" t="e">
        <f t="shared" si="32"/>
        <v>#REF!</v>
      </c>
      <c r="H614" s="239"/>
    </row>
    <row r="615" spans="1:8" ht="25.5" x14ac:dyDescent="0.2">
      <c r="A615" s="240">
        <v>601</v>
      </c>
      <c r="B615" s="242" t="e">
        <f t="shared" si="33"/>
        <v>#REF!</v>
      </c>
      <c r="C615" s="217" t="str">
        <f>Цены!B605</f>
        <v xml:space="preserve">Установка встраиваемого смесителя/гигиенического душа </v>
      </c>
      <c r="D615" s="351" t="str">
        <f>Цены!C605</f>
        <v>шт.</v>
      </c>
      <c r="E615" s="355" t="e">
        <f>IF(#REF!=1,#REF!)+IF(#REF!=1,#REF!)+IF(#REF!=1,#REF!)+IF(#REF!=1,#REF!)+IF(#REF!=1,#REF!)+IF(#REF!=1,#REF!)+IF(#REF!=1,#REF!)+IF('8'!A615=1,'8'!D615)+
IF(#REF!=1,#REF!)+IF('10'!A615=1,'10'!D615)+IF('11'!A615=1,'11'!D615)+IF('12'!A615=1,'12'!D615)+IF('13'!A615=1,'13'!D615)+IF('15'!A615=1,'15'!D615)+IF('14'!A615=1,'14'!D615)</f>
        <v>#REF!</v>
      </c>
      <c r="F615" s="360">
        <f>Цены!G605</f>
        <v>1727.5</v>
      </c>
      <c r="G615" s="352" t="e">
        <f t="shared" si="32"/>
        <v>#REF!</v>
      </c>
      <c r="H615" s="239"/>
    </row>
    <row r="616" spans="1:8" x14ac:dyDescent="0.2">
      <c r="A616" s="240">
        <v>602</v>
      </c>
      <c r="B616" s="242" t="e">
        <f t="shared" si="33"/>
        <v>#REF!</v>
      </c>
      <c r="C616" s="217" t="str">
        <f>Цены!B606</f>
        <v>Установка тропического душа</v>
      </c>
      <c r="D616" s="351" t="str">
        <f>Цены!C606</f>
        <v>шт.</v>
      </c>
      <c r="E616" s="355" t="e">
        <f>IF(#REF!=1,#REF!)+IF(#REF!=1,#REF!)+IF(#REF!=1,#REF!)+IF(#REF!=1,#REF!)+IF(#REF!=1,#REF!)+IF(#REF!=1,#REF!)+IF(#REF!=1,#REF!)+IF('8'!A616=1,'8'!D616)+
IF(#REF!=1,#REF!)+IF('10'!A616=1,'10'!D616)+IF('11'!A616=1,'11'!D616)+IF('12'!A616=1,'12'!D616)+IF('13'!A616=1,'13'!D616)+IF('15'!A616=1,'15'!D616)+IF('14'!A616=1,'14'!D616)</f>
        <v>#REF!</v>
      </c>
      <c r="F616" s="360">
        <f>Цены!G606</f>
        <v>1068</v>
      </c>
      <c r="G616" s="352" t="e">
        <f t="shared" si="32"/>
        <v>#REF!</v>
      </c>
      <c r="H616" s="239"/>
    </row>
    <row r="617" spans="1:8" x14ac:dyDescent="0.2">
      <c r="A617" s="240">
        <v>603</v>
      </c>
      <c r="B617" s="242" t="e">
        <f t="shared" si="33"/>
        <v>#REF!</v>
      </c>
      <c r="C617" s="217" t="str">
        <f>Цены!B607</f>
        <v>Установка душевой штанги</v>
      </c>
      <c r="D617" s="351" t="str">
        <f>Цены!C607</f>
        <v>шт.</v>
      </c>
      <c r="E617" s="355" t="e">
        <f>IF(#REF!=1,#REF!)+IF(#REF!=1,#REF!)+IF(#REF!=1,#REF!)+IF(#REF!=1,#REF!)+IF(#REF!=1,#REF!)+IF(#REF!=1,#REF!)+IF(#REF!=1,#REF!)+IF('8'!A617=1,'8'!D617)+
IF(#REF!=1,#REF!)+IF('10'!A617=1,'10'!D617)+IF('11'!A617=1,'11'!D617)+IF('12'!A617=1,'12'!D617)+IF('13'!A617=1,'13'!D617)+IF('15'!A617=1,'15'!D617)+IF('14'!A617=1,'14'!D617)</f>
        <v>#REF!</v>
      </c>
      <c r="F617" s="360">
        <f>Цены!G607</f>
        <v>472.5</v>
      </c>
      <c r="G617" s="352" t="e">
        <f t="shared" si="32"/>
        <v>#REF!</v>
      </c>
      <c r="H617" s="239"/>
    </row>
    <row r="618" spans="1:8" x14ac:dyDescent="0.2">
      <c r="A618" s="240">
        <v>604</v>
      </c>
      <c r="B618" s="242" t="e">
        <f t="shared" si="33"/>
        <v>#REF!</v>
      </c>
      <c r="C618" s="217" t="str">
        <f>Цены!B608</f>
        <v xml:space="preserve">Установка сифона </v>
      </c>
      <c r="D618" s="351" t="str">
        <f>Цены!C608</f>
        <v>шт.</v>
      </c>
      <c r="E618" s="355" t="e">
        <f>IF(#REF!=1,#REF!)+IF(#REF!=1,#REF!)+IF(#REF!=1,#REF!)+IF(#REF!=1,#REF!)+IF(#REF!=1,#REF!)+IF(#REF!=1,#REF!)+IF(#REF!=1,#REF!)+IF('8'!A618=1,'8'!D618)+
IF(#REF!=1,#REF!)+IF('10'!A618=1,'10'!D618)+IF('11'!A618=1,'11'!D618)+IF('12'!A618=1,'12'!D618)+IF('13'!A618=1,'13'!D618)+IF('15'!A618=1,'15'!D618)+IF('14'!A618=1,'14'!D618)</f>
        <v>#REF!</v>
      </c>
      <c r="F618" s="360">
        <f>Цены!G608</f>
        <v>276</v>
      </c>
      <c r="G618" s="352" t="e">
        <f t="shared" ref="G618:G649" si="34">E618*F618</f>
        <v>#REF!</v>
      </c>
      <c r="H618" s="239"/>
    </row>
    <row r="619" spans="1:8" x14ac:dyDescent="0.2">
      <c r="A619" s="240">
        <v>605</v>
      </c>
      <c r="B619" s="242" t="e">
        <f t="shared" si="33"/>
        <v>#REF!</v>
      </c>
      <c r="C619" s="217" t="str">
        <f>Цены!B609</f>
        <v xml:space="preserve">Прокладка труб водоснабжения </v>
      </c>
      <c r="D619" s="351" t="str">
        <f>Цены!C609</f>
        <v>м/п</v>
      </c>
      <c r="E619" s="355" t="e">
        <f>IF(#REF!=1,#REF!)+IF(#REF!=1,#REF!)+IF(#REF!=1,#REF!)+IF(#REF!=1,#REF!)+IF(#REF!=1,#REF!)+IF(#REF!=1,#REF!)+IF(#REF!=1,#REF!)+IF('8'!A619=1,'8'!D619)+
IF(#REF!=1,#REF!)+IF('10'!A619=1,'10'!D619)+IF('11'!A619=1,'11'!D619)+IF('12'!A619=1,'12'!D619)+IF('13'!A619=1,'13'!D619)+IF('15'!A619=1,'15'!D619)+IF('14'!A619=1,'14'!D619)</f>
        <v>#REF!</v>
      </c>
      <c r="F619" s="360">
        <f>Цены!G609</f>
        <v>81</v>
      </c>
      <c r="G619" s="352" t="e">
        <f t="shared" si="34"/>
        <v>#REF!</v>
      </c>
      <c r="H619" s="239"/>
    </row>
    <row r="620" spans="1:8" x14ac:dyDescent="0.2">
      <c r="A620" s="240">
        <v>606</v>
      </c>
      <c r="B620" s="242" t="e">
        <f t="shared" si="33"/>
        <v>#REF!</v>
      </c>
      <c r="C620" s="217" t="str">
        <f>Цены!B610</f>
        <v xml:space="preserve">Прокладка труб канализации </v>
      </c>
      <c r="D620" s="351" t="str">
        <f>Цены!C610</f>
        <v>м/п</v>
      </c>
      <c r="E620" s="355" t="e">
        <f>IF(#REF!=1,#REF!)+IF(#REF!=1,#REF!)+IF(#REF!=1,#REF!)+IF(#REF!=1,#REF!)+IF(#REF!=1,#REF!)+IF(#REF!=1,#REF!)+IF(#REF!=1,#REF!)+IF('8'!A620=1,'8'!D620)+
IF(#REF!=1,#REF!)+IF('10'!A620=1,'10'!D620)+IF('11'!A620=1,'11'!D620)+IF('12'!A620=1,'12'!D620)+IF('13'!A620=1,'13'!D620)+IF('15'!A620=1,'15'!D620)+IF('14'!A620=1,'14'!D620)</f>
        <v>#REF!</v>
      </c>
      <c r="F620" s="360">
        <f>Цены!G610</f>
        <v>247.5</v>
      </c>
      <c r="G620" s="352" t="e">
        <f t="shared" si="34"/>
        <v>#REF!</v>
      </c>
      <c r="H620" s="239"/>
    </row>
    <row r="621" spans="1:8" ht="25.5" x14ac:dyDescent="0.2">
      <c r="A621" s="240">
        <v>607</v>
      </c>
      <c r="B621" s="242" t="e">
        <f t="shared" si="33"/>
        <v>#REF!</v>
      </c>
      <c r="C621" s="217" t="str">
        <f>Цены!B611</f>
        <v xml:space="preserve">Монтаж заглушек на трубопроводе/канализации </v>
      </c>
      <c r="D621" s="351" t="str">
        <f>Цены!C611</f>
        <v>шт.</v>
      </c>
      <c r="E621" s="355" t="e">
        <f>IF(#REF!=1,#REF!)+IF(#REF!=1,#REF!)+IF(#REF!=1,#REF!)+IF(#REF!=1,#REF!)+IF(#REF!=1,#REF!)+IF(#REF!=1,#REF!)+IF(#REF!=1,#REF!)+IF('8'!A621=1,'8'!D621)+
IF(#REF!=1,#REF!)+IF('10'!A621=1,'10'!D621)+IF('11'!A621=1,'11'!D621)+IF('12'!A621=1,'12'!D621)+IF('13'!A621=1,'13'!D621)+IF('15'!A621=1,'15'!D621)+IF('14'!A621=1,'14'!D621)</f>
        <v>#REF!</v>
      </c>
      <c r="F621" s="360">
        <f>Цены!G611</f>
        <v>36</v>
      </c>
      <c r="G621" s="352" t="e">
        <f t="shared" si="34"/>
        <v>#REF!</v>
      </c>
      <c r="H621" s="239"/>
    </row>
    <row r="622" spans="1:8" x14ac:dyDescent="0.2">
      <c r="A622" s="240">
        <v>608</v>
      </c>
      <c r="B622" s="242" t="e">
        <f t="shared" si="33"/>
        <v>#REF!</v>
      </c>
      <c r="C622" s="217" t="str">
        <f>Цены!B612</f>
        <v>Установка кухонной мойки</v>
      </c>
      <c r="D622" s="351" t="str">
        <f>Цены!C612</f>
        <v>шт.</v>
      </c>
      <c r="E622" s="355" t="e">
        <f>IF(#REF!=1,#REF!)+IF(#REF!=1,#REF!)+IF(#REF!=1,#REF!)+IF(#REF!=1,#REF!)+IF(#REF!=1,#REF!)+IF(#REF!=1,#REF!)+IF(#REF!=1,#REF!)+IF('8'!A622=1,'8'!D622)+
IF(#REF!=1,#REF!)+IF('10'!A622=1,'10'!D622)+IF('11'!A622=1,'11'!D622)+IF('12'!A622=1,'12'!D622)+IF('13'!A622=1,'13'!D622)+IF('15'!A622=1,'15'!D622)+IF('14'!A622=1,'14'!D622)</f>
        <v>#REF!</v>
      </c>
      <c r="F622" s="360">
        <f>Цены!G612</f>
        <v>552</v>
      </c>
      <c r="G622" s="352" t="e">
        <f t="shared" si="34"/>
        <v>#REF!</v>
      </c>
      <c r="H622" s="239"/>
    </row>
    <row r="623" spans="1:8" x14ac:dyDescent="0.2">
      <c r="A623" s="240">
        <v>609</v>
      </c>
      <c r="B623" s="242" t="e">
        <f t="shared" si="33"/>
        <v>#REF!</v>
      </c>
      <c r="C623" s="217" t="str">
        <f>Цены!B613</f>
        <v>Сборка коллектора до 5 выходов</v>
      </c>
      <c r="D623" s="351" t="str">
        <f>Цены!C613</f>
        <v>шт.</v>
      </c>
      <c r="E623" s="355" t="e">
        <f>IF(#REF!=1,#REF!)+IF(#REF!=1,#REF!)+IF(#REF!=1,#REF!)+IF(#REF!=1,#REF!)+IF(#REF!=1,#REF!)+IF(#REF!=1,#REF!)+IF(#REF!=1,#REF!)+IF('8'!A623=1,'8'!D623)+
IF(#REF!=1,#REF!)+IF('10'!A623=1,'10'!D623)+IF('11'!A623=1,'11'!D623)+IF('12'!A623=1,'12'!D623)+IF('13'!A623=1,'13'!D623)+IF('15'!A623=1,'15'!D623)+IF('14'!A623=1,'14'!D623)</f>
        <v>#REF!</v>
      </c>
      <c r="F623" s="360">
        <f>Цены!G613</f>
        <v>1035</v>
      </c>
      <c r="G623" s="352" t="e">
        <f t="shared" si="34"/>
        <v>#REF!</v>
      </c>
      <c r="H623" s="239"/>
    </row>
    <row r="624" spans="1:8" x14ac:dyDescent="0.2">
      <c r="A624" s="240">
        <v>610</v>
      </c>
      <c r="B624" s="242" t="e">
        <f t="shared" si="33"/>
        <v>#REF!</v>
      </c>
      <c r="C624" s="217" t="str">
        <f>Цены!B614</f>
        <v>Сборка коллектора до 10 выходов</v>
      </c>
      <c r="D624" s="351" t="str">
        <f>Цены!C614</f>
        <v>шт.</v>
      </c>
      <c r="E624" s="355" t="e">
        <f>IF(#REF!=1,#REF!)+IF(#REF!=1,#REF!)+IF(#REF!=1,#REF!)+IF(#REF!=1,#REF!)+IF(#REF!=1,#REF!)+IF(#REF!=1,#REF!)+IF(#REF!=1,#REF!)+IF('8'!A624=1,'8'!D624)+
IF(#REF!=1,#REF!)+IF('10'!A624=1,'10'!D624)+IF('11'!A624=1,'11'!D624)+IF('12'!A624=1,'12'!D624)+IF('13'!A624=1,'13'!D624)+IF('15'!A624=1,'15'!D624)+IF('14'!A624=1,'14'!D624)</f>
        <v>#REF!</v>
      </c>
      <c r="F624" s="360">
        <f>Цены!G614</f>
        <v>1725</v>
      </c>
      <c r="G624" s="352" t="e">
        <f t="shared" si="34"/>
        <v>#REF!</v>
      </c>
      <c r="H624" s="239"/>
    </row>
    <row r="625" spans="1:8" x14ac:dyDescent="0.2">
      <c r="A625" s="240">
        <v>611</v>
      </c>
      <c r="B625" s="242" t="e">
        <f t="shared" si="33"/>
        <v>#REF!</v>
      </c>
      <c r="C625" s="217" t="str">
        <f>Цены!B615</f>
        <v>Сборка коллектора свыше 10 выходов</v>
      </c>
      <c r="D625" s="351" t="str">
        <f>Цены!C615</f>
        <v>шт.</v>
      </c>
      <c r="E625" s="355" t="e">
        <f>IF(#REF!=1,#REF!)+IF(#REF!=1,#REF!)+IF(#REF!=1,#REF!)+IF(#REF!=1,#REF!)+IF(#REF!=1,#REF!)+IF(#REF!=1,#REF!)+IF(#REF!=1,#REF!)+IF('8'!A625=1,'8'!D625)+
IF(#REF!=1,#REF!)+IF('10'!A625=1,'10'!D625)+IF('11'!A625=1,'11'!D625)+IF('12'!A625=1,'12'!D625)+IF('13'!A625=1,'13'!D625)+IF('15'!A625=1,'15'!D625)+IF('14'!A625=1,'14'!D625)</f>
        <v>#REF!</v>
      </c>
      <c r="F625" s="360">
        <f>Цены!G615</f>
        <v>2070</v>
      </c>
      <c r="G625" s="352" t="e">
        <f t="shared" si="34"/>
        <v>#REF!</v>
      </c>
      <c r="H625" s="239"/>
    </row>
    <row r="626" spans="1:8" ht="25.5" x14ac:dyDescent="0.2">
      <c r="A626" s="240">
        <v>612</v>
      </c>
      <c r="B626" s="242" t="e">
        <f t="shared" si="33"/>
        <v>#REF!</v>
      </c>
      <c r="C626" s="217" t="str">
        <f>Цены!B616</f>
        <v>Установка раковины стоимостью свыше 50000р</v>
      </c>
      <c r="D626" s="351" t="str">
        <f>Цены!C616</f>
        <v>шт.</v>
      </c>
      <c r="E626" s="355" t="e">
        <f>IF(#REF!=1,#REF!)+IF(#REF!=1,#REF!)+IF(#REF!=1,#REF!)+IF(#REF!=1,#REF!)+IF(#REF!=1,#REF!)+IF(#REF!=1,#REF!)+IF(#REF!=1,#REF!)+IF('8'!A626=1,'8'!D626)+
IF(#REF!=1,#REF!)+IF('10'!A626=1,'10'!D626)+IF('11'!A626=1,'11'!D626)+IF('12'!A626=1,'12'!D626)+IF('13'!A626=1,'13'!D626)+IF('15'!A626=1,'15'!D626)+IF('14'!A626=1,'14'!D626)</f>
        <v>#REF!</v>
      </c>
      <c r="F626" s="360">
        <f>Цены!G616</f>
        <v>1827.5</v>
      </c>
      <c r="G626" s="352" t="e">
        <f t="shared" si="34"/>
        <v>#REF!</v>
      </c>
      <c r="H626" s="239"/>
    </row>
    <row r="627" spans="1:8" x14ac:dyDescent="0.2">
      <c r="A627" s="240">
        <v>613</v>
      </c>
      <c r="B627" s="242" t="e">
        <f t="shared" si="33"/>
        <v>#REF!</v>
      </c>
      <c r="C627" s="217" t="str">
        <f>Цены!B617</f>
        <v xml:space="preserve">Установка раковины </v>
      </c>
      <c r="D627" s="351" t="str">
        <f>Цены!C617</f>
        <v>шт.</v>
      </c>
      <c r="E627" s="355" t="e">
        <f>IF(#REF!=1,#REF!)+IF(#REF!=1,#REF!)+IF(#REF!=1,#REF!)+IF(#REF!=1,#REF!)+IF(#REF!=1,#REF!)+IF(#REF!=1,#REF!)+IF(#REF!=1,#REF!)+IF('8'!A627=1,'8'!D627)+
IF(#REF!=1,#REF!)+IF('10'!A627=1,'10'!D627)+IF('11'!A627=1,'11'!D627)+IF('12'!A627=1,'12'!D627)+IF('13'!A627=1,'13'!D627)+IF('15'!A627=1,'15'!D627)+IF('14'!A627=1,'14'!D627)</f>
        <v>#REF!</v>
      </c>
      <c r="F627" s="360">
        <f>Цены!G617</f>
        <v>772.5</v>
      </c>
      <c r="G627" s="352" t="e">
        <f t="shared" si="34"/>
        <v>#REF!</v>
      </c>
      <c r="H627" s="239"/>
    </row>
    <row r="628" spans="1:8" x14ac:dyDescent="0.2">
      <c r="A628" s="240">
        <v>614</v>
      </c>
      <c r="B628" s="242" t="e">
        <f t="shared" si="33"/>
        <v>#REF!</v>
      </c>
      <c r="C628" s="217" t="str">
        <f>Цены!B618</f>
        <v>Монтаж фильтра для воды под мойку</v>
      </c>
      <c r="D628" s="351" t="str">
        <f>Цены!C618</f>
        <v>шт.</v>
      </c>
      <c r="E628" s="355" t="e">
        <f>IF(#REF!=1,#REF!)+IF(#REF!=1,#REF!)+IF(#REF!=1,#REF!)+IF(#REF!=1,#REF!)+IF(#REF!=1,#REF!)+IF(#REF!=1,#REF!)+IF(#REF!=1,#REF!)+IF('8'!A628=1,'8'!D628)+
IF(#REF!=1,#REF!)+IF('10'!A628=1,'10'!D628)+IF('11'!A628=1,'11'!D628)+IF('12'!A628=1,'12'!D628)+IF('13'!A628=1,'13'!D628)+IF('15'!A628=1,'15'!D628)+IF('14'!A628=1,'14'!D628)</f>
        <v>#REF!</v>
      </c>
      <c r="F628" s="360">
        <f>Цены!G618</f>
        <v>559</v>
      </c>
      <c r="G628" s="352" t="e">
        <f t="shared" si="34"/>
        <v>#REF!</v>
      </c>
      <c r="H628" s="239"/>
    </row>
    <row r="629" spans="1:8" x14ac:dyDescent="0.2">
      <c r="A629" s="240">
        <v>615</v>
      </c>
      <c r="B629" s="242" t="e">
        <f t="shared" si="33"/>
        <v>#REF!</v>
      </c>
      <c r="C629" s="217" t="str">
        <f>Цены!B619</f>
        <v>Установка фильтра грубой очистки (косой)</v>
      </c>
      <c r="D629" s="351" t="str">
        <f>Цены!C619</f>
        <v>шт.</v>
      </c>
      <c r="E629" s="355" t="e">
        <f>IF(#REF!=1,#REF!)+IF(#REF!=1,#REF!)+IF(#REF!=1,#REF!)+IF(#REF!=1,#REF!)+IF(#REF!=1,#REF!)+IF(#REF!=1,#REF!)+IF(#REF!=1,#REF!)+IF('8'!A629=1,'8'!D629)+
IF(#REF!=1,#REF!)+IF('10'!A629=1,'10'!D629)+IF('11'!A629=1,'11'!D629)+IF('12'!A629=1,'12'!D629)+IF('13'!A629=1,'13'!D629)+IF('15'!A629=1,'15'!D629)+IF('14'!A629=1,'14'!D629)</f>
        <v>#REF!</v>
      </c>
      <c r="F629" s="360">
        <f>Цены!G619</f>
        <v>372.5</v>
      </c>
      <c r="G629" s="352" t="e">
        <f t="shared" si="34"/>
        <v>#REF!</v>
      </c>
      <c r="H629" s="239"/>
    </row>
    <row r="630" spans="1:8" x14ac:dyDescent="0.2">
      <c r="A630" s="240">
        <v>616</v>
      </c>
      <c r="B630" s="242" t="e">
        <f t="shared" si="33"/>
        <v>#REF!</v>
      </c>
      <c r="C630" s="217" t="str">
        <f>Цены!B620</f>
        <v xml:space="preserve">Установка магистрального фильтра </v>
      </c>
      <c r="D630" s="351" t="str">
        <f>Цены!C620</f>
        <v>шт.</v>
      </c>
      <c r="E630" s="355" t="e">
        <f>IF(#REF!=1,#REF!)+IF(#REF!=1,#REF!)+IF(#REF!=1,#REF!)+IF(#REF!=1,#REF!)+IF(#REF!=1,#REF!)+IF(#REF!=1,#REF!)+IF(#REF!=1,#REF!)+IF('8'!A630=1,'8'!D630)+
IF(#REF!=1,#REF!)+IF('10'!A630=1,'10'!D630)+IF('11'!A630=1,'11'!D630)+IF('12'!A630=1,'12'!D630)+IF('13'!A630=1,'13'!D630)+IF('15'!A630=1,'15'!D630)+IF('14'!A630=1,'14'!D630)</f>
        <v>#REF!</v>
      </c>
      <c r="F630" s="360">
        <f>Цены!G620</f>
        <v>270</v>
      </c>
      <c r="G630" s="352" t="e">
        <f t="shared" si="34"/>
        <v>#REF!</v>
      </c>
      <c r="H630" s="239"/>
    </row>
    <row r="631" spans="1:8" ht="25.5" x14ac:dyDescent="0.2">
      <c r="A631" s="240">
        <v>617</v>
      </c>
      <c r="B631" s="242" t="e">
        <f t="shared" si="33"/>
        <v>#REF!</v>
      </c>
      <c r="C631" s="217" t="str">
        <f>Цены!B621</f>
        <v>Установка самопромывного фильтра тонкой очистки</v>
      </c>
      <c r="D631" s="351" t="str">
        <f>Цены!C621</f>
        <v>шт.</v>
      </c>
      <c r="E631" s="355" t="e">
        <f>IF(#REF!=1,#REF!)+IF(#REF!=1,#REF!)+IF(#REF!=1,#REF!)+IF(#REF!=1,#REF!)+IF(#REF!=1,#REF!)+IF(#REF!=1,#REF!)+IF(#REF!=1,#REF!)+IF('8'!A631=1,'8'!D631)+
IF(#REF!=1,#REF!)+IF('10'!A631=1,'10'!D631)+IF('11'!A631=1,'11'!D631)+IF('12'!A631=1,'12'!D631)+IF('13'!A631=1,'13'!D631)+IF('15'!A631=1,'15'!D631)+IF('14'!A631=1,'14'!D631)</f>
        <v>#REF!</v>
      </c>
      <c r="F631" s="360">
        <f>Цены!G621</f>
        <v>963</v>
      </c>
      <c r="G631" s="352" t="e">
        <f t="shared" si="34"/>
        <v>#REF!</v>
      </c>
      <c r="H631" s="239"/>
    </row>
    <row r="632" spans="1:8" x14ac:dyDescent="0.2">
      <c r="A632" s="240">
        <v>618</v>
      </c>
      <c r="B632" s="242" t="e">
        <f t="shared" si="33"/>
        <v>#REF!</v>
      </c>
      <c r="C632" s="217" t="str">
        <f>Цены!B622</f>
        <v>Установка манометра</v>
      </c>
      <c r="D632" s="351" t="str">
        <f>Цены!C622</f>
        <v>шт.</v>
      </c>
      <c r="E632" s="355" t="e">
        <f>IF(#REF!=1,#REF!)+IF(#REF!=1,#REF!)+IF(#REF!=1,#REF!)+IF(#REF!=1,#REF!)+IF(#REF!=1,#REF!)+IF(#REF!=1,#REF!)+IF(#REF!=1,#REF!)+IF('8'!A632=1,'8'!D632)+
IF(#REF!=1,#REF!)+IF('10'!A632=1,'10'!D632)+IF('11'!A632=1,'11'!D632)+IF('12'!A632=1,'12'!D632)+IF('13'!A632=1,'13'!D632)+IF('15'!A632=1,'15'!D632)+IF('14'!A632=1,'14'!D632)</f>
        <v>#REF!</v>
      </c>
      <c r="F632" s="360">
        <f>Цены!G622</f>
        <v>100</v>
      </c>
      <c r="G632" s="352" t="e">
        <f t="shared" si="34"/>
        <v>#REF!</v>
      </c>
      <c r="H632" s="239"/>
    </row>
    <row r="633" spans="1:8" x14ac:dyDescent="0.2">
      <c r="A633" s="240">
        <v>619</v>
      </c>
      <c r="B633" s="242" t="e">
        <f t="shared" si="33"/>
        <v>#REF!</v>
      </c>
      <c r="C633" s="217" t="str">
        <f>Цены!B623</f>
        <v xml:space="preserve">Установка регулятора давления </v>
      </c>
      <c r="D633" s="351" t="str">
        <f>Цены!C623</f>
        <v>шт.</v>
      </c>
      <c r="E633" s="355" t="e">
        <f>IF(#REF!=1,#REF!)+IF(#REF!=1,#REF!)+IF(#REF!=1,#REF!)+IF(#REF!=1,#REF!)+IF(#REF!=1,#REF!)+IF(#REF!=1,#REF!)+IF(#REF!=1,#REF!)+IF('8'!A633=1,'8'!D633)+
IF(#REF!=1,#REF!)+IF('10'!A633=1,'10'!D633)+IF('11'!A633=1,'11'!D633)+IF('12'!A633=1,'12'!D633)+IF('13'!A633=1,'13'!D633)+IF('15'!A633=1,'15'!D633)+IF('14'!A633=1,'14'!D633)</f>
        <v>#REF!</v>
      </c>
      <c r="F633" s="360">
        <f>Цены!G623</f>
        <v>356.5</v>
      </c>
      <c r="G633" s="352" t="e">
        <f t="shared" si="34"/>
        <v>#REF!</v>
      </c>
      <c r="H633" s="239"/>
    </row>
    <row r="634" spans="1:8" x14ac:dyDescent="0.2">
      <c r="A634" s="240">
        <v>620</v>
      </c>
      <c r="B634" s="242" t="e">
        <f t="shared" si="33"/>
        <v>#REF!</v>
      </c>
      <c r="C634" s="217" t="str">
        <f>Цены!B624</f>
        <v>Установка компенсатора гидроудара</v>
      </c>
      <c r="D634" s="351" t="str">
        <f>Цены!C624</f>
        <v>шт.</v>
      </c>
      <c r="E634" s="355" t="e">
        <f>IF(#REF!=1,#REF!)+IF(#REF!=1,#REF!)+IF(#REF!=1,#REF!)+IF(#REF!=1,#REF!)+IF(#REF!=1,#REF!)+IF(#REF!=1,#REF!)+IF(#REF!=1,#REF!)+IF('8'!A634=1,'8'!D634)+
IF(#REF!=1,#REF!)+IF('10'!A634=1,'10'!D634)+IF('11'!A634=1,'11'!D634)+IF('12'!A634=1,'12'!D634)+IF('13'!A634=1,'13'!D634)+IF('15'!A634=1,'15'!D634)+IF('14'!A634=1,'14'!D634)</f>
        <v>#REF!</v>
      </c>
      <c r="F634" s="360">
        <f>Цены!G624</f>
        <v>235</v>
      </c>
      <c r="G634" s="352" t="e">
        <f t="shared" si="34"/>
        <v>#REF!</v>
      </c>
      <c r="H634" s="239"/>
    </row>
    <row r="635" spans="1:8" x14ac:dyDescent="0.2">
      <c r="A635" s="240">
        <v>621</v>
      </c>
      <c r="B635" s="242" t="e">
        <f t="shared" si="33"/>
        <v>#REF!</v>
      </c>
      <c r="C635" s="217" t="str">
        <f>Цены!B625</f>
        <v>Установка полотенцесушителя</v>
      </c>
      <c r="D635" s="351" t="str">
        <f>Цены!C625</f>
        <v>шт.</v>
      </c>
      <c r="E635" s="355" t="e">
        <f>IF(#REF!=1,#REF!)+IF(#REF!=1,#REF!)+IF(#REF!=1,#REF!)+IF(#REF!=1,#REF!)+IF(#REF!=1,#REF!)+IF(#REF!=1,#REF!)+IF(#REF!=1,#REF!)+IF('8'!A635=1,'8'!D635)+
IF(#REF!=1,#REF!)+IF('10'!A635=1,'10'!D635)+IF('11'!A635=1,'11'!D635)+IF('12'!A635=1,'12'!D635)+IF('13'!A635=1,'13'!D635)+IF('15'!A635=1,'15'!D635)+IF('14'!A635=1,'14'!D635)</f>
        <v>#REF!</v>
      </c>
      <c r="F635" s="360">
        <f>Цены!G625</f>
        <v>1627.5</v>
      </c>
      <c r="G635" s="352" t="e">
        <f t="shared" si="34"/>
        <v>#REF!</v>
      </c>
      <c r="H635" s="239"/>
    </row>
    <row r="636" spans="1:8" ht="25.5" x14ac:dyDescent="0.2">
      <c r="A636" s="240">
        <v>622</v>
      </c>
      <c r="B636" s="242" t="e">
        <f t="shared" si="33"/>
        <v>#REF!</v>
      </c>
      <c r="C636" s="217" t="str">
        <f>Цены!B626</f>
        <v>Установка полотенцесушителя( электрического)</v>
      </c>
      <c r="D636" s="351" t="str">
        <f>Цены!C626</f>
        <v>шт.</v>
      </c>
      <c r="E636" s="355" t="e">
        <f>IF(#REF!=1,#REF!)+IF(#REF!=1,#REF!)+IF(#REF!=1,#REF!)+IF(#REF!=1,#REF!)+IF(#REF!=1,#REF!)+IF(#REF!=1,#REF!)+IF(#REF!=1,#REF!)+IF('8'!A636=1,'8'!D636)+
IF(#REF!=1,#REF!)+IF('10'!A636=1,'10'!D636)+IF('11'!A636=1,'11'!D636)+IF('12'!A636=1,'12'!D636)+IF('13'!A636=1,'13'!D636)+IF('15'!A636=1,'15'!D636)+IF('14'!A636=1,'14'!D636)</f>
        <v>#REF!</v>
      </c>
      <c r="F636" s="360">
        <f>Цены!G626</f>
        <v>672.5</v>
      </c>
      <c r="G636" s="352" t="e">
        <f t="shared" si="34"/>
        <v>#REF!</v>
      </c>
      <c r="H636" s="239"/>
    </row>
    <row r="637" spans="1:8" x14ac:dyDescent="0.2">
      <c r="A637" s="240">
        <v>623</v>
      </c>
      <c r="B637" s="242" t="e">
        <f t="shared" si="33"/>
        <v>#REF!</v>
      </c>
      <c r="C637" s="217" t="str">
        <f>Цены!B627</f>
        <v>Монтаж водосчетчика без пломбировки</v>
      </c>
      <c r="D637" s="351" t="str">
        <f>Цены!C627</f>
        <v>шт.</v>
      </c>
      <c r="E637" s="355" t="e">
        <f>IF(#REF!=1,#REF!)+IF(#REF!=1,#REF!)+IF(#REF!=1,#REF!)+IF(#REF!=1,#REF!)+IF(#REF!=1,#REF!)+IF(#REF!=1,#REF!)+IF(#REF!=1,#REF!)+IF('8'!A637=1,'8'!D637)+
IF(#REF!=1,#REF!)+IF('10'!A637=1,'10'!D637)+IF('11'!A637=1,'11'!D637)+IF('12'!A637=1,'12'!D637)+IF('13'!A637=1,'13'!D637)+IF('15'!A637=1,'15'!D637)+IF('14'!A637=1,'14'!D637)</f>
        <v>#REF!</v>
      </c>
      <c r="F637" s="360">
        <f>Цены!G627</f>
        <v>623</v>
      </c>
      <c r="G637" s="352" t="e">
        <f t="shared" si="34"/>
        <v>#REF!</v>
      </c>
      <c r="H637" s="239"/>
    </row>
    <row r="638" spans="1:8" ht="25.5" x14ac:dyDescent="0.2">
      <c r="A638" s="240">
        <v>624</v>
      </c>
      <c r="B638" s="242" t="e">
        <f t="shared" si="33"/>
        <v>#REF!</v>
      </c>
      <c r="C638" s="217" t="str">
        <f>Цены!B628</f>
        <v xml:space="preserve">Установка и подключение стиральной машины </v>
      </c>
      <c r="D638" s="351" t="str">
        <f>Цены!C628</f>
        <v>шт.</v>
      </c>
      <c r="E638" s="355" t="e">
        <f>IF(#REF!=1,#REF!)+IF(#REF!=1,#REF!)+IF(#REF!=1,#REF!)+IF(#REF!=1,#REF!)+IF(#REF!=1,#REF!)+IF(#REF!=1,#REF!)+IF(#REF!=1,#REF!)+IF('8'!A638=1,'8'!D638)+
IF(#REF!=1,#REF!)+IF('10'!A638=1,'10'!D638)+IF('11'!A638=1,'11'!D638)+IF('12'!A638=1,'12'!D638)+IF('13'!A638=1,'13'!D638)+IF('15'!A638=1,'15'!D638)+IF('14'!A638=1,'14'!D638)</f>
        <v>#REF!</v>
      </c>
      <c r="F638" s="360">
        <f>Цены!G628</f>
        <v>858</v>
      </c>
      <c r="G638" s="352" t="e">
        <f t="shared" si="34"/>
        <v>#REF!</v>
      </c>
      <c r="H638" s="239"/>
    </row>
    <row r="639" spans="1:8" x14ac:dyDescent="0.2">
      <c r="A639" s="240">
        <v>625</v>
      </c>
      <c r="B639" s="242" t="e">
        <f t="shared" si="33"/>
        <v>#REF!</v>
      </c>
      <c r="C639" s="217" t="str">
        <f>Цены!B629</f>
        <v>Установка водонагревателя до 100л</v>
      </c>
      <c r="D639" s="351" t="str">
        <f>Цены!C629</f>
        <v>шт.</v>
      </c>
      <c r="E639" s="355" t="e">
        <f>IF(#REF!=1,#REF!)+IF(#REF!=1,#REF!)+IF(#REF!=1,#REF!)+IF(#REF!=1,#REF!)+IF(#REF!=1,#REF!)+IF(#REF!=1,#REF!)+IF(#REF!=1,#REF!)+IF('8'!A639=1,'8'!D639)+
IF(#REF!=1,#REF!)+IF('10'!A639=1,'10'!D639)+IF('11'!A639=1,'11'!D639)+IF('12'!A639=1,'12'!D639)+IF('13'!A639=1,'13'!D639)+IF('15'!A639=1,'15'!D639)+IF('14'!A639=1,'14'!D639)</f>
        <v>#REF!</v>
      </c>
      <c r="F639" s="360">
        <f>Цены!G629</f>
        <v>1460</v>
      </c>
      <c r="G639" s="352" t="e">
        <f t="shared" si="34"/>
        <v>#REF!</v>
      </c>
      <c r="H639" s="239"/>
    </row>
    <row r="640" spans="1:8" x14ac:dyDescent="0.2">
      <c r="A640" s="240">
        <v>626</v>
      </c>
      <c r="B640" s="242" t="e">
        <f t="shared" si="33"/>
        <v>#REF!</v>
      </c>
      <c r="C640" s="217" t="str">
        <f>Цены!B630</f>
        <v>Установка водонагревателя свыше 100л</v>
      </c>
      <c r="D640" s="351" t="str">
        <f>Цены!C630</f>
        <v>шт.</v>
      </c>
      <c r="E640" s="355" t="e">
        <f>IF(#REF!=1,#REF!)+IF(#REF!=1,#REF!)+IF(#REF!=1,#REF!)+IF(#REF!=1,#REF!)+IF(#REF!=1,#REF!)+IF(#REF!=1,#REF!)+IF(#REF!=1,#REF!)+IF('8'!A640=1,'8'!D640)+
IF(#REF!=1,#REF!)+IF('10'!A640=1,'10'!D640)+IF('11'!A640=1,'11'!D640)+IF('12'!A640=1,'12'!D640)+IF('13'!A640=1,'13'!D640)+IF('15'!A640=1,'15'!D640)+IF('14'!A640=1,'14'!D640)</f>
        <v>#REF!</v>
      </c>
      <c r="F640" s="360">
        <f>Цены!G630</f>
        <v>2100</v>
      </c>
      <c r="G640" s="352" t="e">
        <f t="shared" si="34"/>
        <v>#REF!</v>
      </c>
      <c r="H640" s="239"/>
    </row>
    <row r="641" spans="1:8" x14ac:dyDescent="0.2">
      <c r="A641" s="240">
        <v>627</v>
      </c>
      <c r="B641" s="242" t="e">
        <f t="shared" si="33"/>
        <v>#REF!</v>
      </c>
      <c r="C641" s="217" t="str">
        <f>Цены!B631</f>
        <v>Монтаж проточного водонагревателя</v>
      </c>
      <c r="D641" s="351" t="str">
        <f>Цены!C631</f>
        <v>шт.</v>
      </c>
      <c r="E641" s="355" t="e">
        <f>IF(#REF!=1,#REF!)+IF(#REF!=1,#REF!)+IF(#REF!=1,#REF!)+IF(#REF!=1,#REF!)+IF(#REF!=1,#REF!)+IF(#REF!=1,#REF!)+IF(#REF!=1,#REF!)+IF('8'!A641=1,'8'!D641)+
IF(#REF!=1,#REF!)+IF('10'!A641=1,'10'!D641)+IF('11'!A641=1,'11'!D641)+IF('12'!A641=1,'12'!D641)+IF('13'!A641=1,'13'!D641)+IF('15'!A641=1,'15'!D641)+IF('14'!A641=1,'14'!D641)</f>
        <v>#REF!</v>
      </c>
      <c r="F641" s="360">
        <f>Цены!G631</f>
        <v>800</v>
      </c>
      <c r="G641" s="352" t="e">
        <f t="shared" si="34"/>
        <v>#REF!</v>
      </c>
      <c r="H641" s="239"/>
    </row>
    <row r="642" spans="1:8" x14ac:dyDescent="0.2">
      <c r="A642" s="240">
        <v>628</v>
      </c>
      <c r="B642" s="242" t="e">
        <f t="shared" si="33"/>
        <v>#REF!</v>
      </c>
      <c r="C642" s="217" t="str">
        <f>Цены!B632</f>
        <v>Монтаж экрана под ванну (пластик)</v>
      </c>
      <c r="D642" s="351" t="str">
        <f>Цены!C632</f>
        <v>шт.</v>
      </c>
      <c r="E642" s="355" t="e">
        <f>IF(#REF!=1,#REF!)+IF(#REF!=1,#REF!)+IF(#REF!=1,#REF!)+IF(#REF!=1,#REF!)+IF(#REF!=1,#REF!)+IF(#REF!=1,#REF!)+IF(#REF!=1,#REF!)+IF('8'!A642=1,'8'!D642)+
IF(#REF!=1,#REF!)+IF('10'!A642=1,'10'!D642)+IF('11'!A642=1,'11'!D642)+IF('12'!A642=1,'12'!D642)+IF('13'!A642=1,'13'!D642)+IF('15'!A642=1,'15'!D642)+IF('14'!A642=1,'14'!D642)</f>
        <v>#REF!</v>
      </c>
      <c r="F642" s="360">
        <f>Цены!G632</f>
        <v>713</v>
      </c>
      <c r="G642" s="352" t="e">
        <f t="shared" si="34"/>
        <v>#REF!</v>
      </c>
      <c r="H642" s="239"/>
    </row>
    <row r="643" spans="1:8" x14ac:dyDescent="0.2">
      <c r="A643" s="240">
        <v>629</v>
      </c>
      <c r="B643" s="242" t="e">
        <f t="shared" si="33"/>
        <v>#REF!</v>
      </c>
      <c r="C643" s="217" t="str">
        <f>Цены!B633</f>
        <v>Монтаж экрана под ванну (каркас для плитки)</v>
      </c>
      <c r="D643" s="351" t="str">
        <f>Цены!C633</f>
        <v>шт.</v>
      </c>
      <c r="E643" s="355" t="e">
        <f>IF(#REF!=1,#REF!)+IF(#REF!=1,#REF!)+IF(#REF!=1,#REF!)+IF(#REF!=1,#REF!)+IF(#REF!=1,#REF!)+IF(#REF!=1,#REF!)+IF(#REF!=1,#REF!)+IF('8'!A643=1,'8'!D643)+
IF(#REF!=1,#REF!)+IF('10'!A643=1,'10'!D643)+IF('11'!A643=1,'11'!D643)+IF('12'!A643=1,'12'!D643)+IF('13'!A643=1,'13'!D643)+IF('15'!A643=1,'15'!D643)+IF('14'!A643=1,'14'!D643)</f>
        <v>#REF!</v>
      </c>
      <c r="F643" s="360">
        <f>Цены!G633</f>
        <v>1177.5</v>
      </c>
      <c r="G643" s="352" t="e">
        <f t="shared" si="34"/>
        <v>#REF!</v>
      </c>
      <c r="H643" s="239"/>
    </row>
    <row r="644" spans="1:8" x14ac:dyDescent="0.2">
      <c r="A644" s="240">
        <v>630</v>
      </c>
      <c r="B644" s="242" t="e">
        <f t="shared" si="33"/>
        <v>#REF!</v>
      </c>
      <c r="C644" s="217" t="str">
        <f>Цены!B634</f>
        <v xml:space="preserve">Замена вводных кранов </v>
      </c>
      <c r="D644" s="351" t="str">
        <f>Цены!C634</f>
        <v>шт.</v>
      </c>
      <c r="E644" s="355" t="e">
        <f>IF(#REF!=1,#REF!)+IF(#REF!=1,#REF!)+IF(#REF!=1,#REF!)+IF(#REF!=1,#REF!)+IF(#REF!=1,#REF!)+IF(#REF!=1,#REF!)+IF(#REF!=1,#REF!)+IF('8'!A644=1,'8'!D644)+
IF(#REF!=1,#REF!)+IF('10'!A644=1,'10'!D644)+IF('11'!A644=1,'11'!D644)+IF('12'!A644=1,'12'!D644)+IF('13'!A644=1,'13'!D644)+IF('15'!A644=1,'15'!D644)+IF('14'!A644=1,'14'!D644)</f>
        <v>#REF!</v>
      </c>
      <c r="F644" s="360">
        <f>Цены!G634</f>
        <v>427.5</v>
      </c>
      <c r="G644" s="352" t="e">
        <f t="shared" si="34"/>
        <v>#REF!</v>
      </c>
      <c r="H644" s="239"/>
    </row>
    <row r="645" spans="1:8" ht="25.5" x14ac:dyDescent="0.2">
      <c r="A645" s="240">
        <v>631</v>
      </c>
      <c r="B645" s="242" t="e">
        <f t="shared" si="33"/>
        <v>#REF!</v>
      </c>
      <c r="C645" s="217" t="str">
        <f>Цены!B635</f>
        <v>Установка системы защиты от протечек воды "Аквасторож"</v>
      </c>
      <c r="D645" s="351" t="str">
        <f>Цены!C635</f>
        <v>шт.</v>
      </c>
      <c r="E645" s="355" t="e">
        <f>IF(#REF!=1,#REF!)+IF(#REF!=1,#REF!)+IF(#REF!=1,#REF!)+IF(#REF!=1,#REF!)+IF(#REF!=1,#REF!)+IF(#REF!=1,#REF!)+IF(#REF!=1,#REF!)+IF('8'!A645=1,'8'!D645)+
IF(#REF!=1,#REF!)+IF('10'!A645=1,'10'!D645)+IF('11'!A645=1,'11'!D645)+IF('12'!A645=1,'12'!D645)+IF('13'!A645=1,'13'!D645)+IF('15'!A645=1,'15'!D645)+IF('14'!A645=1,'14'!D645)</f>
        <v>#REF!</v>
      </c>
      <c r="F645" s="360">
        <f>Цены!G635</f>
        <v>2459</v>
      </c>
      <c r="G645" s="352" t="e">
        <f t="shared" si="34"/>
        <v>#REF!</v>
      </c>
      <c r="H645" s="239"/>
    </row>
    <row r="646" spans="1:8" ht="25.5" x14ac:dyDescent="0.2">
      <c r="A646" s="240">
        <v>632</v>
      </c>
      <c r="B646" s="242" t="e">
        <f t="shared" si="33"/>
        <v>#REF!</v>
      </c>
      <c r="C646" s="217" t="str">
        <f>Цены!B636</f>
        <v>Пайка пропиленового фитинга ( угол, муфта, переход, тройник)</v>
      </c>
      <c r="D646" s="351" t="str">
        <f>Цены!C636</f>
        <v>шт.</v>
      </c>
      <c r="E646" s="355" t="e">
        <f>IF(#REF!=1,#REF!)+IF(#REF!=1,#REF!)+IF(#REF!=1,#REF!)+IF(#REF!=1,#REF!)+IF(#REF!=1,#REF!)+IF(#REF!=1,#REF!)+IF(#REF!=1,#REF!)+IF('8'!A646=1,'8'!D646)+
IF(#REF!=1,#REF!)+IF('10'!A646=1,'10'!D646)+IF('11'!A646=1,'11'!D646)+IF('12'!A646=1,'12'!D646)+IF('13'!A646=1,'13'!D646)+IF('15'!A646=1,'15'!D646)+IF('14'!A646=1,'14'!D646)</f>
        <v>#REF!</v>
      </c>
      <c r="F646" s="360">
        <f>Цены!G636</f>
        <v>67</v>
      </c>
      <c r="G646" s="352" t="e">
        <f t="shared" si="34"/>
        <v>#REF!</v>
      </c>
      <c r="H646" s="239"/>
    </row>
    <row r="647" spans="1:8" x14ac:dyDescent="0.2">
      <c r="A647" s="240">
        <v>633</v>
      </c>
      <c r="B647" s="242" t="e">
        <f t="shared" si="33"/>
        <v>#REF!</v>
      </c>
      <c r="C647" s="217" t="str">
        <f>Цены!B637</f>
        <v xml:space="preserve">Установка латунного фитинга резьбового </v>
      </c>
      <c r="D647" s="351" t="str">
        <f>Цены!C637</f>
        <v>шт.</v>
      </c>
      <c r="E647" s="355" t="e">
        <f>IF(#REF!=1,#REF!)+IF(#REF!=1,#REF!)+IF(#REF!=1,#REF!)+IF(#REF!=1,#REF!)+IF(#REF!=1,#REF!)+IF(#REF!=1,#REF!)+IF(#REF!=1,#REF!)+IF('8'!A647=1,'8'!D647)+
IF(#REF!=1,#REF!)+IF('10'!A647=1,'10'!D647)+IF('11'!A647=1,'11'!D647)+IF('12'!A647=1,'12'!D647)+IF('13'!A647=1,'13'!D647)+IF('15'!A647=1,'15'!D647)+IF('14'!A647=1,'14'!D647)</f>
        <v>#REF!</v>
      </c>
      <c r="F647" s="360">
        <f>Цены!G637</f>
        <v>115</v>
      </c>
      <c r="G647" s="352" t="e">
        <f t="shared" si="34"/>
        <v>#REF!</v>
      </c>
      <c r="H647" s="239"/>
    </row>
    <row r="648" spans="1:8" ht="51" x14ac:dyDescent="0.2">
      <c r="A648" s="240">
        <v>634</v>
      </c>
      <c r="B648" s="242" t="e">
        <f t="shared" si="33"/>
        <v>#REF!</v>
      </c>
      <c r="C648" s="217" t="str">
        <f>Цены!B638</f>
        <v>Установка латунного фитинга резьбового/уголков металлических/сгонов/ниппелей/бочонка/удлинителя и пр.</v>
      </c>
      <c r="D648" s="351" t="str">
        <f>Цены!C638</f>
        <v>шт.</v>
      </c>
      <c r="E648" s="355" t="e">
        <f>IF(#REF!=1,#REF!)+IF(#REF!=1,#REF!)+IF(#REF!=1,#REF!)+IF(#REF!=1,#REF!)+IF(#REF!=1,#REF!)+IF(#REF!=1,#REF!)+IF(#REF!=1,#REF!)+IF('8'!A648=1,'8'!D648)+
IF(#REF!=1,#REF!)+IF('10'!A648=1,'10'!D648)+IF('11'!A648=1,'11'!D648)+IF('12'!A648=1,'12'!D648)+IF('13'!A648=1,'13'!D648)+IF('15'!A648=1,'15'!D648)+IF('14'!A648=1,'14'!D648)</f>
        <v>#REF!</v>
      </c>
      <c r="F648" s="360">
        <f>Цены!G638</f>
        <v>115</v>
      </c>
      <c r="G648" s="352" t="e">
        <f t="shared" si="34"/>
        <v>#REF!</v>
      </c>
      <c r="H648" s="239"/>
    </row>
    <row r="649" spans="1:8" x14ac:dyDescent="0.2">
      <c r="A649" s="240">
        <v>635</v>
      </c>
      <c r="B649" s="242" t="e">
        <f t="shared" si="33"/>
        <v>#REF!</v>
      </c>
      <c r="C649" s="217" t="str">
        <f>Цены!B639</f>
        <v>Установка шарового крана/американки</v>
      </c>
      <c r="D649" s="351" t="str">
        <f>Цены!C639</f>
        <v>шт.</v>
      </c>
      <c r="E649" s="355" t="e">
        <f>IF(#REF!=1,#REF!)+IF(#REF!=1,#REF!)+IF(#REF!=1,#REF!)+IF(#REF!=1,#REF!)+IF(#REF!=1,#REF!)+IF(#REF!=1,#REF!)+IF(#REF!=1,#REF!)+IF('8'!A649=1,'8'!D649)+
IF(#REF!=1,#REF!)+IF('10'!A649=1,'10'!D649)+IF('11'!A649=1,'11'!D649)+IF('12'!A649=1,'12'!D649)+IF('13'!A649=1,'13'!D649)+IF('15'!A649=1,'15'!D649)+IF('14'!A649=1,'14'!D649)</f>
        <v>#REF!</v>
      </c>
      <c r="F649" s="360">
        <f>Цены!G639</f>
        <v>244</v>
      </c>
      <c r="G649" s="352" t="e">
        <f t="shared" si="34"/>
        <v>#REF!</v>
      </c>
      <c r="H649" s="239"/>
    </row>
    <row r="650" spans="1:8" x14ac:dyDescent="0.2">
      <c r="A650" s="240">
        <v>636</v>
      </c>
      <c r="B650" s="242" t="e">
        <f t="shared" si="33"/>
        <v>#REF!</v>
      </c>
      <c r="C650" s="217" t="str">
        <f>Цены!B640</f>
        <v>Установка точки вентиляции</v>
      </c>
      <c r="D650" s="351" t="str">
        <f>Цены!C640</f>
        <v>шт.</v>
      </c>
      <c r="E650" s="355" t="e">
        <f>IF(#REF!=1,#REF!)+IF(#REF!=1,#REF!)+IF(#REF!=1,#REF!)+IF(#REF!=1,#REF!)+IF(#REF!=1,#REF!)+IF(#REF!=1,#REF!)+IF(#REF!=1,#REF!)+IF('8'!A650=1,'8'!D650)+
IF(#REF!=1,#REF!)+IF('10'!A650=1,'10'!D650)+IF('11'!A650=1,'11'!D650)+IF('12'!A650=1,'12'!D650)+IF('13'!A650=1,'13'!D650)+IF('15'!A650=1,'15'!D650)+IF('14'!A650=1,'14'!D650)</f>
        <v>#REF!</v>
      </c>
      <c r="F650" s="360">
        <f>Цены!G640</f>
        <v>234</v>
      </c>
      <c r="G650" s="352" t="e">
        <f t="shared" ref="G650:G681" si="35">E650*F650</f>
        <v>#REF!</v>
      </c>
      <c r="H650" s="239"/>
    </row>
    <row r="651" spans="1:8" ht="25.5" x14ac:dyDescent="0.2">
      <c r="A651" s="240">
        <v>637</v>
      </c>
      <c r="B651" s="242" t="e">
        <f t="shared" si="33"/>
        <v>#REF!</v>
      </c>
      <c r="C651" s="217" t="str">
        <f>Цены!B641</f>
        <v>Устройство вентиляционных каналов из гофрированных труб</v>
      </c>
      <c r="D651" s="351" t="str">
        <f>Цены!C641</f>
        <v>м/п</v>
      </c>
      <c r="E651" s="355" t="e">
        <f>IF(#REF!=1,#REF!)+IF(#REF!=1,#REF!)+IF(#REF!=1,#REF!)+IF(#REF!=1,#REF!)+IF(#REF!=1,#REF!)+IF(#REF!=1,#REF!)+IF(#REF!=1,#REF!)+IF('8'!A651=1,'8'!D651)+
IF(#REF!=1,#REF!)+IF('10'!A651=1,'10'!D651)+IF('11'!A651=1,'11'!D651)+IF('12'!A651=1,'12'!D651)+IF('13'!A651=1,'13'!D651)+IF('15'!A651=1,'15'!D651)+IF('14'!A651=1,'14'!D651)</f>
        <v>#REF!</v>
      </c>
      <c r="F651" s="360">
        <f>Цены!G641</f>
        <v>107.5</v>
      </c>
      <c r="G651" s="352" t="e">
        <f t="shared" si="35"/>
        <v>#REF!</v>
      </c>
      <c r="H651" s="239"/>
    </row>
    <row r="652" spans="1:8" ht="25.5" x14ac:dyDescent="0.2">
      <c r="A652" s="240">
        <v>638</v>
      </c>
      <c r="B652" s="242" t="e">
        <f t="shared" si="33"/>
        <v>#REF!</v>
      </c>
      <c r="C652" s="217" t="str">
        <f>Цены!B642</f>
        <v>Устройство вентиляционных каналов из стальных оцинкованных труб</v>
      </c>
      <c r="D652" s="351" t="str">
        <f>Цены!C642</f>
        <v>м/п</v>
      </c>
      <c r="E652" s="355" t="e">
        <f>IF(#REF!=1,#REF!)+IF(#REF!=1,#REF!)+IF(#REF!=1,#REF!)+IF(#REF!=1,#REF!)+IF(#REF!=1,#REF!)+IF(#REF!=1,#REF!)+IF(#REF!=1,#REF!)+IF('8'!A652=1,'8'!D652)+
IF(#REF!=1,#REF!)+IF('10'!A652=1,'10'!D652)+IF('11'!A652=1,'11'!D652)+IF('12'!A652=1,'12'!D652)+IF('13'!A652=1,'13'!D652)+IF('15'!A652=1,'15'!D652)+IF('14'!A652=1,'14'!D652)</f>
        <v>#REF!</v>
      </c>
      <c r="F652" s="360">
        <f>Цены!G642</f>
        <v>291</v>
      </c>
      <c r="G652" s="352" t="e">
        <f t="shared" si="35"/>
        <v>#REF!</v>
      </c>
      <c r="H652" s="239"/>
    </row>
    <row r="653" spans="1:8" ht="25.5" x14ac:dyDescent="0.2">
      <c r="A653" s="240">
        <v>639</v>
      </c>
      <c r="B653" s="242" t="e">
        <f t="shared" si="33"/>
        <v>#REF!</v>
      </c>
      <c r="C653" s="217" t="str">
        <f>Цены!B643</f>
        <v>Устройство соединений при врезке в существующий вентканал</v>
      </c>
      <c r="D653" s="351" t="str">
        <f>Цены!C643</f>
        <v>шт.</v>
      </c>
      <c r="E653" s="355" t="e">
        <f>IF(#REF!=1,#REF!)+IF(#REF!=1,#REF!)+IF(#REF!=1,#REF!)+IF(#REF!=1,#REF!)+IF(#REF!=1,#REF!)+IF(#REF!=1,#REF!)+IF(#REF!=1,#REF!)+IF('8'!A653=1,'8'!D653)+
IF(#REF!=1,#REF!)+IF('10'!A653=1,'10'!D653)+IF('11'!A653=1,'11'!D653)+IF('12'!A653=1,'12'!D653)+IF('13'!A653=1,'13'!D653)+IF('15'!A653=1,'15'!D653)+IF('14'!A653=1,'14'!D653)</f>
        <v>#REF!</v>
      </c>
      <c r="F653" s="360">
        <f>Цены!G643</f>
        <v>86</v>
      </c>
      <c r="G653" s="352" t="e">
        <f t="shared" si="35"/>
        <v>#REF!</v>
      </c>
      <c r="H653" s="239"/>
    </row>
    <row r="654" spans="1:8" x14ac:dyDescent="0.2">
      <c r="A654" s="240">
        <v>640</v>
      </c>
      <c r="B654" s="242" t="e">
        <f t="shared" ref="B654:B681" si="36">IF(E654&gt;0,1,0)</f>
        <v>#REF!</v>
      </c>
      <c r="C654" s="217" t="str">
        <f>Цены!B644</f>
        <v xml:space="preserve">Установка Вентрешёток </v>
      </c>
      <c r="D654" s="351" t="str">
        <f>Цены!C644</f>
        <v>шт.</v>
      </c>
      <c r="E654" s="355" t="e">
        <f>IF(#REF!=1,#REF!)+IF(#REF!=1,#REF!)+IF(#REF!=1,#REF!)+IF(#REF!=1,#REF!)+IF(#REF!=1,#REF!)+IF(#REF!=1,#REF!)+IF(#REF!=1,#REF!)+IF('8'!A654=1,'8'!D654)+
IF(#REF!=1,#REF!)+IF('10'!A654=1,'10'!D654)+IF('11'!A654=1,'11'!D654)+IF('12'!A654=1,'12'!D654)+IF('13'!A654=1,'13'!D654)+IF('15'!A654=1,'15'!D654)+IF('14'!A654=1,'14'!D654)</f>
        <v>#REF!</v>
      </c>
      <c r="F654" s="360">
        <f>Цены!G644</f>
        <v>138</v>
      </c>
      <c r="G654" s="352" t="e">
        <f t="shared" si="35"/>
        <v>#REF!</v>
      </c>
      <c r="H654" s="239"/>
    </row>
    <row r="655" spans="1:8" x14ac:dyDescent="0.2">
      <c r="A655" s="240">
        <v>641</v>
      </c>
      <c r="B655" s="242" t="e">
        <f t="shared" si="36"/>
        <v>#REF!</v>
      </c>
      <c r="C655" s="217" t="str">
        <f>Цены!B645</f>
        <v xml:space="preserve">Установка коллекторного щита накладного </v>
      </c>
      <c r="D655" s="351" t="str">
        <f>Цены!C645</f>
        <v>шт.</v>
      </c>
      <c r="E655" s="355" t="e">
        <f>IF(#REF!=1,#REF!)+IF(#REF!=1,#REF!)+IF(#REF!=1,#REF!)+IF(#REF!=1,#REF!)+IF(#REF!=1,#REF!)+IF(#REF!=1,#REF!)+IF(#REF!=1,#REF!)+IF('8'!A655=1,'8'!D655)+
IF(#REF!=1,#REF!)+IF('10'!A655=1,'10'!D655)+IF('11'!A655=1,'11'!D655)+IF('12'!A655=1,'12'!D655)+IF('13'!A655=1,'13'!D655)+IF('15'!A655=1,'15'!D655)+IF('14'!A655=1,'14'!D655)</f>
        <v>#REF!</v>
      </c>
      <c r="F655" s="360">
        <f>Цены!G645</f>
        <v>915</v>
      </c>
      <c r="G655" s="352" t="e">
        <f t="shared" si="35"/>
        <v>#REF!</v>
      </c>
      <c r="H655" s="239"/>
    </row>
    <row r="656" spans="1:8" ht="25.5" x14ac:dyDescent="0.2">
      <c r="A656" s="240">
        <v>642</v>
      </c>
      <c r="B656" s="242" t="e">
        <f t="shared" si="36"/>
        <v>#REF!</v>
      </c>
      <c r="C656" s="217" t="str">
        <f>Цены!B646</f>
        <v>Снятие-установка радиатора на существующие места (с заменой радиатора)</v>
      </c>
      <c r="D656" s="351" t="str">
        <f>Цены!C646</f>
        <v>шт.</v>
      </c>
      <c r="E656" s="355" t="e">
        <f>IF(#REF!=1,#REF!)+IF(#REF!=1,#REF!)+IF(#REF!=1,#REF!)+IF(#REF!=1,#REF!)+IF(#REF!=1,#REF!)+IF(#REF!=1,#REF!)+IF(#REF!=1,#REF!)+IF('8'!A656=1,'8'!D656)+
IF(#REF!=1,#REF!)+IF('10'!A656=1,'10'!D656)+IF('11'!A656=1,'11'!D656)+IF('12'!A656=1,'12'!D656)+IF('13'!A656=1,'13'!D656)+IF('15'!A656=1,'15'!D656)+IF('14'!A656=1,'14'!D656)</f>
        <v>#REF!</v>
      </c>
      <c r="F656" s="360">
        <f>Цены!G646</f>
        <v>915</v>
      </c>
      <c r="G656" s="352" t="e">
        <f t="shared" si="35"/>
        <v>#REF!</v>
      </c>
      <c r="H656" s="239"/>
    </row>
    <row r="657" spans="1:8" x14ac:dyDescent="0.2">
      <c r="A657" s="240">
        <v>643</v>
      </c>
      <c r="B657" s="242" t="e">
        <f t="shared" si="36"/>
        <v>#REF!</v>
      </c>
      <c r="C657" s="217" t="str">
        <f>Цены!B647</f>
        <v>Установка системы сололифт</v>
      </c>
      <c r="D657" s="351" t="str">
        <f>Цены!C647</f>
        <v>шт.</v>
      </c>
      <c r="E657" s="355" t="e">
        <f>IF(#REF!=1,#REF!)+IF(#REF!=1,#REF!)+IF(#REF!=1,#REF!)+IF(#REF!=1,#REF!)+IF(#REF!=1,#REF!)+IF(#REF!=1,#REF!)+IF(#REF!=1,#REF!)+IF('8'!A657=1,'8'!D657)+
IF(#REF!=1,#REF!)+IF('10'!A657=1,'10'!D657)+IF('11'!A657=1,'11'!D657)+IF('12'!A657=1,'12'!D657)+IF('13'!A657=1,'13'!D657)+IF('15'!A657=1,'15'!D657)+IF('14'!A657=1,'14'!D657)</f>
        <v>#REF!</v>
      </c>
      <c r="F657" s="360">
        <f>Цены!G647</f>
        <v>2686</v>
      </c>
      <c r="G657" s="352" t="e">
        <f t="shared" si="35"/>
        <v>#REF!</v>
      </c>
      <c r="H657" s="239"/>
    </row>
    <row r="658" spans="1:8" x14ac:dyDescent="0.2">
      <c r="A658" s="240">
        <v>644</v>
      </c>
      <c r="B658" s="242" t="e">
        <f t="shared" si="36"/>
        <v>#REF!</v>
      </c>
      <c r="C658" s="217" t="str">
        <f>Цены!B648</f>
        <v xml:space="preserve">Установка кухонного фильтра очистки воды </v>
      </c>
      <c r="D658" s="351" t="str">
        <f>Цены!C648</f>
        <v>шт.</v>
      </c>
      <c r="E658" s="355" t="e">
        <f>IF(#REF!=1,#REF!)+IF(#REF!=1,#REF!)+IF(#REF!=1,#REF!)+IF(#REF!=1,#REF!)+IF(#REF!=1,#REF!)+IF(#REF!=1,#REF!)+IF(#REF!=1,#REF!)+IF('8'!A658=1,'8'!D658)+
IF(#REF!=1,#REF!)+IF('10'!A658=1,'10'!D658)+IF('11'!A658=1,'11'!D658)+IF('12'!A658=1,'12'!D658)+IF('13'!A658=1,'13'!D658)+IF('15'!A658=1,'15'!D658)+IF('14'!A658=1,'14'!D658)</f>
        <v>#REF!</v>
      </c>
      <c r="F658" s="360">
        <f>Цены!G648</f>
        <v>1506.5</v>
      </c>
      <c r="G658" s="352" t="e">
        <f t="shared" si="35"/>
        <v>#REF!</v>
      </c>
      <c r="H658" s="239"/>
    </row>
    <row r="659" spans="1:8" x14ac:dyDescent="0.2">
      <c r="A659" s="240">
        <v>645</v>
      </c>
      <c r="B659" s="242" t="e">
        <f t="shared" si="36"/>
        <v>#REF!</v>
      </c>
      <c r="C659" s="217" t="str">
        <f>Цены!B649</f>
        <v>Установка измельчителя отходов</v>
      </c>
      <c r="D659" s="351" t="str">
        <f>Цены!C649</f>
        <v>шт.</v>
      </c>
      <c r="E659" s="355" t="e">
        <f>IF(#REF!=1,#REF!)+IF(#REF!=1,#REF!)+IF(#REF!=1,#REF!)+IF(#REF!=1,#REF!)+IF(#REF!=1,#REF!)+IF(#REF!=1,#REF!)+IF(#REF!=1,#REF!)+IF('8'!A659=1,'8'!D659)+
IF(#REF!=1,#REF!)+IF('10'!A659=1,'10'!D659)+IF('11'!A659=1,'11'!D659)+IF('12'!A659=1,'12'!D659)+IF('13'!A659=1,'13'!D659)+IF('15'!A659=1,'15'!D659)+IF('14'!A659=1,'14'!D659)</f>
        <v>#REF!</v>
      </c>
      <c r="F659" s="360">
        <f>Цены!G649</f>
        <v>904</v>
      </c>
      <c r="G659" s="352" t="e">
        <f t="shared" si="35"/>
        <v>#REF!</v>
      </c>
      <c r="H659" s="239"/>
    </row>
    <row r="660" spans="1:8" ht="25.5" x14ac:dyDescent="0.2">
      <c r="A660" s="240">
        <v>646</v>
      </c>
      <c r="B660" s="242" t="e">
        <f t="shared" si="36"/>
        <v>#REF!</v>
      </c>
      <c r="C660" s="217" t="str">
        <f>Цены!B650</f>
        <v>Комплексная разводка труб водоснабжения (1 точка)</v>
      </c>
      <c r="D660" s="351" t="str">
        <f>Цены!C650</f>
        <v>шт.</v>
      </c>
      <c r="E660" s="355" t="e">
        <f>IF(#REF!=1,#REF!)+IF(#REF!=1,#REF!)+IF(#REF!=1,#REF!)+IF(#REF!=1,#REF!)+IF(#REF!=1,#REF!)+IF(#REF!=1,#REF!)+IF(#REF!=1,#REF!)+IF('8'!A660=1,'8'!D660)+
IF(#REF!=1,#REF!)+IF('10'!A660=1,'10'!D660)+IF('11'!A660=1,'11'!D660)+IF('12'!A660=1,'12'!D660)+IF('13'!A660=1,'13'!D660)+IF('15'!A660=1,'15'!D660)+IF('14'!A660=1,'14'!D660)</f>
        <v>#REF!</v>
      </c>
      <c r="F660" s="360">
        <f>Цены!G650</f>
        <v>972.5</v>
      </c>
      <c r="G660" s="352" t="e">
        <f t="shared" si="35"/>
        <v>#REF!</v>
      </c>
      <c r="H660" s="239"/>
    </row>
    <row r="661" spans="1:8" ht="25.5" x14ac:dyDescent="0.2">
      <c r="A661" s="240">
        <v>647</v>
      </c>
      <c r="B661" s="242" t="e">
        <f t="shared" si="36"/>
        <v>#REF!</v>
      </c>
      <c r="C661" s="217" t="str">
        <f>Цены!B651</f>
        <v>Комплексная разводка труб  канализации (1 точка)</v>
      </c>
      <c r="D661" s="351" t="str">
        <f>Цены!C651</f>
        <v>шт.</v>
      </c>
      <c r="E661" s="355" t="e">
        <f>IF(#REF!=1,#REF!)+IF(#REF!=1,#REF!)+IF(#REF!=1,#REF!)+IF(#REF!=1,#REF!)+IF(#REF!=1,#REF!)+IF(#REF!=1,#REF!)+IF(#REF!=1,#REF!)+IF('8'!A661=1,'8'!D661)+
IF(#REF!=1,#REF!)+IF('10'!A661=1,'10'!D661)+IF('11'!A661=1,'11'!D661)+IF('12'!A661=1,'12'!D661)+IF('13'!A661=1,'13'!D661)+IF('15'!A661=1,'15'!D661)+IF('14'!A661=1,'14'!D661)</f>
        <v>#REF!</v>
      </c>
      <c r="F661" s="360">
        <f>Цены!G651</f>
        <v>927</v>
      </c>
      <c r="G661" s="352" t="e">
        <f t="shared" si="35"/>
        <v>#REF!</v>
      </c>
      <c r="H661" s="239"/>
    </row>
    <row r="662" spans="1:8" ht="25.5" x14ac:dyDescent="0.2">
      <c r="A662" s="240">
        <v>648</v>
      </c>
      <c r="B662" s="242" t="e">
        <f t="shared" si="36"/>
        <v>#REF!</v>
      </c>
      <c r="C662" s="217" t="str">
        <f>Цены!B652</f>
        <v>Установка точки водоснабжения (водорозетки)</v>
      </c>
      <c r="D662" s="351" t="str">
        <f>Цены!C652</f>
        <v>шт.</v>
      </c>
      <c r="E662" s="355" t="e">
        <f>IF(#REF!=1,#REF!)+IF(#REF!=1,#REF!)+IF(#REF!=1,#REF!)+IF(#REF!=1,#REF!)+IF(#REF!=1,#REF!)+IF(#REF!=1,#REF!)+IF(#REF!=1,#REF!)+IF('8'!A662=1,'8'!D662)+
IF(#REF!=1,#REF!)+IF('10'!A662=1,'10'!D662)+IF('11'!A662=1,'11'!D662)+IF('12'!A662=1,'12'!D662)+IF('13'!A662=1,'13'!D662)+IF('15'!A662=1,'15'!D662)+IF('14'!A662=1,'14'!D662)</f>
        <v>#REF!</v>
      </c>
      <c r="F662" s="360">
        <f>Цены!G652</f>
        <v>313</v>
      </c>
      <c r="G662" s="352" t="e">
        <f t="shared" si="35"/>
        <v>#REF!</v>
      </c>
      <c r="H662" s="239"/>
    </row>
    <row r="663" spans="1:8" ht="38.25" x14ac:dyDescent="0.2">
      <c r="A663" s="240">
        <v>649</v>
      </c>
      <c r="B663" s="242" t="e">
        <f t="shared" si="36"/>
        <v>#REF!</v>
      </c>
      <c r="C663" s="217" t="str">
        <f>Цены!B653</f>
        <v>Комплексная разводка труб водоснабжения из сшитого полиэтилена "Рехау" до 10м (1 точка)</v>
      </c>
      <c r="D663" s="351" t="str">
        <f>Цены!C653</f>
        <v>шт.</v>
      </c>
      <c r="E663" s="355" t="e">
        <f>IF(#REF!=1,#REF!)+IF(#REF!=1,#REF!)+IF(#REF!=1,#REF!)+IF(#REF!=1,#REF!)+IF(#REF!=1,#REF!)+IF(#REF!=1,#REF!)+IF(#REF!=1,#REF!)+IF('8'!A663=1,'8'!D663)+
IF(#REF!=1,#REF!)+IF('10'!A663=1,'10'!D663)+IF('11'!A663=1,'11'!D663)+IF('12'!A663=1,'12'!D663)+IF('13'!A663=1,'13'!D663)+IF('15'!A663=1,'15'!D663)+IF('14'!A663=1,'14'!D663)</f>
        <v>#REF!</v>
      </c>
      <c r="F663" s="360">
        <f>Цены!G653</f>
        <v>1117.5</v>
      </c>
      <c r="G663" s="352" t="e">
        <f t="shared" si="35"/>
        <v>#REF!</v>
      </c>
      <c r="H663" s="239"/>
    </row>
    <row r="664" spans="1:8" ht="38.25" x14ac:dyDescent="0.2">
      <c r="A664" s="240">
        <v>650</v>
      </c>
      <c r="B664" s="242" t="e">
        <f t="shared" si="36"/>
        <v>#REF!</v>
      </c>
      <c r="C664" s="217" t="str">
        <f>Цены!B654</f>
        <v>Комплексная разводка труб водоснабжения из сшитого полиэтилена "Рехау" свыше 10м (1 точка)</v>
      </c>
      <c r="D664" s="351" t="str">
        <f>Цены!C654</f>
        <v>шт.</v>
      </c>
      <c r="E664" s="355" t="e">
        <f>IF(#REF!=1,#REF!)+IF(#REF!=1,#REF!)+IF(#REF!=1,#REF!)+IF(#REF!=1,#REF!)+IF(#REF!=1,#REF!)+IF(#REF!=1,#REF!)+IF(#REF!=1,#REF!)+IF('8'!A664=1,'8'!D664)+
IF(#REF!=1,#REF!)+IF('10'!A664=1,'10'!D664)+IF('11'!A664=1,'11'!D664)+IF('12'!A664=1,'12'!D664)+IF('13'!A664=1,'13'!D664)+IF('15'!A664=1,'15'!D664)+IF('14'!A664=1,'14'!D664)</f>
        <v>#REF!</v>
      </c>
      <c r="F664" s="360">
        <f>Цены!G654</f>
        <v>1500</v>
      </c>
      <c r="G664" s="352" t="e">
        <f t="shared" si="35"/>
        <v>#REF!</v>
      </c>
      <c r="H664" s="239"/>
    </row>
    <row r="665" spans="1:8" ht="25.5" x14ac:dyDescent="0.2">
      <c r="A665" s="240">
        <v>651</v>
      </c>
      <c r="B665" s="242" t="e">
        <f t="shared" si="36"/>
        <v>#REF!</v>
      </c>
      <c r="C665" s="217" t="str">
        <f>Цены!B655</f>
        <v>Установка точки водоснабжения (водорозетки) "Рехау"</v>
      </c>
      <c r="D665" s="351" t="str">
        <f>Цены!C655</f>
        <v>шт.</v>
      </c>
      <c r="E665" s="355" t="e">
        <f>IF(#REF!=1,#REF!)+IF(#REF!=1,#REF!)+IF(#REF!=1,#REF!)+IF(#REF!=1,#REF!)+IF(#REF!=1,#REF!)+IF(#REF!=1,#REF!)+IF(#REF!=1,#REF!)+IF('8'!A665=1,'8'!D665)+
IF(#REF!=1,#REF!)+IF('10'!A665=1,'10'!D665)+IF('11'!A665=1,'11'!D665)+IF('12'!A665=1,'12'!D665)+IF('13'!A665=1,'13'!D665)+IF('15'!A665=1,'15'!D665)+IF('14'!A665=1,'14'!D665)</f>
        <v>#REF!</v>
      </c>
      <c r="F665" s="360">
        <f>Цены!G655</f>
        <v>501</v>
      </c>
      <c r="G665" s="352" t="e">
        <f t="shared" si="35"/>
        <v>#REF!</v>
      </c>
      <c r="H665" s="239"/>
    </row>
    <row r="666" spans="1:8" x14ac:dyDescent="0.2">
      <c r="A666" s="240">
        <v>652</v>
      </c>
      <c r="B666" s="242" t="e">
        <f t="shared" si="36"/>
        <v>#REF!</v>
      </c>
      <c r="C666" s="217" t="str">
        <f>Цены!B656</f>
        <v>Монтаж водяных теплых полов до 5 м кв.</v>
      </c>
      <c r="D666" s="351" t="str">
        <f>Цены!C656</f>
        <v>шт.</v>
      </c>
      <c r="E666" s="355" t="e">
        <f>IF(#REF!=1,#REF!)+IF(#REF!=1,#REF!)+IF(#REF!=1,#REF!)+IF(#REF!=1,#REF!)+IF(#REF!=1,#REF!)+IF(#REF!=1,#REF!)+IF(#REF!=1,#REF!)+IF('8'!A666=1,'8'!D666)+
IF(#REF!=1,#REF!)+IF('10'!A666=1,'10'!D666)+IF('11'!A666=1,'11'!D666)+IF('12'!A666=1,'12'!D666)+IF('13'!A666=1,'13'!D666)+IF('15'!A666=1,'15'!D666)+IF('14'!A666=1,'14'!D666)</f>
        <v>#REF!</v>
      </c>
      <c r="F666" s="360">
        <f>Цены!G656</f>
        <v>858</v>
      </c>
      <c r="G666" s="352" t="e">
        <f t="shared" si="35"/>
        <v>#REF!</v>
      </c>
      <c r="H666" s="239"/>
    </row>
    <row r="667" spans="1:8" x14ac:dyDescent="0.2">
      <c r="A667" s="240">
        <v>653</v>
      </c>
      <c r="B667" s="242" t="e">
        <f t="shared" si="36"/>
        <v>#REF!</v>
      </c>
      <c r="C667" s="217" t="str">
        <f>Цены!B657</f>
        <v>Монтаж водяных теплых полов более  5 м кв.</v>
      </c>
      <c r="D667" s="351" t="str">
        <f>Цены!C657</f>
        <v>шт.</v>
      </c>
      <c r="E667" s="355" t="e">
        <f>IF(#REF!=1,#REF!)+IF(#REF!=1,#REF!)+IF(#REF!=1,#REF!)+IF(#REF!=1,#REF!)+IF(#REF!=1,#REF!)+IF(#REF!=1,#REF!)+IF(#REF!=1,#REF!)+IF('8'!A667=1,'8'!D667)+
IF(#REF!=1,#REF!)+IF('10'!A667=1,'10'!D667)+IF('11'!A667=1,'11'!D667)+IF('12'!A667=1,'12'!D667)+IF('13'!A667=1,'13'!D667)+IF('15'!A667=1,'15'!D667)+IF('14'!A667=1,'14'!D667)</f>
        <v>#REF!</v>
      </c>
      <c r="F667" s="360">
        <f>Цены!G657</f>
        <v>552</v>
      </c>
      <c r="G667" s="352" t="e">
        <f t="shared" si="35"/>
        <v>#REF!</v>
      </c>
      <c r="H667" s="239"/>
    </row>
    <row r="668" spans="1:8" ht="25.5" x14ac:dyDescent="0.2">
      <c r="A668" s="240">
        <v>654</v>
      </c>
      <c r="B668" s="242" t="e">
        <f t="shared" si="36"/>
        <v>#REF!</v>
      </c>
      <c r="C668" s="217" t="str">
        <f>Цены!B658</f>
        <v>Комплексная прокладка воздуховодов до 3-х метров</v>
      </c>
      <c r="D668" s="351" t="str">
        <f>Цены!C658</f>
        <v>шт.</v>
      </c>
      <c r="E668" s="355" t="e">
        <f>IF(#REF!=1,#REF!)+IF(#REF!=1,#REF!)+IF(#REF!=1,#REF!)+IF(#REF!=1,#REF!)+IF(#REF!=1,#REF!)+IF(#REF!=1,#REF!)+IF(#REF!=1,#REF!)+IF('8'!A668=1,'8'!D668)+
IF(#REF!=1,#REF!)+IF('10'!A668=1,'10'!D668)+IF('11'!A668=1,'11'!D668)+IF('12'!A668=1,'12'!D668)+IF('13'!A668=1,'13'!D668)+IF('15'!A668=1,'15'!D668)+IF('14'!A668=1,'14'!D668)</f>
        <v>#REF!</v>
      </c>
      <c r="F668" s="360">
        <f>Цены!G658</f>
        <v>713</v>
      </c>
      <c r="G668" s="352" t="e">
        <f t="shared" si="35"/>
        <v>#REF!</v>
      </c>
      <c r="H668" s="239"/>
    </row>
    <row r="669" spans="1:8" ht="25.5" x14ac:dyDescent="0.2">
      <c r="A669" s="240">
        <v>655</v>
      </c>
      <c r="B669" s="242" t="e">
        <f t="shared" si="36"/>
        <v>#REF!</v>
      </c>
      <c r="C669" s="217" t="str">
        <f>Цены!B659</f>
        <v>Устройство вентиляционных каналов ПВХ труб</v>
      </c>
      <c r="D669" s="351" t="str">
        <f>Цены!C659</f>
        <v>м/п</v>
      </c>
      <c r="E669" s="355" t="e">
        <f>IF(#REF!=1,#REF!)+IF(#REF!=1,#REF!)+IF(#REF!=1,#REF!)+IF(#REF!=1,#REF!)+IF(#REF!=1,#REF!)+IF(#REF!=1,#REF!)+IF(#REF!=1,#REF!)+IF('8'!A669=1,'8'!D669)+
IF(#REF!=1,#REF!)+IF('10'!A669=1,'10'!D669)+IF('11'!A669=1,'11'!D669)+IF('12'!A669=1,'12'!D669)+IF('13'!A669=1,'13'!D669)+IF('15'!A669=1,'15'!D669)+IF('14'!A669=1,'14'!D669)</f>
        <v>#REF!</v>
      </c>
      <c r="F669" s="360">
        <f>Цены!G659</f>
        <v>227.5</v>
      </c>
      <c r="G669" s="352" t="e">
        <f t="shared" si="35"/>
        <v>#REF!</v>
      </c>
      <c r="H669" s="239"/>
    </row>
    <row r="670" spans="1:8" x14ac:dyDescent="0.2">
      <c r="A670" s="240">
        <v>656</v>
      </c>
      <c r="B670" s="242" t="e">
        <f t="shared" si="36"/>
        <v>#REF!</v>
      </c>
      <c r="C670" s="217" t="str">
        <f>Цены!B660</f>
        <v>Установка "тюльпана"</v>
      </c>
      <c r="D670" s="351" t="str">
        <f>Цены!C660</f>
        <v>шт.</v>
      </c>
      <c r="E670" s="355" t="e">
        <f>IF(#REF!=1,#REF!)+IF(#REF!=1,#REF!)+IF(#REF!=1,#REF!)+IF(#REF!=1,#REF!)+IF(#REF!=1,#REF!)+IF(#REF!=1,#REF!)+IF(#REF!=1,#REF!)+IF('8'!A670=1,'8'!D670)+
IF(#REF!=1,#REF!)+IF('10'!A670=1,'10'!D670)+IF('11'!A670=1,'11'!D670)+IF('12'!A670=1,'12'!D670)+IF('13'!A670=1,'13'!D670)+IF('15'!A670=1,'15'!D670)+IF('14'!A670=1,'14'!D670)</f>
        <v>#REF!</v>
      </c>
      <c r="F670" s="360">
        <f>Цены!G660</f>
        <v>876</v>
      </c>
      <c r="G670" s="352" t="e">
        <f t="shared" si="35"/>
        <v>#REF!</v>
      </c>
      <c r="H670" s="239"/>
    </row>
    <row r="671" spans="1:8" x14ac:dyDescent="0.2">
      <c r="A671" s="240">
        <v>657</v>
      </c>
      <c r="B671" s="242" t="e">
        <f t="shared" si="36"/>
        <v>#REF!</v>
      </c>
      <c r="C671" s="217" t="str">
        <f>Цены!B661</f>
        <v>Установка точки канализации</v>
      </c>
      <c r="D671" s="351" t="str">
        <f>Цены!C661</f>
        <v>шт.</v>
      </c>
      <c r="E671" s="355" t="e">
        <f>IF(#REF!=1,#REF!)+IF(#REF!=1,#REF!)+IF(#REF!=1,#REF!)+IF(#REF!=1,#REF!)+IF(#REF!=1,#REF!)+IF(#REF!=1,#REF!)+IF(#REF!=1,#REF!)+IF('8'!A671=1,'8'!D671)+
IF(#REF!=1,#REF!)+IF('10'!A671=1,'10'!D671)+IF('11'!A671=1,'11'!D671)+IF('12'!A671=1,'12'!D671)+IF('13'!A671=1,'13'!D671)+IF('15'!A671=1,'15'!D671)+IF('14'!A671=1,'14'!D671)</f>
        <v>#REF!</v>
      </c>
      <c r="F671" s="360">
        <f>Цены!G661</f>
        <v>625</v>
      </c>
      <c r="G671" s="352" t="e">
        <f t="shared" si="35"/>
        <v>#REF!</v>
      </c>
      <c r="H671" s="239"/>
    </row>
    <row r="672" spans="1:8" x14ac:dyDescent="0.2">
      <c r="A672" s="240">
        <v>658</v>
      </c>
      <c r="B672" s="242" t="e">
        <f t="shared" si="36"/>
        <v>#REF!</v>
      </c>
      <c r="C672" s="217" t="str">
        <f>Цены!B662</f>
        <v xml:space="preserve">Установка унитаза , биде со сборкой </v>
      </c>
      <c r="D672" s="351" t="str">
        <f>Цены!C662</f>
        <v>шт.</v>
      </c>
      <c r="E672" s="355" t="e">
        <f>IF(#REF!=1,#REF!)+IF(#REF!=1,#REF!)+IF(#REF!=1,#REF!)+IF(#REF!=1,#REF!)+IF(#REF!=1,#REF!)+IF(#REF!=1,#REF!)+IF(#REF!=1,#REF!)+IF('8'!A672=1,'8'!D672)+
IF(#REF!=1,#REF!)+IF('10'!A672=1,'10'!D672)+IF('11'!A672=1,'11'!D672)+IF('12'!A672=1,'12'!D672)+IF('13'!A672=1,'13'!D672)+IF('15'!A672=1,'15'!D672)+IF('14'!A672=1,'14'!D672)</f>
        <v>#REF!</v>
      </c>
      <c r="F672" s="360">
        <f>Цены!G662</f>
        <v>1734</v>
      </c>
      <c r="G672" s="352" t="e">
        <f t="shared" si="35"/>
        <v>#REF!</v>
      </c>
      <c r="H672" s="239"/>
    </row>
    <row r="673" spans="1:8" x14ac:dyDescent="0.2">
      <c r="A673" s="240">
        <v>659</v>
      </c>
      <c r="B673" s="242" t="e">
        <f t="shared" si="36"/>
        <v>#REF!</v>
      </c>
      <c r="C673" s="217" t="str">
        <f>Цены!B663</f>
        <v xml:space="preserve">Установка унитаза без сборки </v>
      </c>
      <c r="D673" s="351" t="str">
        <f>Цены!C663</f>
        <v>шт.</v>
      </c>
      <c r="E673" s="355" t="e">
        <f>IF(#REF!=1,#REF!)+IF(#REF!=1,#REF!)+IF(#REF!=1,#REF!)+IF(#REF!=1,#REF!)+IF(#REF!=1,#REF!)+IF(#REF!=1,#REF!)+IF(#REF!=1,#REF!)+IF('8'!A673=1,'8'!D673)+
IF(#REF!=1,#REF!)+IF('10'!A673=1,'10'!D673)+IF('11'!A673=1,'11'!D673)+IF('12'!A673=1,'12'!D673)+IF('13'!A673=1,'13'!D673)+IF('15'!A673=1,'15'!D673)+IF('14'!A673=1,'14'!D673)</f>
        <v>#REF!</v>
      </c>
      <c r="F673" s="360">
        <f>Цены!G663</f>
        <v>943</v>
      </c>
      <c r="G673" s="352" t="e">
        <f t="shared" si="35"/>
        <v>#REF!</v>
      </c>
      <c r="H673" s="239"/>
    </row>
    <row r="674" spans="1:8" ht="25.5" x14ac:dyDescent="0.2">
      <c r="A674" s="240">
        <v>660</v>
      </c>
      <c r="B674" s="242" t="e">
        <f t="shared" si="36"/>
        <v>#REF!</v>
      </c>
      <c r="C674" s="217" t="str">
        <f>Цены!B664</f>
        <v xml:space="preserve">Установка унитаза без сборки на старые посадочные места </v>
      </c>
      <c r="D674" s="351" t="str">
        <f>Цены!C664</f>
        <v>шт.</v>
      </c>
      <c r="E674" s="355" t="e">
        <f>IF(#REF!=1,#REF!)+IF(#REF!=1,#REF!)+IF(#REF!=1,#REF!)+IF(#REF!=1,#REF!)+IF(#REF!=1,#REF!)+IF(#REF!=1,#REF!)+IF(#REF!=1,#REF!)+IF('8'!A674=1,'8'!D674)+
IF(#REF!=1,#REF!)+IF('10'!A674=1,'10'!D674)+IF('11'!A674=1,'11'!D674)+IF('12'!A674=1,'12'!D674)+IF('13'!A674=1,'13'!D674)+IF('15'!A674=1,'15'!D674)+IF('14'!A674=1,'14'!D674)</f>
        <v>#REF!</v>
      </c>
      <c r="F674" s="360">
        <f>Цены!G664</f>
        <v>414</v>
      </c>
      <c r="G674" s="352" t="e">
        <f t="shared" si="35"/>
        <v>#REF!</v>
      </c>
      <c r="H674" s="239"/>
    </row>
    <row r="675" spans="1:8" x14ac:dyDescent="0.2">
      <c r="A675" s="240">
        <v>661</v>
      </c>
      <c r="B675" s="242" t="e">
        <f t="shared" si="36"/>
        <v>#REF!</v>
      </c>
      <c r="C675" s="217" t="str">
        <f>Цены!B665</f>
        <v>Установка "инсталляции"</v>
      </c>
      <c r="D675" s="351" t="str">
        <f>Цены!C665</f>
        <v>шт.</v>
      </c>
      <c r="E675" s="355" t="e">
        <f>IF(#REF!=1,#REF!)+IF(#REF!=1,#REF!)+IF(#REF!=1,#REF!)+IF(#REF!=1,#REF!)+IF(#REF!=1,#REF!)+IF(#REF!=1,#REF!)+IF(#REF!=1,#REF!)+IF('8'!A675=1,'8'!D675)+
IF(#REF!=1,#REF!)+IF('10'!A675=1,'10'!D675)+IF('11'!A675=1,'11'!D675)+IF('12'!A675=1,'12'!D675)+IF('13'!A675=1,'13'!D675)+IF('15'!A675=1,'15'!D675)+IF('14'!A675=1,'14'!D675)</f>
        <v>#REF!</v>
      </c>
      <c r="F675" s="360">
        <f>Цены!G665</f>
        <v>2387</v>
      </c>
      <c r="G675" s="352" t="e">
        <f t="shared" si="35"/>
        <v>#REF!</v>
      </c>
      <c r="H675" s="239"/>
    </row>
    <row r="676" spans="1:8" x14ac:dyDescent="0.2">
      <c r="A676" s="240">
        <v>662</v>
      </c>
      <c r="B676" s="242" t="e">
        <f t="shared" si="36"/>
        <v>#REF!</v>
      </c>
      <c r="C676" s="217" t="str">
        <f>Цены!B666</f>
        <v xml:space="preserve">Установка "мойдодыра" </v>
      </c>
      <c r="D676" s="351" t="str">
        <f>Цены!C666</f>
        <v>шт.</v>
      </c>
      <c r="E676" s="355" t="e">
        <f>IF(#REF!=1,#REF!)+IF(#REF!=1,#REF!)+IF(#REF!=1,#REF!)+IF(#REF!=1,#REF!)+IF(#REF!=1,#REF!)+IF(#REF!=1,#REF!)+IF(#REF!=1,#REF!)+IF('8'!A676=1,'8'!D676)+
IF(#REF!=1,#REF!)+IF('10'!A676=1,'10'!D676)+IF('11'!A676=1,'11'!D676)+IF('12'!A676=1,'12'!D676)+IF('13'!A676=1,'13'!D676)+IF('15'!A676=1,'15'!D676)+IF('14'!A676=1,'14'!D676)</f>
        <v>#REF!</v>
      </c>
      <c r="F676" s="360">
        <f>Цены!G666</f>
        <v>1126.5</v>
      </c>
      <c r="G676" s="352" t="e">
        <f t="shared" si="35"/>
        <v>#REF!</v>
      </c>
      <c r="H676" s="239"/>
    </row>
    <row r="677" spans="1:8" x14ac:dyDescent="0.2">
      <c r="B677" s="242" t="e">
        <f t="shared" si="36"/>
        <v>#REF!</v>
      </c>
      <c r="C677" s="217" t="str">
        <f>Цены!B667</f>
        <v>Установка чаши "инсталляции"</v>
      </c>
      <c r="D677" s="351" t="str">
        <f>Цены!C667</f>
        <v>шт.</v>
      </c>
      <c r="E677" s="355" t="e">
        <f>IF(#REF!=1,#REF!)+IF(#REF!=1,#REF!)+IF(#REF!=1,#REF!)+IF(#REF!=1,#REF!)+IF(#REF!=1,#REF!)+IF(#REF!=1,#REF!)+IF(#REF!=1,#REF!)+IF('8'!A677=1,'8'!D677)+
IF(#REF!=1,#REF!)+IF('10'!A677=1,'10'!D677)+IF('11'!A677=1,'11'!D677)+IF('12'!A677=1,'12'!D677)+IF('13'!A677=1,'13'!D677)+IF('15'!A677=1,'15'!D677)+IF('14'!A677=1,'14'!D677)</f>
        <v>#REF!</v>
      </c>
      <c r="F677" s="360">
        <f>Цены!G667</f>
        <v>1085</v>
      </c>
      <c r="G677" s="352" t="e">
        <f t="shared" si="35"/>
        <v>#REF!</v>
      </c>
      <c r="H677" s="239"/>
    </row>
    <row r="678" spans="1:8" x14ac:dyDescent="0.2">
      <c r="A678" s="240">
        <v>663</v>
      </c>
      <c r="B678" s="242" t="e">
        <f t="shared" si="36"/>
        <v>#REF!</v>
      </c>
      <c r="C678" s="217" t="str">
        <f>Цены!B668</f>
        <v xml:space="preserve">Герметизация швов ванны /раковины /унитаза </v>
      </c>
      <c r="D678" s="351" t="str">
        <f>Цены!C668</f>
        <v>м/п</v>
      </c>
      <c r="E678" s="355" t="e">
        <f>IF(#REF!=1,#REF!)+IF(#REF!=1,#REF!)+IF(#REF!=1,#REF!)+IF(#REF!=1,#REF!)+IF(#REF!=1,#REF!)+IF(#REF!=1,#REF!)+IF(#REF!=1,#REF!)+IF('8'!A678=1,'8'!D678)+
IF(#REF!=1,#REF!)+IF('10'!A678=1,'10'!D678)+IF('11'!A678=1,'11'!D678)+IF('12'!A678=1,'12'!D678)+IF('13'!A678=1,'13'!D678)+IF('15'!A678=1,'15'!D678)+IF('14'!A678=1,'14'!D678)</f>
        <v>#REF!</v>
      </c>
      <c r="F678" s="360">
        <f>Цены!G668</f>
        <v>102</v>
      </c>
      <c r="G678" s="352" t="e">
        <f t="shared" si="35"/>
        <v>#REF!</v>
      </c>
      <c r="H678" s="239"/>
    </row>
    <row r="679" spans="1:8" x14ac:dyDescent="0.2">
      <c r="A679" s="240">
        <v>664</v>
      </c>
      <c r="B679" s="242" t="e">
        <f t="shared" si="36"/>
        <v>#REF!</v>
      </c>
      <c r="C679" s="217" t="str">
        <f>Цены!B669</f>
        <v>Окраска радиатора (до 5 секций)</v>
      </c>
      <c r="D679" s="351" t="str">
        <f>Цены!C669</f>
        <v>шт.</v>
      </c>
      <c r="E679" s="355" t="e">
        <f>IF(#REF!=1,#REF!)+IF(#REF!=1,#REF!)+IF(#REF!=1,#REF!)+IF(#REF!=1,#REF!)+IF(#REF!=1,#REF!)+IF(#REF!=1,#REF!)+IF(#REF!=1,#REF!)+IF('8'!A679=1,'8'!D679)+
IF(#REF!=1,#REF!)+IF('10'!A679=1,'10'!D679)+IF('11'!A679=1,'11'!D679)+IF('12'!A679=1,'12'!D679)+IF('13'!A679=1,'13'!D679)+IF('15'!A679=1,'15'!D679)+IF('14'!A679=1,'14'!D679)</f>
        <v>#REF!</v>
      </c>
      <c r="F679" s="360">
        <f>Цены!G669</f>
        <v>357</v>
      </c>
      <c r="G679" s="352" t="e">
        <f t="shared" si="35"/>
        <v>#REF!</v>
      </c>
      <c r="H679" s="239"/>
    </row>
    <row r="680" spans="1:8" ht="25.5" x14ac:dyDescent="0.2">
      <c r="A680" s="240">
        <v>665</v>
      </c>
      <c r="B680" s="242" t="e">
        <f t="shared" si="36"/>
        <v>#REF!</v>
      </c>
      <c r="C680" s="217" t="str">
        <f>Цены!B670</f>
        <v>Окраска радиатора каждая последующая секция</v>
      </c>
      <c r="D680" s="351" t="str">
        <f>Цены!C670</f>
        <v>шт.</v>
      </c>
      <c r="E680" s="355" t="e">
        <f>IF(#REF!=1,#REF!)+IF(#REF!=1,#REF!)+IF(#REF!=1,#REF!)+IF(#REF!=1,#REF!)+IF(#REF!=1,#REF!)+IF(#REF!=1,#REF!)+IF(#REF!=1,#REF!)+IF('8'!A680=1,'8'!D680)+
IF(#REF!=1,#REF!)+IF('10'!A680=1,'10'!D680)+IF('11'!A680=1,'11'!D680)+IF('12'!A680=1,'12'!D680)+IF('13'!A680=1,'13'!D680)+IF('15'!A680=1,'15'!D680)+IF('14'!A680=1,'14'!D680)</f>
        <v>#REF!</v>
      </c>
      <c r="F680" s="360">
        <f>Цены!G670</f>
        <v>97</v>
      </c>
      <c r="G680" s="352" t="e">
        <f t="shared" si="35"/>
        <v>#REF!</v>
      </c>
      <c r="H680" s="239"/>
    </row>
    <row r="681" spans="1:8" x14ac:dyDescent="0.2">
      <c r="A681" s="240">
        <v>666</v>
      </c>
      <c r="B681" s="242" t="e">
        <f t="shared" si="36"/>
        <v>#REF!</v>
      </c>
      <c r="C681" s="217" t="str">
        <f>Цены!B671</f>
        <v>Окраска труб диаметром до 50мм</v>
      </c>
      <c r="D681" s="351" t="str">
        <f>Цены!C671</f>
        <v>м/п</v>
      </c>
      <c r="E681" s="355" t="e">
        <f>IF(#REF!=1,#REF!)+IF(#REF!=1,#REF!)+IF(#REF!=1,#REF!)+IF(#REF!=1,#REF!)+IF(#REF!=1,#REF!)+IF(#REF!=1,#REF!)+IF(#REF!=1,#REF!)+IF('8'!A681=1,'8'!D681)+
IF(#REF!=1,#REF!)+IF('10'!A681=1,'10'!D681)+IF('11'!A681=1,'11'!D681)+IF('12'!A681=1,'12'!D681)+IF('13'!A681=1,'13'!D681)+IF('15'!A681=1,'15'!D681)+IF('14'!A681=1,'14'!D681)</f>
        <v>#REF!</v>
      </c>
      <c r="F681" s="360">
        <f>Цены!G671</f>
        <v>92</v>
      </c>
      <c r="G681" s="352" t="e">
        <f t="shared" si="35"/>
        <v>#REF!</v>
      </c>
      <c r="H681" s="239"/>
    </row>
    <row r="682" spans="1:8" x14ac:dyDescent="0.2">
      <c r="A682" s="240">
        <v>667</v>
      </c>
      <c r="B682" s="242"/>
      <c r="C682" s="217" t="str">
        <f>Цены!B672</f>
        <v>Окраска труб диаметром свыше 50мм</v>
      </c>
      <c r="D682" s="351" t="str">
        <f>Цены!C672</f>
        <v>м/п</v>
      </c>
      <c r="E682" s="355"/>
      <c r="F682" s="360">
        <f>Цены!G672</f>
        <v>126</v>
      </c>
      <c r="G682" s="352"/>
      <c r="H682" s="239"/>
    </row>
    <row r="683" spans="1:8" x14ac:dyDescent="0.2">
      <c r="A683" s="240">
        <v>668</v>
      </c>
      <c r="B683" s="242" t="e">
        <f t="shared" ref="B683:B713" si="37">IF(E683&gt;0,1,0)</f>
        <v>#REF!</v>
      </c>
      <c r="C683" s="217" t="str">
        <f>Цены!B673</f>
        <v>Итого по разделу (сантехнические работы)</v>
      </c>
      <c r="D683" s="351">
        <f>Цены!C673</f>
        <v>0</v>
      </c>
      <c r="E683" s="355" t="e">
        <f>IF(#REF!=1,#REF!)+IF(#REF!=1,#REF!)+IF(#REF!=1,#REF!)+IF(#REF!=1,#REF!)+IF(#REF!=1,#REF!)+IF(#REF!=1,#REF!)+IF(#REF!=1,#REF!)+IF('8'!A682=1,'8'!D682)+
IF(#REF!=1,#REF!)+IF('10'!A682=1,'10'!D682)+IF('11'!A682=1,'11'!D682)+IF('12'!A682=1,'12'!D682)+IF('13'!A682=1,'13'!D682)+IF('15'!A682=1,'15'!D682)+IF('14'!A682=1,'14'!D682)</f>
        <v>#REF!</v>
      </c>
      <c r="F683" s="360">
        <f>Цены!G673</f>
        <v>0</v>
      </c>
      <c r="G683" s="352" t="e">
        <f>E683*F683</f>
        <v>#REF!</v>
      </c>
      <c r="H683" s="239"/>
    </row>
    <row r="684" spans="1:8" x14ac:dyDescent="0.2">
      <c r="A684" s="240">
        <v>669</v>
      </c>
      <c r="B684" s="242">
        <f t="shared" si="37"/>
        <v>0</v>
      </c>
      <c r="C684" s="577" t="s">
        <v>486</v>
      </c>
      <c r="D684" s="577"/>
      <c r="E684" s="577"/>
      <c r="F684" s="577"/>
      <c r="G684" s="363">
        <f>SUMIF(B586:B683,1,G586:G683)</f>
        <v>0</v>
      </c>
      <c r="H684" s="239"/>
    </row>
    <row r="685" spans="1:8" ht="25.5" x14ac:dyDescent="0.2">
      <c r="A685" s="240">
        <v>670</v>
      </c>
      <c r="B685" s="242">
        <f t="shared" si="37"/>
        <v>1</v>
      </c>
      <c r="C685" s="369" t="str">
        <f ca="1">C1&amp;". Подготовительные  работы"</f>
        <v>Мастера. Подготовительные  работы</v>
      </c>
      <c r="D685" s="370" t="s">
        <v>804</v>
      </c>
      <c r="E685" s="371" t="s">
        <v>531</v>
      </c>
      <c r="F685" s="372" t="s">
        <v>805</v>
      </c>
      <c r="G685" s="373" t="s">
        <v>578</v>
      </c>
      <c r="H685" s="239"/>
    </row>
    <row r="686" spans="1:8" x14ac:dyDescent="0.2">
      <c r="A686" s="240">
        <v>671</v>
      </c>
      <c r="B686" s="242" t="e">
        <f t="shared" si="37"/>
        <v>#REF!</v>
      </c>
      <c r="C686" s="217" t="str">
        <f>Цены!B675</f>
        <v>Укрытие пленкой</v>
      </c>
      <c r="D686" s="351" t="str">
        <f>Цены!C675</f>
        <v>м2</v>
      </c>
      <c r="E686" s="355" t="e">
        <f>IF(#REF!=1,#REF!)+IF(#REF!=1,#REF!)+IF(#REF!=1,#REF!)+IF(#REF!=1,#REF!)+IF(#REF!=1,#REF!)+IF(#REF!=1,#REF!)+IF(#REF!=1,#REF!)+IF('8'!A685=1,'8'!D685)+
IF(#REF!=1,#REF!)+IF('10'!A685=1,'10'!D685)+IF('11'!A685=1,'11'!D685)+IF('12'!A685=1,'12'!D685)+IF('13'!A685=1,'13'!D685)+IF('15'!A685=1,'15'!D685)+IF('14'!A685=1,'14'!D685)</f>
        <v>#REF!</v>
      </c>
      <c r="F686" s="360">
        <f>Цены!G675</f>
        <v>22.5</v>
      </c>
      <c r="G686" s="352" t="e">
        <f t="shared" ref="G686:G709" si="38">E686*F686</f>
        <v>#REF!</v>
      </c>
      <c r="H686" s="239"/>
    </row>
    <row r="687" spans="1:8" x14ac:dyDescent="0.2">
      <c r="A687" s="240">
        <v>672</v>
      </c>
      <c r="B687" s="242" t="e">
        <f t="shared" si="37"/>
        <v>#REF!</v>
      </c>
      <c r="C687" s="217" t="str">
        <f>Цены!B676</f>
        <v>Разборка/сборка  мебели</v>
      </c>
      <c r="D687" s="351" t="str">
        <f>Цены!C676</f>
        <v>шт.</v>
      </c>
      <c r="E687" s="355" t="e">
        <f>IF(#REF!=1,#REF!)+IF(#REF!=1,#REF!)+IF(#REF!=1,#REF!)+IF(#REF!=1,#REF!)+IF(#REF!=1,#REF!)+IF(#REF!=1,#REF!)+IF(#REF!=1,#REF!)+IF('8'!A686=1,'8'!D686)+
IF(#REF!=1,#REF!)+IF('10'!A686=1,'10'!D686)+IF('11'!A686=1,'11'!D686)+IF('12'!A686=1,'12'!D686)+IF('13'!A686=1,'13'!D686)+IF('15'!A686=1,'15'!D686)+IF('14'!A686=1,'14'!D686)</f>
        <v>#REF!</v>
      </c>
      <c r="F687" s="360">
        <f>Цены!G676</f>
        <v>1317.5</v>
      </c>
      <c r="G687" s="352" t="e">
        <f t="shared" si="38"/>
        <v>#REF!</v>
      </c>
      <c r="H687" s="239"/>
    </row>
    <row r="688" spans="1:8" x14ac:dyDescent="0.2">
      <c r="A688" s="240">
        <v>673</v>
      </c>
      <c r="B688" s="242" t="e">
        <f t="shared" si="37"/>
        <v>#REF!</v>
      </c>
      <c r="C688" s="217" t="str">
        <f>Цены!B677</f>
        <v>Сборка строительных подмостей</v>
      </c>
      <c r="D688" s="351" t="str">
        <f>Цены!C677</f>
        <v>шт.</v>
      </c>
      <c r="E688" s="355" t="e">
        <f>IF(#REF!=1,#REF!)+IF(#REF!=1,#REF!)+IF(#REF!=1,#REF!)+IF(#REF!=1,#REF!)+IF(#REF!=1,#REF!)+IF(#REF!=1,#REF!)+IF(#REF!=1,#REF!)+IF('8'!A687=1,'8'!D687)+
IF(#REF!=1,#REF!)+IF('10'!A687=1,'10'!D687)+IF('11'!A687=1,'11'!D687)+IF('12'!A687=1,'12'!D687)+IF('13'!A687=1,'13'!D687)+IF('15'!A687=1,'15'!D687)+IF('14'!A687=1,'14'!D687)</f>
        <v>#REF!</v>
      </c>
      <c r="F688" s="360">
        <f>Цены!G677</f>
        <v>690</v>
      </c>
      <c r="G688" s="352" t="e">
        <f t="shared" si="38"/>
        <v>#REF!</v>
      </c>
      <c r="H688" s="239"/>
    </row>
    <row r="689" spans="1:8" x14ac:dyDescent="0.2">
      <c r="A689" s="240">
        <v>674</v>
      </c>
      <c r="B689" s="242" t="e">
        <f t="shared" si="37"/>
        <v>#REF!</v>
      </c>
      <c r="C689" s="217" t="str">
        <f>Цены!B678</f>
        <v>Перестановка мебели (стенка из 5 секций)</v>
      </c>
      <c r="D689" s="351" t="str">
        <f>Цены!C678</f>
        <v>шт.</v>
      </c>
      <c r="E689" s="355" t="e">
        <f>IF(#REF!=1,#REF!)+IF(#REF!=1,#REF!)+IF(#REF!=1,#REF!)+IF(#REF!=1,#REF!)+IF(#REF!=1,#REF!)+IF(#REF!=1,#REF!)+IF(#REF!=1,#REF!)+IF('8'!A688=1,'8'!D688)+
IF(#REF!=1,#REF!)+IF('10'!A688=1,'10'!D688)+IF('11'!A688=1,'11'!D688)+IF('12'!A688=1,'12'!D688)+IF('13'!A688=1,'13'!D688)+IF('15'!A688=1,'15'!D688)+IF('14'!A688=1,'14'!D688)</f>
        <v>#REF!</v>
      </c>
      <c r="F689" s="360">
        <f>Цены!G678</f>
        <v>868.5</v>
      </c>
      <c r="G689" s="352" t="e">
        <f t="shared" si="38"/>
        <v>#REF!</v>
      </c>
      <c r="H689" s="239"/>
    </row>
    <row r="690" spans="1:8" x14ac:dyDescent="0.2">
      <c r="A690" s="240">
        <v>675</v>
      </c>
      <c r="B690" s="242" t="e">
        <f t="shared" si="37"/>
        <v>#REF!</v>
      </c>
      <c r="C690" s="217" t="str">
        <f>Цены!B679</f>
        <v>Перестановка мебели ( шкаф из 1 секции)</v>
      </c>
      <c r="D690" s="351" t="str">
        <f>Цены!C679</f>
        <v>шт.</v>
      </c>
      <c r="E690" s="355" t="e">
        <f>IF(#REF!=1,#REF!)+IF(#REF!=1,#REF!)+IF(#REF!=1,#REF!)+IF(#REF!=1,#REF!)+IF(#REF!=1,#REF!)+IF(#REF!=1,#REF!)+IF(#REF!=1,#REF!)+IF('8'!A689=1,'8'!D689)+
IF(#REF!=1,#REF!)+IF('10'!A689=1,'10'!D689)+IF('11'!A689=1,'11'!D689)+IF('12'!A689=1,'12'!D689)+IF('13'!A689=1,'13'!D689)+IF('15'!A689=1,'15'!D689)+IF('14'!A689=1,'14'!D689)</f>
        <v>#REF!</v>
      </c>
      <c r="F690" s="360">
        <f>Цены!G679</f>
        <v>577</v>
      </c>
      <c r="G690" s="352" t="e">
        <f t="shared" si="38"/>
        <v>#REF!</v>
      </c>
      <c r="H690" s="239"/>
    </row>
    <row r="691" spans="1:8" x14ac:dyDescent="0.2">
      <c r="A691" s="240">
        <v>676</v>
      </c>
      <c r="B691" s="242" t="e">
        <f t="shared" si="37"/>
        <v>#REF!</v>
      </c>
      <c r="C691" s="217" t="str">
        <f>Цены!B680</f>
        <v>Перестановка мебели (перемещение дивана)</v>
      </c>
      <c r="D691" s="351" t="str">
        <f>Цены!C680</f>
        <v>шт.</v>
      </c>
      <c r="E691" s="355" t="e">
        <f>IF(#REF!=1,#REF!)+IF(#REF!=1,#REF!)+IF(#REF!=1,#REF!)+IF(#REF!=1,#REF!)+IF(#REF!=1,#REF!)+IF(#REF!=1,#REF!)+IF(#REF!=1,#REF!)+IF('8'!A690=1,'8'!D690)+
IF(#REF!=1,#REF!)+IF('10'!A690=1,'10'!D690)+IF('11'!A690=1,'11'!D690)+IF('12'!A690=1,'12'!D690)+IF('13'!A690=1,'13'!D690)+IF('15'!A690=1,'15'!D690)+IF('14'!A690=1,'14'!D690)</f>
        <v>#REF!</v>
      </c>
      <c r="F691" s="360">
        <f>Цены!G680</f>
        <v>460</v>
      </c>
      <c r="G691" s="352" t="e">
        <f t="shared" si="38"/>
        <v>#REF!</v>
      </c>
      <c r="H691" s="239"/>
    </row>
    <row r="692" spans="1:8" ht="25.5" x14ac:dyDescent="0.2">
      <c r="A692" s="240">
        <v>677</v>
      </c>
      <c r="B692" s="242" t="e">
        <f t="shared" si="37"/>
        <v>#REF!</v>
      </c>
      <c r="C692" s="217" t="str">
        <f>Цены!B681</f>
        <v>Демонтаж кухонного гарнитура без сохранения</v>
      </c>
      <c r="D692" s="351" t="str">
        <f>Цены!C681</f>
        <v>шт.</v>
      </c>
      <c r="E692" s="355" t="e">
        <f>IF(#REF!=1,#REF!)+IF(#REF!=1,#REF!)+IF(#REF!=1,#REF!)+IF(#REF!=1,#REF!)+IF(#REF!=1,#REF!)+IF(#REF!=1,#REF!)+IF(#REF!=1,#REF!)+IF('8'!A691=1,'8'!D691)+
IF(#REF!=1,#REF!)+IF('10'!A691=1,'10'!D691)+IF('11'!A691=1,'11'!D691)+IF('12'!A691=1,'12'!D691)+IF('13'!A691=1,'13'!D691)+IF('15'!A691=1,'15'!D691)+IF('14'!A691=1,'14'!D691)</f>
        <v>#REF!</v>
      </c>
      <c r="F692" s="360">
        <f>Цены!G681</f>
        <v>1173</v>
      </c>
      <c r="G692" s="352" t="e">
        <f t="shared" si="38"/>
        <v>#REF!</v>
      </c>
      <c r="H692" s="239"/>
    </row>
    <row r="693" spans="1:8" ht="25.5" x14ac:dyDescent="0.2">
      <c r="A693" s="240">
        <v>678</v>
      </c>
      <c r="B693" s="242" t="e">
        <f t="shared" si="37"/>
        <v>#REF!</v>
      </c>
      <c r="C693" s="217" t="str">
        <f>Цены!B682</f>
        <v>Демонтаж кухонного гарнитура с сохранением</v>
      </c>
      <c r="D693" s="351" t="str">
        <f>Цены!C682</f>
        <v>шт.</v>
      </c>
      <c r="E693" s="355" t="e">
        <f>IF(#REF!=1,#REF!)+IF(#REF!=1,#REF!)+IF(#REF!=1,#REF!)+IF(#REF!=1,#REF!)+IF(#REF!=1,#REF!)+IF(#REF!=1,#REF!)+IF(#REF!=1,#REF!)+IF('8'!A692=1,'8'!D692)+
IF(#REF!=1,#REF!)+IF('10'!A692=1,'10'!D692)+IF('11'!A692=1,'11'!D692)+IF('12'!A692=1,'12'!D692)+IF('13'!A692=1,'13'!D692)+IF('15'!A692=1,'15'!D692)+IF('14'!A692=1,'14'!D692)</f>
        <v>#REF!</v>
      </c>
      <c r="F693" s="360">
        <f>Цены!G682</f>
        <v>3727</v>
      </c>
      <c r="G693" s="352" t="e">
        <f t="shared" si="38"/>
        <v>#REF!</v>
      </c>
      <c r="H693" s="239"/>
    </row>
    <row r="694" spans="1:8" x14ac:dyDescent="0.2">
      <c r="A694" s="240">
        <v>679</v>
      </c>
      <c r="B694" s="242" t="e">
        <f t="shared" si="37"/>
        <v>#REF!</v>
      </c>
      <c r="C694" s="217" t="str">
        <f>Цены!B683</f>
        <v>Демонтаж кухонного модуля (тумба/шкафчик)</v>
      </c>
      <c r="D694" s="351" t="str">
        <f>Цены!C683</f>
        <v>шт.</v>
      </c>
      <c r="E694" s="355" t="e">
        <f>IF(#REF!=1,#REF!)+IF(#REF!=1,#REF!)+IF(#REF!=1,#REF!)+IF(#REF!=1,#REF!)+IF(#REF!=1,#REF!)+IF(#REF!=1,#REF!)+IF(#REF!=1,#REF!)+IF('8'!A693=1,'8'!D693)+
IF(#REF!=1,#REF!)+IF('10'!A693=1,'10'!D693)+IF('11'!A693=1,'11'!D693)+IF('12'!A693=1,'12'!D693)+IF('13'!A693=1,'13'!D693)+IF('15'!A693=1,'15'!D693)+IF('14'!A693=1,'14'!D693)</f>
        <v>#REF!</v>
      </c>
      <c r="F694" s="360">
        <f>Цены!G683</f>
        <v>138</v>
      </c>
      <c r="G694" s="352" t="e">
        <f t="shared" si="38"/>
        <v>#REF!</v>
      </c>
      <c r="H694" s="239"/>
    </row>
    <row r="695" spans="1:8" x14ac:dyDescent="0.2">
      <c r="A695" s="240">
        <v>680</v>
      </c>
      <c r="B695" s="242" t="e">
        <f t="shared" si="37"/>
        <v>#REF!</v>
      </c>
      <c r="C695" s="217" t="str">
        <f>Цены!B684</f>
        <v>Демонтаж кухонного фартука / столешницы</v>
      </c>
      <c r="D695" s="351" t="str">
        <f>Цены!C684</f>
        <v>м2</v>
      </c>
      <c r="E695" s="355" t="e">
        <f>IF(#REF!=1,#REF!)+IF(#REF!=1,#REF!)+IF(#REF!=1,#REF!)+IF(#REF!=1,#REF!)+IF(#REF!=1,#REF!)+IF(#REF!=1,#REF!)+IF(#REF!=1,#REF!)+IF('8'!A694=1,'8'!D694)+
IF(#REF!=1,#REF!)+IF('10'!A694=1,'10'!D694)+IF('11'!A694=1,'11'!D694)+IF('12'!A694=1,'12'!D694)+IF('13'!A694=1,'13'!D694)+IF('15'!A694=1,'15'!D694)+IF('14'!A694=1,'14'!D694)</f>
        <v>#REF!</v>
      </c>
      <c r="F695" s="360">
        <f>Цены!G684</f>
        <v>138</v>
      </c>
      <c r="G695" s="352" t="e">
        <f t="shared" si="38"/>
        <v>#REF!</v>
      </c>
      <c r="H695" s="239"/>
    </row>
    <row r="696" spans="1:8" x14ac:dyDescent="0.2">
      <c r="A696" s="240">
        <v>681</v>
      </c>
      <c r="B696" s="242" t="e">
        <f t="shared" si="37"/>
        <v>#REF!</v>
      </c>
      <c r="C696" s="217" t="str">
        <f>Цены!B685</f>
        <v>Установка кухонного модуля (тумба/шкафчик)</v>
      </c>
      <c r="D696" s="351" t="str">
        <f>Цены!C685</f>
        <v>шт.</v>
      </c>
      <c r="E696" s="355" t="e">
        <f>IF(#REF!=1,#REF!)+IF(#REF!=1,#REF!)+IF(#REF!=1,#REF!)+IF(#REF!=1,#REF!)+IF(#REF!=1,#REF!)+IF(#REF!=1,#REF!)+IF(#REF!=1,#REF!)+IF('8'!A695=1,'8'!D695)+
IF(#REF!=1,#REF!)+IF('10'!A695=1,'10'!D695)+IF('11'!A695=1,'11'!D695)+IF('12'!A695=1,'12'!D695)+IF('13'!A695=1,'13'!D695)+IF('15'!A695=1,'15'!D695)+IF('14'!A695=1,'14'!D695)</f>
        <v>#REF!</v>
      </c>
      <c r="F696" s="360">
        <f>Цены!G685</f>
        <v>204</v>
      </c>
      <c r="G696" s="352" t="e">
        <f t="shared" si="38"/>
        <v>#REF!</v>
      </c>
      <c r="H696" s="239"/>
    </row>
    <row r="697" spans="1:8" x14ac:dyDescent="0.2">
      <c r="A697" s="240">
        <v>682</v>
      </c>
      <c r="B697" s="242" t="e">
        <f t="shared" si="37"/>
        <v>#REF!</v>
      </c>
      <c r="C697" s="217" t="str">
        <f>Цены!B686</f>
        <v xml:space="preserve">Демонтаж кухонной плиты без сохранения </v>
      </c>
      <c r="D697" s="351" t="str">
        <f>Цены!C686</f>
        <v>шт.</v>
      </c>
      <c r="E697" s="355" t="e">
        <f>IF(#REF!=1,#REF!)+IF(#REF!=1,#REF!)+IF(#REF!=1,#REF!)+IF(#REF!=1,#REF!)+IF(#REF!=1,#REF!)+IF(#REF!=1,#REF!)+IF(#REF!=1,#REF!)+IF('8'!A696=1,'8'!D696)+
IF(#REF!=1,#REF!)+IF('10'!A696=1,'10'!D696)+IF('11'!A696=1,'11'!D696)+IF('12'!A696=1,'12'!D696)+IF('13'!A696=1,'13'!D696)+IF('15'!A696=1,'15'!D696)+IF('14'!A696=1,'14'!D696)</f>
        <v>#REF!</v>
      </c>
      <c r="F697" s="360">
        <f>Цены!G686</f>
        <v>460</v>
      </c>
      <c r="G697" s="352" t="e">
        <f t="shared" si="38"/>
        <v>#REF!</v>
      </c>
      <c r="H697" s="239"/>
    </row>
    <row r="698" spans="1:8" x14ac:dyDescent="0.2">
      <c r="A698" s="240">
        <v>683</v>
      </c>
      <c r="B698" s="242" t="e">
        <f t="shared" si="37"/>
        <v>#REF!</v>
      </c>
      <c r="C698" s="217" t="str">
        <f>Цены!B687</f>
        <v>Демонтаж газовой плиты</v>
      </c>
      <c r="D698" s="351" t="str">
        <f>Цены!C687</f>
        <v>шт.</v>
      </c>
      <c r="E698" s="355" t="e">
        <f>IF(#REF!=1,#REF!)+IF(#REF!=1,#REF!)+IF(#REF!=1,#REF!)+IF(#REF!=1,#REF!)+IF(#REF!=1,#REF!)+IF(#REF!=1,#REF!)+IF(#REF!=1,#REF!)+IF('8'!A697=1,'8'!D697)+
IF(#REF!=1,#REF!)+IF('10'!A697=1,'10'!D697)+IF('11'!A697=1,'11'!D697)+IF('12'!A697=1,'12'!D697)+IF('13'!A697=1,'13'!D697)+IF('15'!A697=1,'15'!D697)+IF('14'!A697=1,'14'!D697)</f>
        <v>#REF!</v>
      </c>
      <c r="F698" s="360">
        <f>Цены!G687</f>
        <v>460</v>
      </c>
      <c r="G698" s="352" t="e">
        <f t="shared" si="38"/>
        <v>#REF!</v>
      </c>
      <c r="H698" s="239"/>
    </row>
    <row r="699" spans="1:8" ht="63.75" x14ac:dyDescent="0.2">
      <c r="A699" s="240">
        <v>684</v>
      </c>
      <c r="B699" s="242" t="e">
        <f t="shared" si="37"/>
        <v>#REF!</v>
      </c>
      <c r="C699" s="217" t="str">
        <f>Цены!B688</f>
        <v>Вынос мусора из квартиры на лифте ( при условии наличия контейнера для сбора строительного мусора не далее 50 м от подъезда или места проведения работ) (за 1 кг)</v>
      </c>
      <c r="D699" s="351" t="str">
        <f>Цены!C688</f>
        <v>кг</v>
      </c>
      <c r="E699" s="355" t="e">
        <f>IF(#REF!=1,#REF!)+IF(#REF!=1,#REF!)+IF(#REF!=1,#REF!)+IF(#REF!=1,#REF!)+IF(#REF!=1,#REF!)+IF(#REF!=1,#REF!)+IF(#REF!=1,#REF!)+IF('8'!A698=1,'8'!D698)+
IF(#REF!=1,#REF!)+IF('10'!A698=1,'10'!D698)+IF('11'!A698=1,'11'!D698)+IF('12'!A698=1,'12'!D698)+IF('13'!A698=1,'13'!D698)+IF('15'!A698=1,'15'!D698)+IF('14'!A698=1,'14'!D698)</f>
        <v>#REF!</v>
      </c>
      <c r="F699" s="360">
        <f>Цены!G688</f>
        <v>3</v>
      </c>
      <c r="G699" s="352" t="e">
        <f t="shared" si="38"/>
        <v>#REF!</v>
      </c>
      <c r="H699" s="239"/>
    </row>
    <row r="700" spans="1:8" x14ac:dyDescent="0.2">
      <c r="A700" s="240">
        <v>685</v>
      </c>
      <c r="B700" s="242" t="e">
        <f t="shared" si="37"/>
        <v>#REF!</v>
      </c>
      <c r="C700" s="217" t="str">
        <f>Цены!B689</f>
        <v>Уборка лестничных клеток</v>
      </c>
      <c r="D700" s="351" t="str">
        <f>Цены!C689</f>
        <v>шт.</v>
      </c>
      <c r="E700" s="355" t="e">
        <f>IF(#REF!=1,#REF!)+IF(#REF!=1,#REF!)+IF(#REF!=1,#REF!)+IF(#REF!=1,#REF!)+IF(#REF!=1,#REF!)+IF(#REF!=1,#REF!)+IF(#REF!=1,#REF!)+IF('8'!A699=1,'8'!D699)+
IF(#REF!=1,#REF!)+IF('10'!A699=1,'10'!D699)+IF('11'!A699=1,'11'!D699)+IF('12'!A699=1,'12'!D699)+IF('13'!A699=1,'13'!D699)+IF('15'!A699=1,'15'!D699)+IF('14'!A699=1,'14'!D699)</f>
        <v>#REF!</v>
      </c>
      <c r="F700" s="360">
        <f>Цены!G689</f>
        <v>460</v>
      </c>
      <c r="G700" s="352" t="e">
        <f t="shared" si="38"/>
        <v>#REF!</v>
      </c>
      <c r="H700" s="239"/>
    </row>
    <row r="701" spans="1:8" ht="25.5" x14ac:dyDescent="0.2">
      <c r="A701" s="240">
        <v>686</v>
      </c>
      <c r="B701" s="242" t="e">
        <f t="shared" si="37"/>
        <v>#REF!</v>
      </c>
      <c r="C701" s="217" t="str">
        <f>Цены!B690</f>
        <v>Вынос чугунной ванны по лестнице за каждый этаж</v>
      </c>
      <c r="D701" s="351" t="str">
        <f>Цены!C690</f>
        <v>шт.</v>
      </c>
      <c r="E701" s="355" t="e">
        <f>IF(#REF!=1,#REF!)+IF(#REF!=1,#REF!)+IF(#REF!=1,#REF!)+IF(#REF!=1,#REF!)+IF(#REF!=1,#REF!)+IF(#REF!=1,#REF!)+IF(#REF!=1,#REF!)+IF('8'!A700=1,'8'!D700)+
IF(#REF!=1,#REF!)+IF('10'!A700=1,'10'!D700)+IF('11'!A700=1,'11'!D700)+IF('12'!A700=1,'12'!D700)+IF('13'!A700=1,'13'!D700)+IF('15'!A700=1,'15'!D700)+IF('14'!A700=1,'14'!D700)</f>
        <v>#REF!</v>
      </c>
      <c r="F701" s="360">
        <f>Цены!G690</f>
        <v>460</v>
      </c>
      <c r="G701" s="352" t="e">
        <f t="shared" si="38"/>
        <v>#REF!</v>
      </c>
      <c r="H701" s="239"/>
    </row>
    <row r="702" spans="1:8" x14ac:dyDescent="0.2">
      <c r="A702" s="240">
        <v>687</v>
      </c>
      <c r="B702" s="242" t="e">
        <f t="shared" si="37"/>
        <v>#REF!</v>
      </c>
      <c r="C702" s="217" t="str">
        <f>Цены!B691</f>
        <v>Сборка мебели 15% от стоимости</v>
      </c>
      <c r="D702" s="351" t="str">
        <f>Цены!C691</f>
        <v>шт.</v>
      </c>
      <c r="E702" s="355" t="e">
        <f>IF(#REF!=1,#REF!)+IF(#REF!=1,#REF!)+IF(#REF!=1,#REF!)+IF(#REF!=1,#REF!)+IF(#REF!=1,#REF!)+IF(#REF!=1,#REF!)+IF(#REF!=1,#REF!)+IF('8'!A701=1,'8'!D701)+
IF(#REF!=1,#REF!)+IF('10'!A701=1,'10'!D701)+IF('11'!A701=1,'11'!D701)+IF('12'!A701=1,'12'!D701)+IF('13'!A701=1,'13'!D701)+IF('15'!A701=1,'15'!D701)+IF('14'!A701=1,'14'!D701)</f>
        <v>#REF!</v>
      </c>
      <c r="F702" s="360">
        <f>Цены!G691</f>
        <v>1302</v>
      </c>
      <c r="G702" s="352" t="e">
        <f t="shared" si="38"/>
        <v>#REF!</v>
      </c>
      <c r="H702" s="239"/>
    </row>
    <row r="703" spans="1:8" x14ac:dyDescent="0.2">
      <c r="A703" s="240">
        <v>688</v>
      </c>
      <c r="B703" s="242" t="e">
        <f t="shared" si="37"/>
        <v>#REF!</v>
      </c>
      <c r="C703" s="217" t="str">
        <f>Цены!B692</f>
        <v>Разгрузка материала</v>
      </c>
      <c r="D703" s="351" t="str">
        <f>Цены!C692</f>
        <v>кг</v>
      </c>
      <c r="E703" s="355" t="e">
        <f>IF(#REF!=1,#REF!)+IF(#REF!=1,#REF!)+IF(#REF!=1,#REF!)+IF(#REF!=1,#REF!)+IF(#REF!=1,#REF!)+IF(#REF!=1,#REF!)+IF(#REF!=1,#REF!)+IF('8'!A702=1,'8'!D702)+
IF(#REF!=1,#REF!)+IF('10'!A702=1,'10'!D702)+IF('11'!A702=1,'11'!D702)+IF('12'!A702=1,'12'!D702)+IF('13'!A702=1,'13'!D702)+IF('15'!A702=1,'15'!D702)+IF('14'!A702=1,'14'!D702)</f>
        <v>#REF!</v>
      </c>
      <c r="F703" s="360">
        <f>Цены!G692</f>
        <v>3</v>
      </c>
      <c r="G703" s="352" t="e">
        <f t="shared" si="38"/>
        <v>#REF!</v>
      </c>
      <c r="H703" s="239"/>
    </row>
    <row r="704" spans="1:8" x14ac:dyDescent="0.2">
      <c r="A704" s="240">
        <v>689</v>
      </c>
      <c r="B704" s="242" t="e">
        <f t="shared" si="37"/>
        <v>#REF!</v>
      </c>
      <c r="C704" s="217" t="str">
        <f>Цены!B693</f>
        <v>При отсутствии лифта подъем на 1 этаж</v>
      </c>
      <c r="D704" s="351" t="str">
        <f>Цены!C693</f>
        <v>кг</v>
      </c>
      <c r="E704" s="355" t="e">
        <f>IF(#REF!=1,#REF!)+IF(#REF!=1,#REF!)+IF(#REF!=1,#REF!)+IF(#REF!=1,#REF!)+IF(#REF!=1,#REF!)+IF(#REF!=1,#REF!)+IF(#REF!=1,#REF!)+IF('8'!A703=1,'8'!D703)+
IF(#REF!=1,#REF!)+IF('10'!A703=1,'10'!D703)+IF('11'!A703=1,'11'!D703)+IF('12'!A703=1,'12'!D703)+IF('13'!A703=1,'13'!D703)+IF('15'!A703=1,'15'!D703)+IF('14'!A703=1,'14'!D703)</f>
        <v>#REF!</v>
      </c>
      <c r="F704" s="360">
        <f>Цены!G693</f>
        <v>2</v>
      </c>
      <c r="G704" s="352" t="e">
        <f t="shared" si="38"/>
        <v>#REF!</v>
      </c>
      <c r="H704" s="239"/>
    </row>
    <row r="705" spans="1:8" x14ac:dyDescent="0.2">
      <c r="A705" s="240">
        <v>690</v>
      </c>
      <c r="B705" s="242" t="e">
        <f t="shared" si="37"/>
        <v>#REF!</v>
      </c>
      <c r="C705" s="217" t="str">
        <f>Цены!B694</f>
        <v>Работа/ час прораба  (выезд)</v>
      </c>
      <c r="D705" s="351" t="str">
        <f>Цены!C694</f>
        <v>час</v>
      </c>
      <c r="E705" s="355" t="e">
        <f>IF(#REF!=1,#REF!)+IF(#REF!=1,#REF!)+IF(#REF!=1,#REF!)+IF(#REF!=1,#REF!)+IF(#REF!=1,#REF!)+IF(#REF!=1,#REF!)+IF(#REF!=1,#REF!)+IF('8'!A704=1,'8'!D704)+
IF(#REF!=1,#REF!)+IF('10'!A704=1,'10'!D704)+IF('11'!A704=1,'11'!D704)+IF('12'!A704=1,'12'!D704)+IF('13'!A704=1,'13'!D704)+IF('15'!A704=1,'15'!D704)+IF('14'!A704=1,'14'!D704)</f>
        <v>#REF!</v>
      </c>
      <c r="F705" s="360">
        <f>Цены!G694</f>
        <v>500</v>
      </c>
      <c r="G705" s="352" t="e">
        <f t="shared" si="38"/>
        <v>#REF!</v>
      </c>
      <c r="H705" s="239"/>
    </row>
    <row r="706" spans="1:8" ht="51" x14ac:dyDescent="0.2">
      <c r="A706" s="240">
        <v>691</v>
      </c>
      <c r="B706" s="242" t="e">
        <f t="shared" si="37"/>
        <v>#REF!</v>
      </c>
      <c r="C706" s="217" t="str">
        <f>Цены!B695</f>
        <v xml:space="preserve">Комплексные подготовительные работы (Укрытие пленкой дверей/окон, временное освещение, временное водоснабжение, сборка подмостей) </v>
      </c>
      <c r="D706" s="351" t="str">
        <f>Цены!C695</f>
        <v>м2</v>
      </c>
      <c r="E706" s="355" t="e">
        <f>IF(#REF!=1,#REF!)+IF(#REF!=1,#REF!)+IF(#REF!=1,#REF!)+IF(#REF!=1,#REF!)+IF(#REF!=1,#REF!)+IF(#REF!=1,#REF!)+IF(#REF!=1,#REF!)+IF('8'!A705=1,'8'!D705)+
IF(#REF!=1,#REF!)+IF('10'!A705=1,'10'!D705)+IF('11'!A705=1,'11'!D705)+IF('12'!A705=1,'12'!D705)+IF('13'!A705=1,'13'!D705)+IF('15'!A705=1,'15'!D705)+IF('14'!A705=1,'14'!D705)</f>
        <v>#REF!</v>
      </c>
      <c r="F706" s="360">
        <f>Цены!G695</f>
        <v>78</v>
      </c>
      <c r="G706" s="352" t="e">
        <f t="shared" si="38"/>
        <v>#REF!</v>
      </c>
      <c r="H706" s="239"/>
    </row>
    <row r="707" spans="1:8" x14ac:dyDescent="0.2">
      <c r="A707" s="240">
        <v>692</v>
      </c>
      <c r="B707" s="242" t="e">
        <f t="shared" si="37"/>
        <v>#REF!</v>
      </c>
      <c r="C707" s="217" t="str">
        <f>Цены!B696</f>
        <v>&lt;Запасные строчки&gt;</v>
      </c>
      <c r="D707" s="351">
        <f>Цены!C696</f>
        <v>0</v>
      </c>
      <c r="E707" s="355" t="e">
        <f>IF(#REF!=1,#REF!)+IF(#REF!=1,#REF!)+IF(#REF!=1,#REF!)+IF(#REF!=1,#REF!)+IF(#REF!=1,#REF!)+IF(#REF!=1,#REF!)+IF(#REF!=1,#REF!)+IF('8'!A706=1,'8'!D706)+
IF(#REF!=1,#REF!)+IF('10'!A706=1,'10'!D706)+IF('11'!A706=1,'11'!D706)+IF('12'!A706=1,'12'!D706)+IF('13'!A706=1,'13'!D706)+IF('15'!A706=1,'15'!D706)+IF('14'!A706=1,'14'!D706)</f>
        <v>#REF!</v>
      </c>
      <c r="F707" s="360">
        <f>Цены!G696</f>
        <v>0</v>
      </c>
      <c r="G707" s="352" t="e">
        <f t="shared" si="38"/>
        <v>#REF!</v>
      </c>
      <c r="H707" s="239"/>
    </row>
    <row r="708" spans="1:8" x14ac:dyDescent="0.2">
      <c r="A708" s="240">
        <v>693</v>
      </c>
      <c r="B708" s="242" t="e">
        <f t="shared" si="37"/>
        <v>#REF!</v>
      </c>
      <c r="C708" s="217" t="str">
        <f>Цены!B697</f>
        <v>&lt;Запасные строчки&gt;</v>
      </c>
      <c r="D708" s="351">
        <f>Цены!C697</f>
        <v>0</v>
      </c>
      <c r="E708" s="355" t="e">
        <f>IF(#REF!=1,#REF!)+IF(#REF!=1,#REF!)+IF(#REF!=1,#REF!)+IF(#REF!=1,#REF!)+IF(#REF!=1,#REF!)+IF(#REF!=1,#REF!)+IF(#REF!=1,#REF!)+IF('8'!A707=1,'8'!D707)+
IF(#REF!=1,#REF!)+IF('10'!A707=1,'10'!D707)+IF('11'!A707=1,'11'!D707)+IF('12'!A707=1,'12'!D707)+IF('13'!A707=1,'13'!D707)+IF('15'!A707=1,'15'!D707)+IF('14'!A707=1,'14'!D707)</f>
        <v>#REF!</v>
      </c>
      <c r="F708" s="360">
        <f>Цены!G697</f>
        <v>0</v>
      </c>
      <c r="G708" s="352" t="e">
        <f t="shared" si="38"/>
        <v>#REF!</v>
      </c>
      <c r="H708" s="239"/>
    </row>
    <row r="709" spans="1:8" ht="14.25" x14ac:dyDescent="0.2">
      <c r="A709" s="240">
        <v>694</v>
      </c>
      <c r="B709" s="242" t="e">
        <f t="shared" si="37"/>
        <v>#REF!</v>
      </c>
      <c r="C709" s="217" t="str">
        <f>Цены!B698</f>
        <v>&lt;Запасные строчки&gt;</v>
      </c>
      <c r="D709" s="351">
        <f>Цены!C698</f>
        <v>0</v>
      </c>
      <c r="E709" s="355" t="e">
        <f>IF(#REF!=1,#REF!)+IF(#REF!=1,#REF!)+IF(#REF!=1,#REF!)+IF(#REF!=1,#REF!)+IF(#REF!=1,#REF!)+IF(#REF!=1,#REF!)+IF(#REF!=1,#REF!)+IF('8'!A708=1,'8'!D708)+
IF(#REF!=1,#REF!)+IF('10'!A708=1,'10'!D708)+IF('11'!A708=1,'11'!D708)+IF('12'!A708=1,'12'!D708)+IF('13'!A708=1,'13'!D708)+IF('15'!A708=1,'15'!D708)+IF('14'!A708=1,'14'!D708)</f>
        <v>#REF!</v>
      </c>
      <c r="F709" s="360">
        <f>Цены!G698</f>
        <v>0</v>
      </c>
      <c r="G709" s="352" t="e">
        <f t="shared" si="38"/>
        <v>#REF!</v>
      </c>
      <c r="H709" s="374"/>
    </row>
    <row r="710" spans="1:8" ht="12.75" customHeight="1" x14ac:dyDescent="0.2">
      <c r="A710" s="240">
        <v>695</v>
      </c>
      <c r="B710" s="242">
        <f t="shared" si="37"/>
        <v>0</v>
      </c>
      <c r="C710" s="577" t="s">
        <v>803</v>
      </c>
      <c r="D710" s="577"/>
      <c r="E710" s="577"/>
      <c r="F710" s="577"/>
      <c r="G710" s="363">
        <f>SUMIF(B686:B709,1,G686:G709)</f>
        <v>0</v>
      </c>
      <c r="H710" s="375"/>
    </row>
    <row r="711" spans="1:8" ht="12.75" customHeight="1" x14ac:dyDescent="0.2">
      <c r="A711" s="240">
        <v>696</v>
      </c>
      <c r="B711" s="242">
        <f t="shared" si="37"/>
        <v>0</v>
      </c>
      <c r="C711" s="575" t="s">
        <v>576</v>
      </c>
      <c r="D711" s="575"/>
      <c r="E711" s="575"/>
      <c r="F711" s="575"/>
      <c r="G711" s="376">
        <f>G710+G684+G584+G518+G332+G170</f>
        <v>0</v>
      </c>
      <c r="H711" s="375"/>
    </row>
    <row r="712" spans="1:8" x14ac:dyDescent="0.2">
      <c r="B712" s="242">
        <f t="shared" si="37"/>
        <v>0</v>
      </c>
      <c r="C712" s="576" t="s">
        <v>984</v>
      </c>
      <c r="D712" s="576"/>
      <c r="E712" s="576"/>
      <c r="F712" s="576"/>
      <c r="G712" s="377">
        <v>0</v>
      </c>
      <c r="H712" s="378"/>
    </row>
    <row r="713" spans="1:8" x14ac:dyDescent="0.2">
      <c r="B713" s="242">
        <f t="shared" si="37"/>
        <v>0</v>
      </c>
      <c r="C713" s="575" t="s">
        <v>969</v>
      </c>
      <c r="D713" s="575"/>
      <c r="E713" s="575"/>
      <c r="F713" s="575"/>
      <c r="G713" s="379">
        <f>G711-G712</f>
        <v>0</v>
      </c>
    </row>
  </sheetData>
  <sheetProtection algorithmName="SHA-512" hashValue="I1xqaQg7R+YICPMEQValMqVxFyx23SMaMCr+E36YR5rwgICKzA1udWqkj2dakGWcy+LxG2ZOEP3ntKRV8Pjm/w==" saltValue="y07Gna0pqTlFeYbzyAeLQA==" spinCount="100000" sheet="1" objects="1" scenarios="1" autoFilter="0"/>
  <autoFilter ref="B13:G713" xr:uid="{00000000-0009-0000-0000-000016000000}">
    <filterColumn colId="3" showButton="0"/>
  </autoFilter>
  <mergeCells count="18">
    <mergeCell ref="C12:F12"/>
    <mergeCell ref="E13:F13"/>
    <mergeCell ref="C5:G6"/>
    <mergeCell ref="C7:G7"/>
    <mergeCell ref="C8:G8"/>
    <mergeCell ref="C9:F9"/>
    <mergeCell ref="C10:F10"/>
    <mergeCell ref="C11:F11"/>
    <mergeCell ref="C711:F711"/>
    <mergeCell ref="C712:F712"/>
    <mergeCell ref="C713:F713"/>
    <mergeCell ref="C332:F332"/>
    <mergeCell ref="C170:F170"/>
    <mergeCell ref="C503:G503"/>
    <mergeCell ref="C518:F518"/>
    <mergeCell ref="C584:F584"/>
    <mergeCell ref="C684:F684"/>
    <mergeCell ref="C710:F710"/>
  </mergeCells>
  <conditionalFormatting sqref="C16:D40 F16:G40 C151:D169 F151:G169 C283:D331 F283:G331">
    <cfRule type="expression" dxfId="109" priority="63">
      <formula>$B16=1</formula>
    </cfRule>
  </conditionalFormatting>
  <conditionalFormatting sqref="C42:D71">
    <cfRule type="expression" dxfId="108" priority="51">
      <formula>$B42=1</formula>
    </cfRule>
  </conditionalFormatting>
  <conditionalFormatting sqref="C73:D80">
    <cfRule type="expression" dxfId="107" priority="50">
      <formula>$B73=1</formula>
    </cfRule>
  </conditionalFormatting>
  <conditionalFormatting sqref="C82:D99">
    <cfRule type="expression" dxfId="106" priority="49">
      <formula>$B82=1</formula>
    </cfRule>
  </conditionalFormatting>
  <conditionalFormatting sqref="C101:D116">
    <cfRule type="expression" dxfId="105" priority="48">
      <formula>$B101=1</formula>
    </cfRule>
  </conditionalFormatting>
  <conditionalFormatting sqref="C118:D122">
    <cfRule type="expression" dxfId="104" priority="47">
      <formula>$B118=1</formula>
    </cfRule>
  </conditionalFormatting>
  <conditionalFormatting sqref="C124:D149">
    <cfRule type="expression" dxfId="103" priority="46">
      <formula>$B124=1</formula>
    </cfRule>
  </conditionalFormatting>
  <conditionalFormatting sqref="C173:D206">
    <cfRule type="expression" dxfId="102" priority="45">
      <formula>$B173=1</formula>
    </cfRule>
  </conditionalFormatting>
  <conditionalFormatting sqref="C208:D268">
    <cfRule type="expression" dxfId="101" priority="44">
      <formula>$B208=1</formula>
    </cfRule>
  </conditionalFormatting>
  <conditionalFormatting sqref="C270:D281">
    <cfRule type="expression" dxfId="100" priority="42">
      <formula>$B270=1</formula>
    </cfRule>
  </conditionalFormatting>
  <conditionalFormatting sqref="C335:D388">
    <cfRule type="expression" dxfId="99" priority="40">
      <formula>$B335=1</formula>
    </cfRule>
  </conditionalFormatting>
  <conditionalFormatting sqref="C390:D458">
    <cfRule type="expression" dxfId="98" priority="39">
      <formula>$B390=1</formula>
    </cfRule>
  </conditionalFormatting>
  <conditionalFormatting sqref="C460:D466">
    <cfRule type="expression" dxfId="97" priority="37">
      <formula>$B460=1</formula>
    </cfRule>
  </conditionalFormatting>
  <conditionalFormatting sqref="C468:D485">
    <cfRule type="expression" dxfId="96" priority="35">
      <formula>$B468=1</formula>
    </cfRule>
  </conditionalFormatting>
  <conditionalFormatting sqref="C487:D502">
    <cfRule type="expression" dxfId="95" priority="33">
      <formula>$B487=1</formula>
    </cfRule>
  </conditionalFormatting>
  <conditionalFormatting sqref="C504:D517">
    <cfRule type="expression" dxfId="94" priority="32">
      <formula>$B504=1</formula>
    </cfRule>
  </conditionalFormatting>
  <conditionalFormatting sqref="C520:D583">
    <cfRule type="expression" dxfId="93" priority="30">
      <formula>$B520=1</formula>
    </cfRule>
  </conditionalFormatting>
  <conditionalFormatting sqref="C586:D683">
    <cfRule type="expression" dxfId="92" priority="29">
      <formula>$B586=1</formula>
    </cfRule>
  </conditionalFormatting>
  <conditionalFormatting sqref="C686:D709">
    <cfRule type="expression" dxfId="91" priority="28">
      <formula>$B686=1</formula>
    </cfRule>
  </conditionalFormatting>
  <conditionalFormatting sqref="C14:G14">
    <cfRule type="colorScale" priority="64">
      <colorScale>
        <cfvo type="min"/>
        <cfvo type="max"/>
        <color rgb="FFB5BCC0"/>
        <color rgb="FFFFD020"/>
      </colorScale>
    </cfRule>
  </conditionalFormatting>
  <conditionalFormatting sqref="E16:E40 E283:E331 E586:E676">
    <cfRule type="expression" dxfId="90" priority="18">
      <formula>$A16=1</formula>
    </cfRule>
  </conditionalFormatting>
  <conditionalFormatting sqref="E42:E71">
    <cfRule type="expression" dxfId="89" priority="17">
      <formula>$A42=1</formula>
    </cfRule>
  </conditionalFormatting>
  <conditionalFormatting sqref="E73:E80">
    <cfRule type="expression" dxfId="88" priority="16">
      <formula>$A73=1</formula>
    </cfRule>
  </conditionalFormatting>
  <conditionalFormatting sqref="E82:E99">
    <cfRule type="expression" dxfId="87" priority="15">
      <formula>$A82=1</formula>
    </cfRule>
  </conditionalFormatting>
  <conditionalFormatting sqref="E101:E116">
    <cfRule type="expression" dxfId="86" priority="14">
      <formula>$A101=1</formula>
    </cfRule>
  </conditionalFormatting>
  <conditionalFormatting sqref="E118:E122">
    <cfRule type="expression" dxfId="85" priority="13">
      <formula>$A118=1</formula>
    </cfRule>
  </conditionalFormatting>
  <conditionalFormatting sqref="E124:E149">
    <cfRule type="expression" dxfId="84" priority="12">
      <formula>$A124=1</formula>
    </cfRule>
  </conditionalFormatting>
  <conditionalFormatting sqref="E151:E169">
    <cfRule type="expression" dxfId="83" priority="11">
      <formula>$A151=1</formula>
    </cfRule>
  </conditionalFormatting>
  <conditionalFormatting sqref="E173:E206">
    <cfRule type="expression" dxfId="82" priority="10">
      <formula>$A173=1</formula>
    </cfRule>
  </conditionalFormatting>
  <conditionalFormatting sqref="E208:E268">
    <cfRule type="expression" dxfId="81" priority="9">
      <formula>$A208=1</formula>
    </cfRule>
  </conditionalFormatting>
  <conditionalFormatting sqref="E270:E281">
    <cfRule type="expression" dxfId="80" priority="8">
      <formula>$A270=1</formula>
    </cfRule>
  </conditionalFormatting>
  <conditionalFormatting sqref="E335:E388">
    <cfRule type="expression" dxfId="79" priority="7">
      <formula>$A335=1</formula>
    </cfRule>
  </conditionalFormatting>
  <conditionalFormatting sqref="E390:E458">
    <cfRule type="expression" dxfId="78" priority="6">
      <formula>$A390=1</formula>
    </cfRule>
  </conditionalFormatting>
  <conditionalFormatting sqref="E460:E466">
    <cfRule type="expression" dxfId="77" priority="5">
      <formula>$A460=1</formula>
    </cfRule>
  </conditionalFormatting>
  <conditionalFormatting sqref="E468:E485">
    <cfRule type="expression" dxfId="76" priority="4">
      <formula>$A468=1</formula>
    </cfRule>
  </conditionalFormatting>
  <conditionalFormatting sqref="E487:E502">
    <cfRule type="expression" dxfId="75" priority="3">
      <formula>$A487=1</formula>
    </cfRule>
  </conditionalFormatting>
  <conditionalFormatting sqref="E504:E517">
    <cfRule type="expression" dxfId="74" priority="2">
      <formula>$A504=1</formula>
    </cfRule>
  </conditionalFormatting>
  <conditionalFormatting sqref="E520:E583">
    <cfRule type="expression" dxfId="73" priority="1">
      <formula>$A520=1</formula>
    </cfRule>
  </conditionalFormatting>
  <conditionalFormatting sqref="E677:E680 E683 E686:E709">
    <cfRule type="expression" dxfId="72" priority="65">
      <formula>$A678=1</formula>
    </cfRule>
  </conditionalFormatting>
  <conditionalFormatting sqref="E681:E682">
    <cfRule type="expression" dxfId="71" priority="66">
      <formula>$A683=1</formula>
    </cfRule>
  </conditionalFormatting>
  <conditionalFormatting sqref="F42:G71">
    <cfRule type="expression" dxfId="70" priority="62">
      <formula>$B42=1</formula>
    </cfRule>
  </conditionalFormatting>
  <conditionalFormatting sqref="F73:G80">
    <cfRule type="expression" dxfId="69" priority="61">
      <formula>$B73=1</formula>
    </cfRule>
  </conditionalFormatting>
  <conditionalFormatting sqref="F82:G99">
    <cfRule type="expression" dxfId="68" priority="60">
      <formula>$B82=1</formula>
    </cfRule>
  </conditionalFormatting>
  <conditionalFormatting sqref="F101:G116">
    <cfRule type="expression" dxfId="67" priority="59">
      <formula>$B101=1</formula>
    </cfRule>
  </conditionalFormatting>
  <conditionalFormatting sqref="F118:G122">
    <cfRule type="expression" dxfId="66" priority="58">
      <formula>$B118=1</formula>
    </cfRule>
  </conditionalFormatting>
  <conditionalFormatting sqref="F124:G149">
    <cfRule type="expression" dxfId="65" priority="57">
      <formula>$B124=1</formula>
    </cfRule>
  </conditionalFormatting>
  <conditionalFormatting sqref="F173:G206">
    <cfRule type="expression" dxfId="64" priority="56">
      <formula>$B173=1</formula>
    </cfRule>
  </conditionalFormatting>
  <conditionalFormatting sqref="F208:G268">
    <cfRule type="expression" dxfId="63" priority="43">
      <formula>$B208=1</formula>
    </cfRule>
  </conditionalFormatting>
  <conditionalFormatting sqref="F270:G281">
    <cfRule type="expression" dxfId="62" priority="41">
      <formula>$B270=1</formula>
    </cfRule>
  </conditionalFormatting>
  <conditionalFormatting sqref="F335:G388">
    <cfRule type="expression" dxfId="61" priority="27">
      <formula>$B335=1</formula>
    </cfRule>
  </conditionalFormatting>
  <conditionalFormatting sqref="F390:G458">
    <cfRule type="expression" dxfId="60" priority="26">
      <formula>$B390=1</formula>
    </cfRule>
  </conditionalFormatting>
  <conditionalFormatting sqref="F460:G466">
    <cfRule type="expression" dxfId="59" priority="25">
      <formula>$B460=1</formula>
    </cfRule>
  </conditionalFormatting>
  <conditionalFormatting sqref="F468:G485">
    <cfRule type="expression" dxfId="58" priority="24">
      <formula>$B468=1</formula>
    </cfRule>
  </conditionalFormatting>
  <conditionalFormatting sqref="F487:G502">
    <cfRule type="expression" dxfId="57" priority="23">
      <formula>$B487=1</formula>
    </cfRule>
  </conditionalFormatting>
  <conditionalFormatting sqref="F504:G517">
    <cfRule type="expression" dxfId="56" priority="22">
      <formula>$B504=1</formula>
    </cfRule>
  </conditionalFormatting>
  <conditionalFormatting sqref="F520:G583">
    <cfRule type="expression" dxfId="55" priority="21">
      <formula>$B520=1</formula>
    </cfRule>
  </conditionalFormatting>
  <conditionalFormatting sqref="F586:G683">
    <cfRule type="expression" dxfId="54" priority="20">
      <formula>$B586=1</formula>
    </cfRule>
  </conditionalFormatting>
  <conditionalFormatting sqref="F686:G709">
    <cfRule type="expression" dxfId="53" priority="19">
      <formula>$B686=1</formula>
    </cfRule>
  </conditionalFormatting>
  <dataValidations count="1">
    <dataValidation type="list" allowBlank="1" showInputMessage="1" showErrorMessage="1" sqref="H710" xr:uid="{66E3B075-F58A-4283-918E-9DF3FF403D7F}">
      <formula1>"Согласованно,Принял"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685"/>
  <sheetViews>
    <sheetView topLeftCell="A94" workbookViewId="0">
      <selection activeCell="I8" sqref="I8"/>
    </sheetView>
  </sheetViews>
  <sheetFormatPr defaultColWidth="8.85546875" defaultRowHeight="12.75" x14ac:dyDescent="0.2"/>
  <cols>
    <col min="1" max="1" width="4.140625" style="9" customWidth="1"/>
    <col min="2" max="2" width="62.85546875" style="5" customWidth="1"/>
    <col min="3" max="3" width="7.28515625" style="5" customWidth="1"/>
    <col min="4" max="4" width="7.85546875" style="5" customWidth="1"/>
    <col min="5" max="5" width="9.42578125" style="5" customWidth="1"/>
    <col min="6" max="6" width="2.85546875" style="5" customWidth="1"/>
    <col min="7" max="7" width="12.42578125" style="5" customWidth="1"/>
    <col min="8" max="16384" width="8.85546875" style="5"/>
  </cols>
  <sheetData>
    <row r="1" spans="1:7" customFormat="1" ht="15" x14ac:dyDescent="0.25">
      <c r="A1" s="2"/>
      <c r="B1" s="12" t="str">
        <f ca="1">RIGHT(CELL("ИМЯФАЙЛА",B1),LEN(CELL("имяфайла",B1))-SEARCH("]",CELL("имяфайла",B1),1))</f>
        <v>Общие объёмы</v>
      </c>
    </row>
    <row r="2" spans="1:7" customFormat="1" ht="15" x14ac:dyDescent="0.25">
      <c r="A2" s="2"/>
    </row>
    <row r="3" spans="1:7" customFormat="1" ht="31.5" customHeight="1" thickBot="1" x14ac:dyDescent="0.3">
      <c r="A3" s="2"/>
      <c r="E3" s="41" t="s">
        <v>850</v>
      </c>
    </row>
    <row r="4" spans="1:7" customFormat="1" ht="15.75" hidden="1" thickBot="1" x14ac:dyDescent="0.3">
      <c r="A4" s="2"/>
      <c r="E4" s="42"/>
    </row>
    <row r="5" spans="1:7" customFormat="1" ht="16.5" thickBot="1" x14ac:dyDescent="0.3">
      <c r="A5" s="2"/>
      <c r="B5" s="599" t="s">
        <v>848</v>
      </c>
      <c r="C5" s="600"/>
      <c r="D5" s="601"/>
      <c r="E5" s="43">
        <v>1</v>
      </c>
    </row>
    <row r="6" spans="1:7" customFormat="1" ht="15.75" thickBot="1" x14ac:dyDescent="0.3">
      <c r="A6" s="2"/>
      <c r="B6" s="602"/>
      <c r="C6" s="603"/>
      <c r="D6" s="604"/>
    </row>
    <row r="7" spans="1:7" customFormat="1" ht="15.75" customHeight="1" thickBot="1" x14ac:dyDescent="0.3">
      <c r="A7" s="2"/>
      <c r="B7" s="605" t="str">
        <f ca="1">IF(Сводная!B34="Акт",Сводная!C27,Сводная!C26)</f>
        <v>Приложение №1 к договору №  от 29 Июль 2026 года</v>
      </c>
      <c r="C7" s="606"/>
      <c r="D7" s="607"/>
    </row>
    <row r="8" spans="1:7" customFormat="1" ht="18" customHeight="1" thickBot="1" x14ac:dyDescent="0.3">
      <c r="A8" s="2"/>
      <c r="B8" s="608">
        <f>Сводная!C28</f>
        <v>0</v>
      </c>
      <c r="C8" s="609"/>
      <c r="D8" s="610"/>
    </row>
    <row r="9" spans="1:7" customFormat="1" ht="15.75" hidden="1" thickBot="1" x14ac:dyDescent="0.3">
      <c r="A9" s="2"/>
      <c r="B9" s="23" t="s">
        <v>823</v>
      </c>
      <c r="C9" s="24"/>
      <c r="D9" s="25"/>
      <c r="E9" s="44">
        <v>2.6</v>
      </c>
    </row>
    <row r="10" spans="1:7" customFormat="1" ht="15.75" hidden="1" thickBot="1" x14ac:dyDescent="0.3">
      <c r="A10" s="2"/>
      <c r="B10" s="4" t="s">
        <v>824</v>
      </c>
      <c r="C10" s="10"/>
      <c r="D10" s="26"/>
      <c r="E10" s="45">
        <v>1</v>
      </c>
    </row>
    <row r="11" spans="1:7" customFormat="1" ht="15.75" hidden="1" thickBot="1" x14ac:dyDescent="0.3">
      <c r="A11" s="2"/>
      <c r="B11" s="4" t="s">
        <v>827</v>
      </c>
      <c r="C11" s="10"/>
      <c r="D11" s="26"/>
      <c r="E11" s="45">
        <v>1.8</v>
      </c>
    </row>
    <row r="12" spans="1:7" customFormat="1" ht="15.75" hidden="1" thickBot="1" x14ac:dyDescent="0.3">
      <c r="A12" s="2"/>
      <c r="B12" s="34" t="s">
        <v>828</v>
      </c>
      <c r="C12" s="35"/>
      <c r="D12" s="27"/>
      <c r="E12" s="46">
        <v>2.6</v>
      </c>
    </row>
    <row r="13" spans="1:7" customFormat="1" ht="15.75" hidden="1" thickBot="1" x14ac:dyDescent="0.3">
      <c r="A13" s="2"/>
      <c r="B13" s="31" t="s">
        <v>817</v>
      </c>
      <c r="C13" s="32"/>
      <c r="D13" s="33"/>
    </row>
    <row r="14" spans="1:7" ht="33.75" customHeight="1" thickBot="1" x14ac:dyDescent="0.3">
      <c r="A14" s="6" t="s">
        <v>802</v>
      </c>
      <c r="B14" s="50" t="str">
        <f ca="1">B1&amp;". Демонтажные работы"</f>
        <v>Общие объёмы. Демонтажные работы</v>
      </c>
      <c r="C14" s="51" t="s">
        <v>804</v>
      </c>
      <c r="D14" s="52" t="s">
        <v>531</v>
      </c>
      <c r="E14" s="53" t="s">
        <v>849</v>
      </c>
      <c r="F14"/>
      <c r="G14"/>
    </row>
    <row r="15" spans="1:7" ht="15" x14ac:dyDescent="0.25">
      <c r="A15" s="7">
        <v>1</v>
      </c>
      <c r="B15" s="598" t="s">
        <v>131</v>
      </c>
      <c r="C15" s="598"/>
      <c r="D15" s="598"/>
      <c r="E15" s="30"/>
      <c r="F15"/>
      <c r="G15"/>
    </row>
    <row r="16" spans="1:7" ht="15" x14ac:dyDescent="0.25">
      <c r="A16" s="8">
        <f>IF(D16&gt;0,1,0)</f>
        <v>0</v>
      </c>
      <c r="B16" s="21" t="s">
        <v>0</v>
      </c>
      <c r="C16" s="22" t="s">
        <v>1</v>
      </c>
      <c r="D16" s="22">
        <v>0</v>
      </c>
      <c r="E16" s="47" t="e">
        <f>IF(#REF!=1,(D16*#REF!*#REF!)/(#REF!),IF(#REF!=2,(D16*#REF!*#REF!)/(#REF!*1.8),(D16*#REF!*#REF!)/(#REF!*2.6)))</f>
        <v>#REF!</v>
      </c>
      <c r="F16"/>
      <c r="G16"/>
    </row>
    <row r="17" spans="1:7" ht="15" x14ac:dyDescent="0.25">
      <c r="A17" s="8" t="e">
        <f t="shared" ref="A17:A83" si="0">IF(D17&gt;0,1,0)</f>
        <v>#REF!</v>
      </c>
      <c r="B17" s="21" t="s">
        <v>2</v>
      </c>
      <c r="C17" s="22" t="s">
        <v>1</v>
      </c>
      <c r="D1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7" s="47" t="e">
        <f>IF(#REF!=1,(D17*#REF!*#REF!)/(#REF!),IF(#REF!=2,(D17*#REF!*#REF!)/(#REF!*1.8),(D17*#REF!*#REF!)/(#REF!*2.6)))</f>
        <v>#REF!</v>
      </c>
      <c r="F17"/>
      <c r="G17"/>
    </row>
    <row r="18" spans="1:7" ht="15" x14ac:dyDescent="0.25">
      <c r="A18" s="8" t="e">
        <f t="shared" si="0"/>
        <v>#REF!</v>
      </c>
      <c r="B18" s="21" t="s">
        <v>3</v>
      </c>
      <c r="C18" s="22" t="s">
        <v>1</v>
      </c>
      <c r="D1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8" s="47" t="e">
        <f>IF(#REF!=1,(D18*#REF!*#REF!)/(#REF!),IF(#REF!=2,(D18*#REF!*#REF!)/(#REF!*1.8),(D18*#REF!*#REF!)/(#REF!*2.6)))</f>
        <v>#REF!</v>
      </c>
      <c r="F18"/>
      <c r="G18"/>
    </row>
    <row r="19" spans="1:7" ht="15" x14ac:dyDescent="0.25">
      <c r="A19" s="8" t="e">
        <f t="shared" si="0"/>
        <v>#REF!</v>
      </c>
      <c r="B19" s="21" t="s">
        <v>4</v>
      </c>
      <c r="C19" s="22" t="s">
        <v>5</v>
      </c>
      <c r="D1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9" s="47" t="e">
        <f>IF(#REF!=1,(D19*#REF!*#REF!)/(#REF!),IF(#REF!=2,(D19*#REF!*#REF!)/(#REF!*1.8),(D19*#REF!*#REF!)/(#REF!*2.6)))</f>
        <v>#REF!</v>
      </c>
      <c r="F19"/>
      <c r="G19"/>
    </row>
    <row r="20" spans="1:7" ht="15" x14ac:dyDescent="0.25">
      <c r="A20" s="8" t="e">
        <f t="shared" si="0"/>
        <v>#REF!</v>
      </c>
      <c r="B20" s="21" t="s">
        <v>6</v>
      </c>
      <c r="C20" s="22" t="s">
        <v>5</v>
      </c>
      <c r="D2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0" s="47" t="e">
        <f>IF(#REF!=1,(D20*#REF!*#REF!)/(#REF!),IF(#REF!=2,(D20*#REF!*#REF!)/(#REF!*1.8),(D20*#REF!*#REF!)/(#REF!*2.6)))</f>
        <v>#REF!</v>
      </c>
      <c r="F20"/>
      <c r="G20"/>
    </row>
    <row r="21" spans="1:7" ht="15" x14ac:dyDescent="0.25">
      <c r="A21" s="8" t="e">
        <f t="shared" si="0"/>
        <v>#REF!</v>
      </c>
      <c r="B21" s="21" t="s">
        <v>7</v>
      </c>
      <c r="C21" s="22" t="s">
        <v>5</v>
      </c>
      <c r="D2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1" s="47" t="e">
        <f>IF(#REF!=1,(D21*#REF!*#REF!)/(#REF!),IF(#REF!=2,(D21*#REF!*#REF!)/(#REF!*1.8),(D21*#REF!*#REF!)/(#REF!*2.6)))</f>
        <v>#REF!</v>
      </c>
      <c r="F21"/>
      <c r="G21"/>
    </row>
    <row r="22" spans="1:7" ht="15" x14ac:dyDescent="0.25">
      <c r="A22" s="8" t="e">
        <f t="shared" si="0"/>
        <v>#REF!</v>
      </c>
      <c r="B22" s="21" t="s">
        <v>8</v>
      </c>
      <c r="C22" s="22" t="s">
        <v>5</v>
      </c>
      <c r="D2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2" s="47" t="e">
        <f>IF(#REF!=1,(D22*#REF!*#REF!)/(#REF!),IF(#REF!=2,(D22*#REF!*#REF!)/(#REF!*1.8),(D22*#REF!*#REF!)/(#REF!*2.6)))</f>
        <v>#REF!</v>
      </c>
      <c r="F22"/>
      <c r="G22"/>
    </row>
    <row r="23" spans="1:7" ht="15" x14ac:dyDescent="0.25">
      <c r="A23" s="8" t="e">
        <f t="shared" si="0"/>
        <v>#REF!</v>
      </c>
      <c r="B23" s="21" t="s">
        <v>9</v>
      </c>
      <c r="C23" s="22" t="s">
        <v>5</v>
      </c>
      <c r="D2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3" s="47" t="e">
        <f>IF(#REF!=1,(D23*#REF!*#REF!)/(#REF!),IF(#REF!=2,(D23*#REF!*#REF!)/(#REF!*1.8),(D23*#REF!*#REF!)/(#REF!*2.6)))</f>
        <v>#REF!</v>
      </c>
      <c r="F23"/>
      <c r="G23"/>
    </row>
    <row r="24" spans="1:7" ht="15" x14ac:dyDescent="0.25">
      <c r="A24" s="8" t="e">
        <f t="shared" si="0"/>
        <v>#REF!</v>
      </c>
      <c r="B24" s="21" t="s">
        <v>10</v>
      </c>
      <c r="C24" s="22" t="s">
        <v>5</v>
      </c>
      <c r="D2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4" s="47" t="e">
        <f>IF(#REF!=1,(D24*#REF!*#REF!)/(#REF!),IF(#REF!=2,(D24*#REF!*#REF!)/(#REF!*1.8),(D24*#REF!*#REF!)/(#REF!*2.6)))</f>
        <v>#REF!</v>
      </c>
      <c r="F24"/>
      <c r="G24"/>
    </row>
    <row r="25" spans="1:7" ht="15" x14ac:dyDescent="0.25">
      <c r="A25" s="8" t="e">
        <f t="shared" si="0"/>
        <v>#REF!</v>
      </c>
      <c r="B25" s="21" t="s">
        <v>11</v>
      </c>
      <c r="C25" s="22" t="s">
        <v>5</v>
      </c>
      <c r="D2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5" s="47" t="e">
        <f>IF(#REF!=1,(D25*#REF!*#REF!)/(#REF!),IF(#REF!=2,(D25*#REF!*#REF!)/(#REF!*1.8),(D25*#REF!*#REF!)/(#REF!*2.6)))</f>
        <v>#REF!</v>
      </c>
      <c r="F25"/>
      <c r="G25"/>
    </row>
    <row r="26" spans="1:7" ht="15" x14ac:dyDescent="0.25">
      <c r="A26" s="8" t="e">
        <f t="shared" si="0"/>
        <v>#REF!</v>
      </c>
      <c r="B26" s="21" t="s">
        <v>12</v>
      </c>
      <c r="C26" s="22" t="s">
        <v>1</v>
      </c>
      <c r="D2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6" s="47" t="e">
        <f>IF(#REF!=1,(D26*#REF!*#REF!)/(#REF!),IF(#REF!=2,(D26*#REF!*#REF!)/(#REF!*1.8),(D26*#REF!*#REF!)/(#REF!*2.6)))</f>
        <v>#REF!</v>
      </c>
      <c r="F26"/>
      <c r="G26"/>
    </row>
    <row r="27" spans="1:7" ht="15" x14ac:dyDescent="0.25">
      <c r="A27" s="8" t="e">
        <f t="shared" si="0"/>
        <v>#REF!</v>
      </c>
      <c r="B27" s="21" t="s">
        <v>588</v>
      </c>
      <c r="C27" s="22" t="s">
        <v>5</v>
      </c>
      <c r="D2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7" s="47" t="e">
        <f>IF(#REF!=1,(D27*#REF!*#REF!)/(#REF!),IF(#REF!=2,(D27*#REF!*#REF!)/(#REF!*1.8),(D27*#REF!*#REF!)/(#REF!*2.6)))</f>
        <v>#REF!</v>
      </c>
      <c r="F27"/>
      <c r="G27"/>
    </row>
    <row r="28" spans="1:7" ht="15" x14ac:dyDescent="0.25">
      <c r="A28" s="8" t="e">
        <f t="shared" si="0"/>
        <v>#REF!</v>
      </c>
      <c r="B28" s="21" t="s">
        <v>589</v>
      </c>
      <c r="C28" s="22" t="s">
        <v>5</v>
      </c>
      <c r="D2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8" s="47" t="e">
        <f>IF(#REF!=1,(D28*#REF!*#REF!)/(#REF!),IF(#REF!=2,(D28*#REF!*#REF!)/(#REF!*1.8),(D28*#REF!*#REF!)/(#REF!*2.6)))</f>
        <v>#REF!</v>
      </c>
      <c r="F28"/>
      <c r="G28"/>
    </row>
    <row r="29" spans="1:7" ht="15" x14ac:dyDescent="0.25">
      <c r="A29" s="8" t="e">
        <f t="shared" si="0"/>
        <v>#REF!</v>
      </c>
      <c r="B29" s="21" t="s">
        <v>13</v>
      </c>
      <c r="C29" s="22" t="s">
        <v>5</v>
      </c>
      <c r="D2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9" s="47" t="e">
        <f>IF(#REF!=1,(D29*#REF!*#REF!)/(#REF!),IF(#REF!=2,(D29*#REF!*#REF!)/(#REF!*1.8),(D29*#REF!*#REF!)/(#REF!*2.6)))</f>
        <v>#REF!</v>
      </c>
      <c r="F29"/>
      <c r="G29"/>
    </row>
    <row r="30" spans="1:7" ht="15" x14ac:dyDescent="0.25">
      <c r="A30" s="8" t="e">
        <f t="shared" si="0"/>
        <v>#REF!</v>
      </c>
      <c r="B30" s="21" t="s">
        <v>14</v>
      </c>
      <c r="C30" s="22" t="s">
        <v>5</v>
      </c>
      <c r="D3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0" s="47" t="e">
        <f>IF(#REF!=1,(D30*#REF!*#REF!)/(#REF!),IF(#REF!=2,(D30*#REF!*#REF!)/(#REF!*1.8),(D30*#REF!*#REF!)/(#REF!*2.6)))</f>
        <v>#REF!</v>
      </c>
      <c r="F30"/>
      <c r="G30"/>
    </row>
    <row r="31" spans="1:7" ht="15" x14ac:dyDescent="0.25">
      <c r="A31" s="8" t="e">
        <f t="shared" si="0"/>
        <v>#REF!</v>
      </c>
      <c r="B31" s="21" t="s">
        <v>579</v>
      </c>
      <c r="C31" s="22" t="s">
        <v>1</v>
      </c>
      <c r="D3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1" s="47" t="e">
        <f>IF(#REF!=1,(D31*#REF!*#REF!)/(#REF!),IF(#REF!=2,(D31*#REF!*#REF!)/(#REF!*1.8),(D31*#REF!*#REF!)/(#REF!*2.6)))</f>
        <v>#REF!</v>
      </c>
      <c r="F31"/>
      <c r="G31"/>
    </row>
    <row r="32" spans="1:7" ht="15" x14ac:dyDescent="0.25">
      <c r="A32" s="8" t="e">
        <f t="shared" si="0"/>
        <v>#REF!</v>
      </c>
      <c r="B32" s="21" t="s">
        <v>15</v>
      </c>
      <c r="C32" s="22" t="s">
        <v>1</v>
      </c>
      <c r="D3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2" s="47" t="e">
        <f>IF(#REF!=1,(D32*#REF!*#REF!)/(#REF!),IF(#REF!=2,(D32*#REF!*#REF!)/(#REF!*1.8),(D32*#REF!*#REF!)/(#REF!*2.6)))</f>
        <v>#REF!</v>
      </c>
      <c r="F32"/>
      <c r="G32"/>
    </row>
    <row r="33" spans="1:7" ht="15" x14ac:dyDescent="0.25">
      <c r="A33" s="8" t="e">
        <f t="shared" si="0"/>
        <v>#REF!</v>
      </c>
      <c r="B33" s="21" t="s">
        <v>16</v>
      </c>
      <c r="C33" s="22" t="s">
        <v>17</v>
      </c>
      <c r="D3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3" s="47" t="e">
        <f>IF(#REF!=1,(D33*#REF!*#REF!)/(#REF!),IF(#REF!=2,(D33*#REF!*#REF!)/(#REF!*1.8),(D33*#REF!*#REF!)/(#REF!*2.6)))</f>
        <v>#REF!</v>
      </c>
      <c r="F33"/>
      <c r="G33"/>
    </row>
    <row r="34" spans="1:7" ht="15" x14ac:dyDescent="0.25">
      <c r="A34" s="8" t="e">
        <f t="shared" si="0"/>
        <v>#REF!</v>
      </c>
      <c r="B34" s="21" t="s">
        <v>18</v>
      </c>
      <c r="C34" s="22" t="s">
        <v>5</v>
      </c>
      <c r="D3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4" s="47" t="e">
        <f>IF(#REF!=1,(D34*#REF!*#REF!)/(#REF!),IF(#REF!=2,(D34*#REF!*#REF!)/(#REF!*1.8),(D34*#REF!*#REF!)/(#REF!*2.6)))</f>
        <v>#REF!</v>
      </c>
      <c r="F34"/>
      <c r="G34"/>
    </row>
    <row r="35" spans="1:7" ht="15" x14ac:dyDescent="0.25">
      <c r="A35" s="8" t="e">
        <f t="shared" si="0"/>
        <v>#REF!</v>
      </c>
      <c r="B35" s="21" t="s">
        <v>19</v>
      </c>
      <c r="C35" s="22" t="s">
        <v>1</v>
      </c>
      <c r="D3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5" s="47" t="e">
        <f>IF(#REF!=1,(D35*#REF!*#REF!)/(#REF!),IF(#REF!=2,(D35*#REF!*#REF!)/(#REF!*1.8),(D35*#REF!*#REF!)/(#REF!*2.6)))</f>
        <v>#REF!</v>
      </c>
      <c r="F35"/>
      <c r="G35"/>
    </row>
    <row r="36" spans="1:7" ht="15" x14ac:dyDescent="0.25">
      <c r="A36" s="8" t="e">
        <f t="shared" si="0"/>
        <v>#REF!</v>
      </c>
      <c r="B36" s="21" t="s">
        <v>20</v>
      </c>
      <c r="C36" s="22" t="s">
        <v>5</v>
      </c>
      <c r="D3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6" s="47" t="e">
        <f>IF(#REF!=1,(D36*#REF!*#REF!)/(#REF!),IF(#REF!=2,(D36*#REF!*#REF!)/(#REF!*1.8),(D36*#REF!*#REF!)/(#REF!*2.6)))</f>
        <v>#REF!</v>
      </c>
      <c r="F36"/>
      <c r="G36"/>
    </row>
    <row r="37" spans="1:7" ht="15" x14ac:dyDescent="0.25">
      <c r="A37" s="8" t="e">
        <f t="shared" si="0"/>
        <v>#REF!</v>
      </c>
      <c r="B37" s="21" t="s">
        <v>21</v>
      </c>
      <c r="C37" s="22" t="s">
        <v>5</v>
      </c>
      <c r="D3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7" s="47" t="e">
        <f>IF(#REF!=1,(D37*#REF!*#REF!)/(#REF!),IF(#REF!=2,(D37*#REF!*#REF!)/(#REF!*1.8),(D37*#REF!*#REF!)/(#REF!*2.6)))</f>
        <v>#REF!</v>
      </c>
      <c r="F37"/>
      <c r="G37"/>
    </row>
    <row r="38" spans="1:7" ht="15" x14ac:dyDescent="0.25">
      <c r="A38" s="8" t="e">
        <f t="shared" si="0"/>
        <v>#REF!</v>
      </c>
      <c r="B38" s="21" t="s">
        <v>22</v>
      </c>
      <c r="C38" s="22" t="s">
        <v>5</v>
      </c>
      <c r="D3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8" s="47" t="e">
        <f>IF(#REF!=1,(D38*#REF!*#REF!)/(#REF!),IF(#REF!=2,(D38*#REF!*#REF!)/(#REF!*1.8),(D38*#REF!*#REF!)/(#REF!*2.6)))</f>
        <v>#REF!</v>
      </c>
      <c r="F38"/>
      <c r="G38"/>
    </row>
    <row r="39" spans="1:7" ht="15" x14ac:dyDescent="0.25">
      <c r="A39" s="8" t="e">
        <f t="shared" si="0"/>
        <v>#REF!</v>
      </c>
      <c r="B39" s="21" t="s">
        <v>23</v>
      </c>
      <c r="C39" s="22" t="s">
        <v>5</v>
      </c>
      <c r="D3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9" s="47" t="e">
        <f>IF(#REF!=1,(D39*#REF!*#REF!)/(#REF!),IF(#REF!=2,(D39*#REF!*#REF!)/(#REF!*1.8),(D39*#REF!*#REF!)/(#REF!*2.6)))</f>
        <v>#REF!</v>
      </c>
      <c r="F39"/>
      <c r="G39"/>
    </row>
    <row r="40" spans="1:7" ht="15" x14ac:dyDescent="0.25">
      <c r="A40" s="8" t="e">
        <f t="shared" si="0"/>
        <v>#REF!</v>
      </c>
      <c r="B40" s="21" t="s">
        <v>161</v>
      </c>
      <c r="C40" s="22" t="s">
        <v>5</v>
      </c>
      <c r="D4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0" s="47" t="e">
        <f>IF(#REF!=1,(D40*#REF!*#REF!)/(#REF!),IF(#REF!=2,(D40*#REF!*#REF!)/(#REF!*1.8),(D40*#REF!*#REF!)/(#REF!*2.6)))</f>
        <v>#REF!</v>
      </c>
      <c r="F40"/>
      <c r="G40"/>
    </row>
    <row r="41" spans="1:7" ht="15" x14ac:dyDescent="0.25">
      <c r="A41" s="8">
        <v>1</v>
      </c>
      <c r="B41" s="598" t="s">
        <v>24</v>
      </c>
      <c r="C41" s="598"/>
      <c r="D41" s="598"/>
      <c r="E41" s="48"/>
      <c r="F41"/>
      <c r="G41"/>
    </row>
    <row r="42" spans="1:7" ht="15" x14ac:dyDescent="0.25">
      <c r="A42" s="8" t="e">
        <f t="shared" si="0"/>
        <v>#REF!</v>
      </c>
      <c r="B42" s="21" t="s">
        <v>25</v>
      </c>
      <c r="C42" s="22" t="s">
        <v>1</v>
      </c>
      <c r="D4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2" s="47" t="e">
        <f>IF(#REF!=1,(D42*#REF!*#REF!)/(#REF!),IF(#REF!=2,(D42*#REF!*#REF!)/(#REF!*1.8),(D42*#REF!*#REF!)/(#REF!*2.6)))</f>
        <v>#REF!</v>
      </c>
      <c r="F42"/>
      <c r="G42"/>
    </row>
    <row r="43" spans="1:7" ht="15" x14ac:dyDescent="0.25">
      <c r="A43" s="8" t="e">
        <f t="shared" si="0"/>
        <v>#REF!</v>
      </c>
      <c r="B43" s="21" t="s">
        <v>580</v>
      </c>
      <c r="C43" s="22" t="s">
        <v>5</v>
      </c>
      <c r="D4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3" s="47" t="e">
        <f>IF(#REF!=1,(D43*#REF!*#REF!)/(#REF!),IF(#REF!=2,(D43*#REF!*#REF!)/(#REF!*1.8),(D43*#REF!*#REF!)/(#REF!*2.6)))</f>
        <v>#REF!</v>
      </c>
      <c r="F43"/>
      <c r="G43"/>
    </row>
    <row r="44" spans="1:7" ht="15" x14ac:dyDescent="0.25">
      <c r="A44" s="8" t="e">
        <f t="shared" si="0"/>
        <v>#REF!</v>
      </c>
      <c r="B44" s="21" t="s">
        <v>26</v>
      </c>
      <c r="C44" s="22" t="s">
        <v>5</v>
      </c>
      <c r="D4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4" s="47" t="e">
        <f>IF(#REF!=1,(D44*#REF!*#REF!)/(#REF!),IF(#REF!=2,(D44*#REF!*#REF!)/(#REF!*1.8),(D44*#REF!*#REF!)/(#REF!*2.6)))</f>
        <v>#REF!</v>
      </c>
      <c r="F44"/>
      <c r="G44"/>
    </row>
    <row r="45" spans="1:7" ht="15" x14ac:dyDescent="0.25">
      <c r="A45" s="8" t="e">
        <f t="shared" si="0"/>
        <v>#REF!</v>
      </c>
      <c r="B45" s="21" t="s">
        <v>27</v>
      </c>
      <c r="C45" s="22" t="s">
        <v>5</v>
      </c>
      <c r="D4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5" s="47" t="e">
        <f>IF(#REF!=1,(D45*#REF!*#REF!)/(#REF!),IF(#REF!=2,(D45*#REF!*#REF!)/(#REF!*1.8),(D45*#REF!*#REF!)/(#REF!*2.6)))</f>
        <v>#REF!</v>
      </c>
      <c r="F45"/>
      <c r="G45"/>
    </row>
    <row r="46" spans="1:7" ht="15" x14ac:dyDescent="0.25">
      <c r="A46" s="8" t="e">
        <f t="shared" si="0"/>
        <v>#REF!</v>
      </c>
      <c r="B46" s="21" t="s">
        <v>28</v>
      </c>
      <c r="C46" s="22" t="s">
        <v>5</v>
      </c>
      <c r="D4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6" s="47" t="e">
        <f>IF(#REF!=1,(D46*#REF!*#REF!)/(#REF!),IF(#REF!=2,(D46*#REF!*#REF!)/(#REF!*1.8),(D46*#REF!*#REF!)/(#REF!*2.6)))</f>
        <v>#REF!</v>
      </c>
      <c r="F46"/>
      <c r="G46"/>
    </row>
    <row r="47" spans="1:7" ht="15" x14ac:dyDescent="0.25">
      <c r="A47" s="8" t="e">
        <f t="shared" si="0"/>
        <v>#REF!</v>
      </c>
      <c r="B47" s="21" t="s">
        <v>590</v>
      </c>
      <c r="C47" s="22" t="s">
        <v>5</v>
      </c>
      <c r="D4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7" s="47" t="e">
        <f>IF(#REF!=1,(D47*#REF!*#REF!)/(#REF!),IF(#REF!=2,(D47*#REF!*#REF!)/(#REF!*1.8),(D47*#REF!*#REF!)/(#REF!*2.6)))</f>
        <v>#REF!</v>
      </c>
      <c r="F47"/>
      <c r="G47"/>
    </row>
    <row r="48" spans="1:7" ht="15" x14ac:dyDescent="0.25">
      <c r="A48" s="8" t="e">
        <f t="shared" si="0"/>
        <v>#REF!</v>
      </c>
      <c r="B48" s="21" t="s">
        <v>29</v>
      </c>
      <c r="C48" s="22" t="s">
        <v>5</v>
      </c>
      <c r="D4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8" s="47" t="e">
        <f>IF(#REF!=1,(D48*#REF!*#REF!)/(#REF!),IF(#REF!=2,(D48*#REF!*#REF!)/(#REF!*1.8),(D48*#REF!*#REF!)/(#REF!*2.6)))</f>
        <v>#REF!</v>
      </c>
      <c r="F48"/>
      <c r="G48"/>
    </row>
    <row r="49" spans="1:7" ht="15" x14ac:dyDescent="0.25">
      <c r="A49" s="8" t="e">
        <f t="shared" si="0"/>
        <v>#REF!</v>
      </c>
      <c r="B49" s="21" t="s">
        <v>591</v>
      </c>
      <c r="C49" s="22" t="s">
        <v>5</v>
      </c>
      <c r="D4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9" s="47" t="e">
        <f>IF(#REF!=1,(D49*#REF!*#REF!)/(#REF!),IF(#REF!=2,(D49*#REF!*#REF!)/(#REF!*1.8),(D49*#REF!*#REF!)/(#REF!*2.6)))</f>
        <v>#REF!</v>
      </c>
      <c r="F49"/>
      <c r="G49"/>
    </row>
    <row r="50" spans="1:7" ht="15" x14ac:dyDescent="0.25">
      <c r="A50" s="8" t="e">
        <f t="shared" si="0"/>
        <v>#REF!</v>
      </c>
      <c r="B50" s="21" t="s">
        <v>30</v>
      </c>
      <c r="C50" s="22" t="s">
        <v>1</v>
      </c>
      <c r="D5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0" s="47" t="e">
        <f>IF(#REF!=1,(D50*#REF!*#REF!)/(#REF!),IF(#REF!=2,(D50*#REF!*#REF!)/(#REF!*1.8),(D50*#REF!*#REF!)/(#REF!*2.6)))</f>
        <v>#REF!</v>
      </c>
      <c r="F50"/>
      <c r="G50"/>
    </row>
    <row r="51" spans="1:7" ht="15" x14ac:dyDescent="0.25">
      <c r="A51" s="8" t="e">
        <f t="shared" si="0"/>
        <v>#REF!</v>
      </c>
      <c r="B51" s="21" t="s">
        <v>31</v>
      </c>
      <c r="C51" s="22" t="s">
        <v>5</v>
      </c>
      <c r="D5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1" s="47" t="e">
        <f>IF(#REF!=1,(D51*#REF!*#REF!)/(#REF!),IF(#REF!=2,(D51*#REF!*#REF!)/(#REF!*1.8),(D51*#REF!*#REF!)/(#REF!*2.6)))</f>
        <v>#REF!</v>
      </c>
      <c r="F51"/>
      <c r="G51"/>
    </row>
    <row r="52" spans="1:7" ht="15" x14ac:dyDescent="0.25">
      <c r="A52" s="8" t="e">
        <f t="shared" si="0"/>
        <v>#REF!</v>
      </c>
      <c r="B52" s="21" t="s">
        <v>581</v>
      </c>
      <c r="C52" s="22" t="s">
        <v>1</v>
      </c>
      <c r="D5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2" s="47" t="e">
        <f>IF(#REF!=1,(D52*#REF!*#REF!)/(#REF!),IF(#REF!=2,(D52*#REF!*#REF!)/(#REF!*1.8),(D52*#REF!*#REF!)/(#REF!*2.6)))</f>
        <v>#REF!</v>
      </c>
      <c r="F52"/>
      <c r="G52"/>
    </row>
    <row r="53" spans="1:7" ht="15" x14ac:dyDescent="0.25">
      <c r="A53" s="8" t="e">
        <f t="shared" si="0"/>
        <v>#REF!</v>
      </c>
      <c r="B53" s="21" t="s">
        <v>32</v>
      </c>
      <c r="C53" s="22" t="s">
        <v>5</v>
      </c>
      <c r="D5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3" s="47" t="e">
        <f>IF(#REF!=1,(D53*#REF!*#REF!)/(#REF!),IF(#REF!=2,(D53*#REF!*#REF!)/(#REF!*1.8),(D53*#REF!*#REF!)/(#REF!*2.6)))</f>
        <v>#REF!</v>
      </c>
      <c r="F53"/>
      <c r="G53"/>
    </row>
    <row r="54" spans="1:7" ht="15" x14ac:dyDescent="0.25">
      <c r="A54" s="8" t="e">
        <f t="shared" si="0"/>
        <v>#REF!</v>
      </c>
      <c r="B54" s="21" t="s">
        <v>33</v>
      </c>
      <c r="C54" s="22" t="s">
        <v>5</v>
      </c>
      <c r="D5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4" s="47" t="e">
        <f>IF(#REF!=1,(D54*#REF!*#REF!)/(#REF!),IF(#REF!=2,(D54*#REF!*#REF!)/(#REF!*1.8),(D54*#REF!*#REF!)/(#REF!*2.6)))</f>
        <v>#REF!</v>
      </c>
      <c r="F54"/>
      <c r="G54"/>
    </row>
    <row r="55" spans="1:7" ht="15" x14ac:dyDescent="0.25">
      <c r="A55" s="8" t="e">
        <f t="shared" si="0"/>
        <v>#REF!</v>
      </c>
      <c r="B55" s="21" t="s">
        <v>34</v>
      </c>
      <c r="C55" s="22" t="s">
        <v>5</v>
      </c>
      <c r="D5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5" s="47" t="e">
        <f>IF(#REF!=1,(D55*#REF!*#REF!)/(#REF!),IF(#REF!=2,(D55*#REF!*#REF!)/(#REF!*1.8),(D55*#REF!*#REF!)/(#REF!*2.6)))</f>
        <v>#REF!</v>
      </c>
      <c r="F55"/>
      <c r="G55"/>
    </row>
    <row r="56" spans="1:7" ht="15" x14ac:dyDescent="0.25">
      <c r="A56" s="8" t="e">
        <f t="shared" si="0"/>
        <v>#REF!</v>
      </c>
      <c r="B56" s="21" t="s">
        <v>35</v>
      </c>
      <c r="C56" s="22" t="s">
        <v>5</v>
      </c>
      <c r="D5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6" s="47" t="e">
        <f>IF(#REF!=1,(D56*#REF!*#REF!)/(#REF!),IF(#REF!=2,(D56*#REF!*#REF!)/(#REF!*1.8),(D56*#REF!*#REF!)/(#REF!*2.6)))</f>
        <v>#REF!</v>
      </c>
      <c r="F56"/>
      <c r="G56"/>
    </row>
    <row r="57" spans="1:7" ht="15" x14ac:dyDescent="0.25">
      <c r="A57" s="8" t="e">
        <f t="shared" si="0"/>
        <v>#REF!</v>
      </c>
      <c r="B57" s="21" t="s">
        <v>36</v>
      </c>
      <c r="C57" s="22" t="s">
        <v>5</v>
      </c>
      <c r="D5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7" s="47" t="e">
        <f>IF(#REF!=1,(D57*#REF!*#REF!)/(#REF!),IF(#REF!=2,(D57*#REF!*#REF!)/(#REF!*1.8),(D57*#REF!*#REF!)/(#REF!*2.6)))</f>
        <v>#REF!</v>
      </c>
      <c r="F57"/>
      <c r="G57"/>
    </row>
    <row r="58" spans="1:7" ht="15" x14ac:dyDescent="0.25">
      <c r="A58" s="8" t="e">
        <f t="shared" si="0"/>
        <v>#REF!</v>
      </c>
      <c r="B58" s="21" t="s">
        <v>37</v>
      </c>
      <c r="C58" s="22" t="s">
        <v>5</v>
      </c>
      <c r="D5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8" s="47" t="e">
        <f>IF(#REF!=1,(D58*#REF!*#REF!)/(#REF!),IF(#REF!=2,(D58*#REF!*#REF!)/(#REF!*1.8),(D58*#REF!*#REF!)/(#REF!*2.6)))</f>
        <v>#REF!</v>
      </c>
      <c r="F58"/>
      <c r="G58"/>
    </row>
    <row r="59" spans="1:7" ht="15" x14ac:dyDescent="0.25">
      <c r="A59" s="8" t="e">
        <f t="shared" si="0"/>
        <v>#REF!</v>
      </c>
      <c r="B59" s="21" t="s">
        <v>38</v>
      </c>
      <c r="C59" s="22" t="s">
        <v>5</v>
      </c>
      <c r="D5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9" s="47" t="e">
        <f>IF(#REF!=1,(D59*#REF!*#REF!)/(#REF!),IF(#REF!=2,(D59*#REF!*#REF!)/(#REF!*1.8),(D59*#REF!*#REF!)/(#REF!*2.6)))</f>
        <v>#REF!</v>
      </c>
      <c r="F59"/>
      <c r="G59"/>
    </row>
    <row r="60" spans="1:7" ht="15" x14ac:dyDescent="0.25">
      <c r="A60" s="8" t="e">
        <f t="shared" si="0"/>
        <v>#REF!</v>
      </c>
      <c r="B60" s="21" t="s">
        <v>39</v>
      </c>
      <c r="C60" s="22" t="s">
        <v>5</v>
      </c>
      <c r="D6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0" s="47" t="e">
        <f>IF(#REF!=1,(D60*#REF!*#REF!)/(#REF!),IF(#REF!=2,(D60*#REF!*#REF!)/(#REF!*1.8),(D60*#REF!*#REF!)/(#REF!*2.6)))</f>
        <v>#REF!</v>
      </c>
      <c r="F60"/>
      <c r="G60"/>
    </row>
    <row r="61" spans="1:7" ht="15" x14ac:dyDescent="0.25">
      <c r="A61" s="8" t="e">
        <f t="shared" si="0"/>
        <v>#REF!</v>
      </c>
      <c r="B61" s="21" t="s">
        <v>40</v>
      </c>
      <c r="C61" s="22" t="s">
        <v>5</v>
      </c>
      <c r="D6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1" s="47" t="e">
        <f>IF(#REF!=1,(D61*#REF!*#REF!)/(#REF!),IF(#REF!=2,(D61*#REF!*#REF!)/(#REF!*1.8),(D61*#REF!*#REF!)/(#REF!*2.6)))</f>
        <v>#REF!</v>
      </c>
      <c r="F61"/>
      <c r="G61"/>
    </row>
    <row r="62" spans="1:7" ht="15" x14ac:dyDescent="0.25">
      <c r="A62" s="8" t="e">
        <f t="shared" si="0"/>
        <v>#REF!</v>
      </c>
      <c r="B62" s="21" t="s">
        <v>41</v>
      </c>
      <c r="C62" s="22" t="s">
        <v>5</v>
      </c>
      <c r="D6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2" s="47" t="e">
        <f>IF(#REF!=1,(D62*#REF!*#REF!)/(#REF!),IF(#REF!=2,(D62*#REF!*#REF!)/(#REF!*1.8),(D62*#REF!*#REF!)/(#REF!*2.6)))</f>
        <v>#REF!</v>
      </c>
      <c r="F62"/>
      <c r="G62"/>
    </row>
    <row r="63" spans="1:7" ht="15" x14ac:dyDescent="0.25">
      <c r="A63" s="8" t="e">
        <f t="shared" si="0"/>
        <v>#REF!</v>
      </c>
      <c r="B63" s="21" t="s">
        <v>42</v>
      </c>
      <c r="C63" s="22" t="s">
        <v>5</v>
      </c>
      <c r="D6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3" s="47" t="e">
        <f>IF(#REF!=1,(D63*#REF!*#REF!)/(#REF!),IF(#REF!=2,(D63*#REF!*#REF!)/(#REF!*1.8),(D63*#REF!*#REF!)/(#REF!*2.6)))</f>
        <v>#REF!</v>
      </c>
      <c r="F63"/>
      <c r="G63"/>
    </row>
    <row r="64" spans="1:7" ht="15" x14ac:dyDescent="0.25">
      <c r="A64" s="8" t="e">
        <f t="shared" si="0"/>
        <v>#REF!</v>
      </c>
      <c r="B64" s="21" t="s">
        <v>582</v>
      </c>
      <c r="C64" s="22" t="s">
        <v>5</v>
      </c>
      <c r="D6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4" s="47" t="e">
        <f>IF(#REF!=1,(D64*#REF!*#REF!)/(#REF!),IF(#REF!=2,(D64*#REF!*#REF!)/(#REF!*1.8),(D64*#REF!*#REF!)/(#REF!*2.6)))</f>
        <v>#REF!</v>
      </c>
      <c r="F64"/>
      <c r="G64"/>
    </row>
    <row r="65" spans="1:7" ht="15" x14ac:dyDescent="0.25">
      <c r="A65" s="8" t="e">
        <f t="shared" si="0"/>
        <v>#REF!</v>
      </c>
      <c r="B65" s="21" t="s">
        <v>513</v>
      </c>
      <c r="C65" s="22" t="s">
        <v>5</v>
      </c>
      <c r="D6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5" s="47" t="e">
        <f>IF(#REF!=1,(D65*#REF!*#REF!)/(#REF!),IF(#REF!=2,(D65*#REF!*#REF!)/(#REF!*1.8),(D65*#REF!*#REF!)/(#REF!*2.6)))</f>
        <v>#REF!</v>
      </c>
      <c r="F65"/>
      <c r="G65"/>
    </row>
    <row r="66" spans="1:7" ht="15" x14ac:dyDescent="0.25">
      <c r="A66" s="8" t="e">
        <f t="shared" si="0"/>
        <v>#REF!</v>
      </c>
      <c r="B66" s="21" t="s">
        <v>43</v>
      </c>
      <c r="C66" s="22" t="s">
        <v>5</v>
      </c>
      <c r="D6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6" s="47" t="e">
        <f>IF(#REF!=1,(D66*#REF!*#REF!)/(#REF!),IF(#REF!=2,(D66*#REF!*#REF!)/(#REF!*1.8),(D66*#REF!*#REF!)/(#REF!*2.6)))</f>
        <v>#REF!</v>
      </c>
      <c r="F66"/>
      <c r="G66"/>
    </row>
    <row r="67" spans="1:7" ht="15" x14ac:dyDescent="0.25">
      <c r="A67" s="8" t="e">
        <f t="shared" si="0"/>
        <v>#REF!</v>
      </c>
      <c r="B67" s="21" t="s">
        <v>44</v>
      </c>
      <c r="C67" s="22" t="s">
        <v>5</v>
      </c>
      <c r="D6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7" s="47" t="e">
        <f>IF(#REF!=1,(D67*#REF!*#REF!)/(#REF!),IF(#REF!=2,(D67*#REF!*#REF!)/(#REF!*1.8),(D67*#REF!*#REF!)/(#REF!*2.6)))</f>
        <v>#REF!</v>
      </c>
      <c r="F67"/>
      <c r="G67"/>
    </row>
    <row r="68" spans="1:7" ht="15" x14ac:dyDescent="0.25">
      <c r="A68" s="8" t="e">
        <f t="shared" si="0"/>
        <v>#REF!</v>
      </c>
      <c r="B68" s="21" t="s">
        <v>45</v>
      </c>
      <c r="C68" s="22" t="s">
        <v>5</v>
      </c>
      <c r="D6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8" s="47" t="e">
        <f>IF(#REF!=1,(D68*#REF!*#REF!)/(#REF!),IF(#REF!=2,(D68*#REF!*#REF!)/(#REF!*1.8),(D68*#REF!*#REF!)/(#REF!*2.6)))</f>
        <v>#REF!</v>
      </c>
      <c r="F68"/>
      <c r="G68"/>
    </row>
    <row r="69" spans="1:7" ht="15" x14ac:dyDescent="0.25">
      <c r="A69" s="8" t="e">
        <f t="shared" si="0"/>
        <v>#REF!</v>
      </c>
      <c r="B69" s="21" t="s">
        <v>583</v>
      </c>
      <c r="C69" s="22" t="s">
        <v>5</v>
      </c>
      <c r="D6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9" s="47" t="e">
        <f>IF(#REF!=1,(D69*#REF!*#REF!)/(#REF!),IF(#REF!=2,(D69*#REF!*#REF!)/(#REF!*1.8),(D69*#REF!*#REF!)/(#REF!*2.6)))</f>
        <v>#REF!</v>
      </c>
      <c r="F69"/>
      <c r="G69"/>
    </row>
    <row r="70" spans="1:7" ht="15" x14ac:dyDescent="0.25">
      <c r="A70" s="8" t="e">
        <f t="shared" si="0"/>
        <v>#REF!</v>
      </c>
      <c r="B70" s="21" t="s">
        <v>46</v>
      </c>
      <c r="C70" s="22" t="s">
        <v>5</v>
      </c>
      <c r="D7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70" s="47" t="e">
        <f>IF(#REF!=1,(D70*#REF!*#REF!)/(#REF!),IF(#REF!=2,(D70*#REF!*#REF!)/(#REF!*1.8),(D70*#REF!*#REF!)/(#REF!*2.6)))</f>
        <v>#REF!</v>
      </c>
      <c r="F70"/>
      <c r="G70"/>
    </row>
    <row r="71" spans="1:7" ht="15" x14ac:dyDescent="0.25">
      <c r="A71" s="8" t="e">
        <f t="shared" si="0"/>
        <v>#REF!</v>
      </c>
      <c r="B71" s="21" t="s">
        <v>47</v>
      </c>
      <c r="C71" s="22" t="s">
        <v>5</v>
      </c>
      <c r="D7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71" s="47" t="e">
        <f>IF(#REF!=1,(D71*#REF!*#REF!)/(#REF!),IF(#REF!=2,(D71*#REF!*#REF!)/(#REF!*1.8),(D71*#REF!*#REF!)/(#REF!*2.6)))</f>
        <v>#REF!</v>
      </c>
      <c r="F71"/>
      <c r="G71"/>
    </row>
    <row r="72" spans="1:7" ht="15" x14ac:dyDescent="0.25">
      <c r="A72" s="8">
        <v>1</v>
      </c>
      <c r="B72" s="598" t="s">
        <v>49</v>
      </c>
      <c r="C72" s="598"/>
      <c r="D72" s="598"/>
      <c r="E72" s="48"/>
      <c r="F72"/>
      <c r="G72"/>
    </row>
    <row r="73" spans="1:7" ht="15" x14ac:dyDescent="0.25">
      <c r="A73" s="8" t="e">
        <f t="shared" si="0"/>
        <v>#REF!</v>
      </c>
      <c r="B73" s="21" t="s">
        <v>50</v>
      </c>
      <c r="C73" s="22" t="s">
        <v>1</v>
      </c>
      <c r="D7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73" s="47" t="e">
        <f>IF(#REF!=1,(D73*#REF!*#REF!)/(#REF!),IF(#REF!=2,(D73*#REF!*#REF!)/(#REF!*1.8),(D73*#REF!*#REF!)/(#REF!*2.6)))</f>
        <v>#REF!</v>
      </c>
      <c r="F73"/>
      <c r="G73"/>
    </row>
    <row r="74" spans="1:7" ht="15" x14ac:dyDescent="0.25">
      <c r="A74" s="8" t="e">
        <f t="shared" si="0"/>
        <v>#REF!</v>
      </c>
      <c r="B74" s="21" t="s">
        <v>51</v>
      </c>
      <c r="C74" s="22" t="s">
        <v>1</v>
      </c>
      <c r="D7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74" s="47" t="e">
        <f>IF(#REF!=1,(D74*#REF!*#REF!)/(#REF!),IF(#REF!=2,(D74*#REF!*#REF!)/(#REF!*1.8),(D74*#REF!*#REF!)/(#REF!*2.6)))</f>
        <v>#REF!</v>
      </c>
      <c r="F74"/>
      <c r="G74"/>
    </row>
    <row r="75" spans="1:7" ht="15" x14ac:dyDescent="0.25">
      <c r="A75" s="8" t="e">
        <f t="shared" si="0"/>
        <v>#REF!</v>
      </c>
      <c r="B75" s="21" t="s">
        <v>52</v>
      </c>
      <c r="C75" s="22" t="s">
        <v>1</v>
      </c>
      <c r="D7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75" s="47" t="e">
        <f>IF(#REF!=1,(D75*#REF!*#REF!)/(#REF!),IF(#REF!=2,(D75*#REF!*#REF!)/(#REF!*1.8),(D75*#REF!*#REF!)/(#REF!*2.6)))</f>
        <v>#REF!</v>
      </c>
      <c r="F75"/>
      <c r="G75"/>
    </row>
    <row r="76" spans="1:7" ht="15" x14ac:dyDescent="0.25">
      <c r="A76" s="8" t="e">
        <f t="shared" si="0"/>
        <v>#REF!</v>
      </c>
      <c r="B76" s="21" t="s">
        <v>53</v>
      </c>
      <c r="C76" s="22" t="s">
        <v>1</v>
      </c>
      <c r="D7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76" s="47" t="e">
        <f>IF(#REF!=1,(D76*#REF!*#REF!)/(#REF!),IF(#REF!=2,(D76*#REF!*#REF!)/(#REF!*1.8),(D76*#REF!*#REF!)/(#REF!*2.6)))</f>
        <v>#REF!</v>
      </c>
      <c r="F76"/>
      <c r="G76"/>
    </row>
    <row r="77" spans="1:7" ht="15" x14ac:dyDescent="0.25">
      <c r="A77" s="8" t="e">
        <f t="shared" si="0"/>
        <v>#REF!</v>
      </c>
      <c r="B77" s="21" t="s">
        <v>584</v>
      </c>
      <c r="C77" s="22" t="s">
        <v>1</v>
      </c>
      <c r="D7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77" s="47" t="e">
        <f>IF(#REF!=1,(D77*#REF!*#REF!)/(#REF!),IF(#REF!=2,(D77*#REF!*#REF!)/(#REF!*1.8),(D77*#REF!*#REF!)/(#REF!*2.6)))</f>
        <v>#REF!</v>
      </c>
      <c r="F77"/>
      <c r="G77"/>
    </row>
    <row r="78" spans="1:7" ht="15" x14ac:dyDescent="0.25">
      <c r="A78" s="8" t="e">
        <f t="shared" si="0"/>
        <v>#REF!</v>
      </c>
      <c r="B78" s="21" t="s">
        <v>585</v>
      </c>
      <c r="C78" s="22" t="s">
        <v>1</v>
      </c>
      <c r="D7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78" s="47" t="e">
        <f>IF(#REF!=1,(D78*#REF!*#REF!)/(#REF!),IF(#REF!=2,(D78*#REF!*#REF!)/(#REF!*1.8),(D78*#REF!*#REF!)/(#REF!*2.6)))</f>
        <v>#REF!</v>
      </c>
      <c r="F78"/>
      <c r="G78"/>
    </row>
    <row r="79" spans="1:7" ht="15" x14ac:dyDescent="0.25">
      <c r="A79" s="8" t="e">
        <f t="shared" si="0"/>
        <v>#REF!</v>
      </c>
      <c r="B79" s="21" t="s">
        <v>54</v>
      </c>
      <c r="C79" s="22" t="s">
        <v>1</v>
      </c>
      <c r="D7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79" s="47" t="e">
        <f>IF(#REF!=1,(D79*#REF!*#REF!)/(#REF!),IF(#REF!=2,(D79*#REF!*#REF!)/(#REF!*1.8),(D79*#REF!*#REF!)/(#REF!*2.6)))</f>
        <v>#REF!</v>
      </c>
      <c r="F79"/>
      <c r="G79"/>
    </row>
    <row r="80" spans="1:7" ht="15" x14ac:dyDescent="0.25">
      <c r="A80" s="8" t="e">
        <f t="shared" si="0"/>
        <v>#REF!</v>
      </c>
      <c r="B80" s="21" t="s">
        <v>55</v>
      </c>
      <c r="C80" s="22" t="s">
        <v>1</v>
      </c>
      <c r="D8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80" s="47" t="e">
        <f>IF(#REF!=1,(D80*#REF!*#REF!)/(#REF!),IF(#REF!=2,(D80*#REF!*#REF!)/(#REF!*1.8),(D80*#REF!*#REF!)/(#REF!*2.6)))</f>
        <v>#REF!</v>
      </c>
      <c r="F80"/>
      <c r="G80"/>
    </row>
    <row r="81" spans="1:7" ht="15" x14ac:dyDescent="0.25">
      <c r="A81" s="8">
        <v>1</v>
      </c>
      <c r="B81" s="598" t="s">
        <v>59</v>
      </c>
      <c r="C81" s="598"/>
      <c r="D81" s="598"/>
      <c r="E81" s="48"/>
      <c r="F81"/>
      <c r="G81"/>
    </row>
    <row r="82" spans="1:7" ht="15" x14ac:dyDescent="0.25">
      <c r="A82" s="8" t="e">
        <f t="shared" si="0"/>
        <v>#REF!</v>
      </c>
      <c r="B82" s="21" t="s">
        <v>60</v>
      </c>
      <c r="C82" s="22" t="s">
        <v>1</v>
      </c>
      <c r="D8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82" s="47" t="e">
        <f>IF(#REF!=1,(D82*#REF!*#REF!)/(#REF!),IF(#REF!=2,(D82*#REF!*#REF!)/(#REF!*1.8),(D82*#REF!*#REF!)/(#REF!*2.6)))</f>
        <v>#REF!</v>
      </c>
      <c r="F82"/>
      <c r="G82"/>
    </row>
    <row r="83" spans="1:7" ht="15" x14ac:dyDescent="0.25">
      <c r="A83" s="8" t="e">
        <f t="shared" si="0"/>
        <v>#REF!</v>
      </c>
      <c r="B83" s="21" t="s">
        <v>61</v>
      </c>
      <c r="C83" s="22" t="s">
        <v>1</v>
      </c>
      <c r="D8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83" s="47" t="e">
        <f>IF(#REF!=1,(D83*#REF!*#REF!)/(#REF!),IF(#REF!=2,(D83*#REF!*#REF!)/(#REF!*1.8),(D83*#REF!*#REF!)/(#REF!*2.6)))</f>
        <v>#REF!</v>
      </c>
      <c r="F83"/>
      <c r="G83"/>
    </row>
    <row r="84" spans="1:7" ht="15" x14ac:dyDescent="0.25">
      <c r="A84" s="8" t="e">
        <f t="shared" ref="A84:A147" si="1">IF(D84&gt;0,1,0)</f>
        <v>#REF!</v>
      </c>
      <c r="B84" s="21" t="s">
        <v>62</v>
      </c>
      <c r="C84" s="22" t="s">
        <v>5</v>
      </c>
      <c r="D8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84" s="47" t="e">
        <f>IF(#REF!=1,(D84*#REF!*#REF!)/(#REF!),IF(#REF!=2,(D84*#REF!*#REF!)/(#REF!*1.8),(D84*#REF!*#REF!)/(#REF!*2.6)))</f>
        <v>#REF!</v>
      </c>
      <c r="F84"/>
      <c r="G84"/>
    </row>
    <row r="85" spans="1:7" ht="15" x14ac:dyDescent="0.25">
      <c r="A85" s="8" t="e">
        <f t="shared" si="1"/>
        <v>#REF!</v>
      </c>
      <c r="B85" s="21" t="s">
        <v>63</v>
      </c>
      <c r="C85" s="22" t="s">
        <v>5</v>
      </c>
      <c r="D8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85" s="47" t="e">
        <f>IF(#REF!=1,(D85*#REF!*#REF!)/(#REF!),IF(#REF!=2,(D85*#REF!*#REF!)/(#REF!*1.8),(D85*#REF!*#REF!)/(#REF!*2.6)))</f>
        <v>#REF!</v>
      </c>
      <c r="F85"/>
      <c r="G85"/>
    </row>
    <row r="86" spans="1:7" ht="15" x14ac:dyDescent="0.25">
      <c r="A86" s="8" t="e">
        <f t="shared" si="1"/>
        <v>#REF!</v>
      </c>
      <c r="B86" s="21" t="s">
        <v>64</v>
      </c>
      <c r="C86" s="22" t="s">
        <v>5</v>
      </c>
      <c r="D8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86" s="47" t="e">
        <f>IF(#REF!=1,(D86*#REF!*#REF!)/(#REF!),IF(#REF!=2,(D86*#REF!*#REF!)/(#REF!*1.8),(D86*#REF!*#REF!)/(#REF!*2.6)))</f>
        <v>#REF!</v>
      </c>
      <c r="F86"/>
      <c r="G86"/>
    </row>
    <row r="87" spans="1:7" ht="15" x14ac:dyDescent="0.25">
      <c r="A87" s="8" t="e">
        <f t="shared" si="1"/>
        <v>#REF!</v>
      </c>
      <c r="B87" s="21" t="s">
        <v>539</v>
      </c>
      <c r="C87" s="22" t="s">
        <v>5</v>
      </c>
      <c r="D8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87" s="47" t="e">
        <f>IF(#REF!=1,(D87*#REF!*#REF!)/(#REF!),IF(#REF!=2,(D87*#REF!*#REF!)/(#REF!*1.8),(D87*#REF!*#REF!)/(#REF!*2.6)))</f>
        <v>#REF!</v>
      </c>
      <c r="F87"/>
      <c r="G87"/>
    </row>
    <row r="88" spans="1:7" ht="15" x14ac:dyDescent="0.25">
      <c r="A88" s="8" t="e">
        <f t="shared" si="1"/>
        <v>#REF!</v>
      </c>
      <c r="B88" s="21" t="s">
        <v>65</v>
      </c>
      <c r="C88" s="22" t="s">
        <v>5</v>
      </c>
      <c r="D8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88" s="47" t="e">
        <f>IF(#REF!=1,(D88*#REF!*#REF!)/(#REF!),IF(#REF!=2,(D88*#REF!*#REF!)/(#REF!*1.8),(D88*#REF!*#REF!)/(#REF!*2.6)))</f>
        <v>#REF!</v>
      </c>
      <c r="F88"/>
      <c r="G88"/>
    </row>
    <row r="89" spans="1:7" ht="15" x14ac:dyDescent="0.25">
      <c r="A89" s="8" t="e">
        <f t="shared" si="1"/>
        <v>#REF!</v>
      </c>
      <c r="B89" s="21" t="s">
        <v>66</v>
      </c>
      <c r="C89" s="22" t="s">
        <v>5</v>
      </c>
      <c r="D8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89" s="47" t="e">
        <f>IF(#REF!=1,(D89*#REF!*#REF!)/(#REF!),IF(#REF!=2,(D89*#REF!*#REF!)/(#REF!*1.8),(D89*#REF!*#REF!)/(#REF!*2.6)))</f>
        <v>#REF!</v>
      </c>
      <c r="F89"/>
      <c r="G89"/>
    </row>
    <row r="90" spans="1:7" ht="15" x14ac:dyDescent="0.25">
      <c r="A90" s="8" t="e">
        <f t="shared" si="1"/>
        <v>#REF!</v>
      </c>
      <c r="B90" s="21" t="s">
        <v>67</v>
      </c>
      <c r="C90" s="22" t="s">
        <v>5</v>
      </c>
      <c r="D9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90" s="47" t="e">
        <f>IF(#REF!=1,(D90*#REF!*#REF!)/(#REF!),IF(#REF!=2,(D90*#REF!*#REF!)/(#REF!*1.8),(D90*#REF!*#REF!)/(#REF!*2.6)))</f>
        <v>#REF!</v>
      </c>
      <c r="F90"/>
      <c r="G90"/>
    </row>
    <row r="91" spans="1:7" ht="15" x14ac:dyDescent="0.25">
      <c r="A91" s="8" t="e">
        <f t="shared" si="1"/>
        <v>#REF!</v>
      </c>
      <c r="B91" s="21" t="s">
        <v>68</v>
      </c>
      <c r="C91" s="22" t="s">
        <v>5</v>
      </c>
      <c r="D9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91" s="47" t="e">
        <f>IF(#REF!=1,(D91*#REF!*#REF!)/(#REF!),IF(#REF!=2,(D91*#REF!*#REF!)/(#REF!*1.8),(D91*#REF!*#REF!)/(#REF!*2.6)))</f>
        <v>#REF!</v>
      </c>
      <c r="F91"/>
      <c r="G91"/>
    </row>
    <row r="92" spans="1:7" ht="15" x14ac:dyDescent="0.25">
      <c r="A92" s="8" t="e">
        <f t="shared" si="1"/>
        <v>#REF!</v>
      </c>
      <c r="B92" s="21" t="s">
        <v>586</v>
      </c>
      <c r="C92" s="22" t="s">
        <v>5</v>
      </c>
      <c r="D9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92" s="47" t="e">
        <f>IF(#REF!=1,(D92*#REF!*#REF!)/(#REF!),IF(#REF!=2,(D92*#REF!*#REF!)/(#REF!*1.8),(D92*#REF!*#REF!)/(#REF!*2.6)))</f>
        <v>#REF!</v>
      </c>
      <c r="F92"/>
      <c r="G92"/>
    </row>
    <row r="93" spans="1:7" ht="15" x14ac:dyDescent="0.25">
      <c r="A93" s="8" t="e">
        <f t="shared" si="1"/>
        <v>#REF!</v>
      </c>
      <c r="B93" s="21" t="s">
        <v>592</v>
      </c>
      <c r="C93" s="22" t="s">
        <v>5</v>
      </c>
      <c r="D9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93" s="47" t="e">
        <f>IF(#REF!=1,(D93*#REF!*#REF!)/(#REF!),IF(#REF!=2,(D93*#REF!*#REF!)/(#REF!*1.8),(D93*#REF!*#REF!)/(#REF!*2.6)))</f>
        <v>#REF!</v>
      </c>
      <c r="F93"/>
      <c r="G93"/>
    </row>
    <row r="94" spans="1:7" ht="15" x14ac:dyDescent="0.25">
      <c r="A94" s="8" t="e">
        <f t="shared" si="1"/>
        <v>#REF!</v>
      </c>
      <c r="B94" s="21" t="s">
        <v>594</v>
      </c>
      <c r="C94" s="22" t="s">
        <v>5</v>
      </c>
      <c r="D9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94" s="47" t="e">
        <f>IF(#REF!=1,(D94*#REF!*#REF!)/(#REF!),IF(#REF!=2,(D94*#REF!*#REF!)/(#REF!*1.8),(D94*#REF!*#REF!)/(#REF!*2.6)))</f>
        <v>#REF!</v>
      </c>
      <c r="F94"/>
      <c r="G94"/>
    </row>
    <row r="95" spans="1:7" ht="15" x14ac:dyDescent="0.25">
      <c r="A95" s="8" t="e">
        <f t="shared" si="1"/>
        <v>#REF!</v>
      </c>
      <c r="B95" s="21" t="s">
        <v>587</v>
      </c>
      <c r="C95" s="22" t="s">
        <v>5</v>
      </c>
      <c r="D9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95" s="47" t="e">
        <f>IF(#REF!=1,(D95*#REF!*#REF!)/(#REF!),IF(#REF!=2,(D95*#REF!*#REF!)/(#REF!*1.8),(D95*#REF!*#REF!)/(#REF!*2.6)))</f>
        <v>#REF!</v>
      </c>
      <c r="F95"/>
      <c r="G95"/>
    </row>
    <row r="96" spans="1:7" ht="15" x14ac:dyDescent="0.25">
      <c r="A96" s="8" t="e">
        <f t="shared" si="1"/>
        <v>#REF!</v>
      </c>
      <c r="B96" s="21" t="s">
        <v>26</v>
      </c>
      <c r="C96" s="22" t="s">
        <v>5</v>
      </c>
      <c r="D9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96" s="47" t="e">
        <f>IF(#REF!=1,(D96*#REF!*#REF!)/(#REF!),IF(#REF!=2,(D96*#REF!*#REF!)/(#REF!*1.8),(D96*#REF!*#REF!)/(#REF!*2.6)))</f>
        <v>#REF!</v>
      </c>
      <c r="F96"/>
      <c r="G96"/>
    </row>
    <row r="97" spans="1:7" ht="15" x14ac:dyDescent="0.25">
      <c r="A97" s="8" t="e">
        <f t="shared" si="1"/>
        <v>#REF!</v>
      </c>
      <c r="B97" s="21" t="s">
        <v>593</v>
      </c>
      <c r="C97" s="22" t="s">
        <v>5</v>
      </c>
      <c r="D9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97" s="47" t="e">
        <f>IF(#REF!=1,(D97*#REF!*#REF!)/(#REF!),IF(#REF!=2,(D97*#REF!*#REF!)/(#REF!*1.8),(D97*#REF!*#REF!)/(#REF!*2.6)))</f>
        <v>#REF!</v>
      </c>
      <c r="F97"/>
      <c r="G97"/>
    </row>
    <row r="98" spans="1:7" ht="15" x14ac:dyDescent="0.25">
      <c r="A98" s="8" t="e">
        <f t="shared" si="1"/>
        <v>#REF!</v>
      </c>
      <c r="B98" s="21" t="s">
        <v>69</v>
      </c>
      <c r="C98" s="22" t="s">
        <v>5</v>
      </c>
      <c r="D9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98" s="47" t="e">
        <f>IF(#REF!=1,(D98*#REF!*#REF!)/(#REF!),IF(#REF!=2,(D98*#REF!*#REF!)/(#REF!*1.8),(D98*#REF!*#REF!)/(#REF!*2.6)))</f>
        <v>#REF!</v>
      </c>
      <c r="F98"/>
      <c r="G98"/>
    </row>
    <row r="99" spans="1:7" ht="15" x14ac:dyDescent="0.25">
      <c r="A99" s="8" t="e">
        <f t="shared" si="1"/>
        <v>#REF!</v>
      </c>
      <c r="B99" s="21" t="s">
        <v>70</v>
      </c>
      <c r="C99" s="22" t="s">
        <v>1</v>
      </c>
      <c r="D9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99" s="47" t="e">
        <f>IF(#REF!=1,(D99*#REF!*#REF!)/(#REF!),IF(#REF!=2,(D99*#REF!*#REF!)/(#REF!*1.8),(D99*#REF!*#REF!)/(#REF!*2.6)))</f>
        <v>#REF!</v>
      </c>
      <c r="F99"/>
      <c r="G99"/>
    </row>
    <row r="100" spans="1:7" ht="15" x14ac:dyDescent="0.25">
      <c r="A100" s="8">
        <v>1</v>
      </c>
      <c r="B100" s="598" t="s">
        <v>71</v>
      </c>
      <c r="C100" s="598"/>
      <c r="D100" s="598"/>
      <c r="E100" s="48"/>
      <c r="F100"/>
      <c r="G100"/>
    </row>
    <row r="101" spans="1:7" ht="15" x14ac:dyDescent="0.25">
      <c r="A101" s="8" t="e">
        <f t="shared" si="1"/>
        <v>#REF!</v>
      </c>
      <c r="B101" s="21" t="s">
        <v>72</v>
      </c>
      <c r="C101" s="22" t="s">
        <v>1</v>
      </c>
      <c r="D10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01" s="47" t="e">
        <f>IF(#REF!=1,(D101*#REF!*#REF!)/(#REF!),IF(#REF!=2,(D101*#REF!*#REF!)/(#REF!*1.8),(D101*#REF!*#REF!)/(#REF!*2.6)))</f>
        <v>#REF!</v>
      </c>
      <c r="F101"/>
      <c r="G101"/>
    </row>
    <row r="102" spans="1:7" ht="15" x14ac:dyDescent="0.25">
      <c r="A102" s="8" t="e">
        <f t="shared" si="1"/>
        <v>#REF!</v>
      </c>
      <c r="B102" s="21" t="s">
        <v>73</v>
      </c>
      <c r="C102" s="22" t="s">
        <v>17</v>
      </c>
      <c r="D10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02" s="47" t="e">
        <f>IF(#REF!=1,(D102*#REF!*#REF!)/(#REF!),IF(#REF!=2,(D102*#REF!*#REF!)/(#REF!*1.8),(D102*#REF!*#REF!)/(#REF!*2.6)))</f>
        <v>#REF!</v>
      </c>
      <c r="F102"/>
      <c r="G102"/>
    </row>
    <row r="103" spans="1:7" ht="15" x14ac:dyDescent="0.25">
      <c r="A103" s="8" t="e">
        <f t="shared" si="1"/>
        <v>#REF!</v>
      </c>
      <c r="B103" s="21" t="s">
        <v>74</v>
      </c>
      <c r="C103" s="22" t="s">
        <v>17</v>
      </c>
      <c r="D10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03" s="47" t="e">
        <f>IF(#REF!=1,(D103*#REF!*#REF!)/(#REF!),IF(#REF!=2,(D103*#REF!*#REF!)/(#REF!*1.8),(D103*#REF!*#REF!)/(#REF!*2.6)))</f>
        <v>#REF!</v>
      </c>
      <c r="F103"/>
      <c r="G103"/>
    </row>
    <row r="104" spans="1:7" ht="15" x14ac:dyDescent="0.25">
      <c r="A104" s="8" t="e">
        <f t="shared" si="1"/>
        <v>#REF!</v>
      </c>
      <c r="B104" s="21" t="s">
        <v>75</v>
      </c>
      <c r="C104" s="22" t="s">
        <v>17</v>
      </c>
      <c r="D10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04" s="47" t="e">
        <f>IF(#REF!=1,(D104*#REF!*#REF!)/(#REF!),IF(#REF!=2,(D104*#REF!*#REF!)/(#REF!*1.8),(D104*#REF!*#REF!)/(#REF!*2.6)))</f>
        <v>#REF!</v>
      </c>
      <c r="F104"/>
      <c r="G104"/>
    </row>
    <row r="105" spans="1:7" ht="15" x14ac:dyDescent="0.25">
      <c r="A105" s="8" t="e">
        <f t="shared" si="1"/>
        <v>#REF!</v>
      </c>
      <c r="B105" s="21" t="s">
        <v>76</v>
      </c>
      <c r="C105" s="22" t="s">
        <v>17</v>
      </c>
      <c r="D10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05" s="47" t="e">
        <f>IF(#REF!=1,(D105*#REF!*#REF!)/(#REF!),IF(#REF!=2,(D105*#REF!*#REF!)/(#REF!*1.8),(D105*#REF!*#REF!)/(#REF!*2.6)))</f>
        <v>#REF!</v>
      </c>
      <c r="F105"/>
      <c r="G105"/>
    </row>
    <row r="106" spans="1:7" ht="15" x14ac:dyDescent="0.25">
      <c r="A106" s="8" t="e">
        <f t="shared" si="1"/>
        <v>#REF!</v>
      </c>
      <c r="B106" s="21" t="s">
        <v>540</v>
      </c>
      <c r="C106" s="22" t="s">
        <v>1</v>
      </c>
      <c r="D10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06" s="47" t="e">
        <f>IF(#REF!=1,(D106*#REF!*#REF!)/(#REF!),IF(#REF!=2,(D106*#REF!*#REF!)/(#REF!*1.8),(D106*#REF!*#REF!)/(#REF!*2.6)))</f>
        <v>#REF!</v>
      </c>
      <c r="F106"/>
      <c r="G106"/>
    </row>
    <row r="107" spans="1:7" ht="15" x14ac:dyDescent="0.25">
      <c r="A107" s="8" t="e">
        <f t="shared" si="1"/>
        <v>#REF!</v>
      </c>
      <c r="B107" s="21" t="s">
        <v>77</v>
      </c>
      <c r="C107" s="22" t="s">
        <v>17</v>
      </c>
      <c r="D10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07" s="47" t="e">
        <f>IF(#REF!=1,(D107*#REF!*#REF!)/(#REF!),IF(#REF!=2,(D107*#REF!*#REF!)/(#REF!*1.8),(D107*#REF!*#REF!)/(#REF!*2.6)))</f>
        <v>#REF!</v>
      </c>
      <c r="F107"/>
      <c r="G107"/>
    </row>
    <row r="108" spans="1:7" ht="15" x14ac:dyDescent="0.25">
      <c r="A108" s="8" t="e">
        <f t="shared" si="1"/>
        <v>#REF!</v>
      </c>
      <c r="B108" s="21" t="s">
        <v>78</v>
      </c>
      <c r="C108" s="22" t="s">
        <v>17</v>
      </c>
      <c r="D10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08" s="47" t="e">
        <f>IF(#REF!=1,(D108*#REF!*#REF!)/(#REF!),IF(#REF!=2,(D108*#REF!*#REF!)/(#REF!*1.8),(D108*#REF!*#REF!)/(#REF!*2.6)))</f>
        <v>#REF!</v>
      </c>
      <c r="F108"/>
      <c r="G108"/>
    </row>
    <row r="109" spans="1:7" ht="15" x14ac:dyDescent="0.25">
      <c r="A109" s="8" t="e">
        <f t="shared" si="1"/>
        <v>#REF!</v>
      </c>
      <c r="B109" s="21" t="s">
        <v>595</v>
      </c>
      <c r="C109" s="22" t="s">
        <v>1</v>
      </c>
      <c r="D10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09" s="47" t="e">
        <f>IF(#REF!=1,(D109*#REF!*#REF!)/(#REF!),IF(#REF!=2,(D109*#REF!*#REF!)/(#REF!*1.8),(D109*#REF!*#REF!)/(#REF!*2.6)))</f>
        <v>#REF!</v>
      </c>
      <c r="F109"/>
      <c r="G109"/>
    </row>
    <row r="110" spans="1:7" ht="15" x14ac:dyDescent="0.25">
      <c r="A110" s="8" t="e">
        <f t="shared" si="1"/>
        <v>#REF!</v>
      </c>
      <c r="B110" s="21" t="s">
        <v>79</v>
      </c>
      <c r="C110" s="22" t="s">
        <v>1</v>
      </c>
      <c r="D11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10" s="47" t="e">
        <f>IF(#REF!=1,(D110*#REF!*#REF!)/(#REF!),IF(#REF!=2,(D110*#REF!*#REF!)/(#REF!*1.8),(D110*#REF!*#REF!)/(#REF!*2.6)))</f>
        <v>#REF!</v>
      </c>
      <c r="F110"/>
      <c r="G110"/>
    </row>
    <row r="111" spans="1:7" ht="15" x14ac:dyDescent="0.25">
      <c r="A111" s="8" t="e">
        <f t="shared" si="1"/>
        <v>#REF!</v>
      </c>
      <c r="B111" s="21" t="s">
        <v>80</v>
      </c>
      <c r="C111" s="22" t="s">
        <v>1</v>
      </c>
      <c r="D11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11" s="47" t="e">
        <f>IF(#REF!=1,(D111*#REF!*#REF!)/(#REF!),IF(#REF!=2,(D111*#REF!*#REF!)/(#REF!*1.8),(D111*#REF!*#REF!)/(#REF!*2.6)))</f>
        <v>#REF!</v>
      </c>
      <c r="F111"/>
      <c r="G111"/>
    </row>
    <row r="112" spans="1:7" ht="15" x14ac:dyDescent="0.25">
      <c r="A112" s="8" t="e">
        <f t="shared" si="1"/>
        <v>#REF!</v>
      </c>
      <c r="B112" s="21" t="s">
        <v>596</v>
      </c>
      <c r="C112" s="22" t="s">
        <v>5</v>
      </c>
      <c r="D11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12" s="47" t="e">
        <f>IF(#REF!=1,(D112*#REF!*#REF!)/(#REF!),IF(#REF!=2,(D112*#REF!*#REF!)/(#REF!*1.8),(D112*#REF!*#REF!)/(#REF!*2.6)))</f>
        <v>#REF!</v>
      </c>
      <c r="F112"/>
      <c r="G112"/>
    </row>
    <row r="113" spans="1:7" ht="15" x14ac:dyDescent="0.25">
      <c r="A113" s="8" t="e">
        <f t="shared" si="1"/>
        <v>#REF!</v>
      </c>
      <c r="B113" s="21" t="s">
        <v>81</v>
      </c>
      <c r="C113" s="22" t="s">
        <v>17</v>
      </c>
      <c r="D11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13" s="47" t="e">
        <f>IF(#REF!=1,(D113*#REF!*#REF!)/(#REF!),IF(#REF!=2,(D113*#REF!*#REF!)/(#REF!*1.8),(D113*#REF!*#REF!)/(#REF!*2.6)))</f>
        <v>#REF!</v>
      </c>
      <c r="F113"/>
      <c r="G113"/>
    </row>
    <row r="114" spans="1:7" ht="15" x14ac:dyDescent="0.25">
      <c r="A114" s="8" t="e">
        <f t="shared" si="1"/>
        <v>#REF!</v>
      </c>
      <c r="B114" s="21" t="s">
        <v>82</v>
      </c>
      <c r="C114" s="22" t="s">
        <v>17</v>
      </c>
      <c r="D11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14" s="47" t="e">
        <f>IF(#REF!=1,(D114*#REF!*#REF!)/(#REF!),IF(#REF!=2,(D114*#REF!*#REF!)/(#REF!*1.8),(D114*#REF!*#REF!)/(#REF!*2.6)))</f>
        <v>#REF!</v>
      </c>
      <c r="F114"/>
      <c r="G114"/>
    </row>
    <row r="115" spans="1:7" ht="15" x14ac:dyDescent="0.25">
      <c r="A115" s="8" t="e">
        <f t="shared" si="1"/>
        <v>#REF!</v>
      </c>
      <c r="B115" s="21" t="s">
        <v>83</v>
      </c>
      <c r="C115" s="22" t="s">
        <v>17</v>
      </c>
      <c r="D11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15" s="47" t="e">
        <f>IF(#REF!=1,(D115*#REF!*#REF!)/(#REF!),IF(#REF!=2,(D115*#REF!*#REF!)/(#REF!*1.8),(D115*#REF!*#REF!)/(#REF!*2.6)))</f>
        <v>#REF!</v>
      </c>
      <c r="F115"/>
      <c r="G115"/>
    </row>
    <row r="116" spans="1:7" ht="15" x14ac:dyDescent="0.25">
      <c r="A116" s="8" t="e">
        <f t="shared" si="1"/>
        <v>#REF!</v>
      </c>
      <c r="B116" s="21" t="s">
        <v>597</v>
      </c>
      <c r="C116" s="22" t="s">
        <v>1</v>
      </c>
      <c r="D11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16" s="47" t="e">
        <f>IF(#REF!=1,(D116*#REF!*#REF!)/(#REF!),IF(#REF!=2,(D116*#REF!*#REF!)/(#REF!*1.8),(D116*#REF!*#REF!)/(#REF!*2.6)))</f>
        <v>#REF!</v>
      </c>
      <c r="F116"/>
      <c r="G116"/>
    </row>
    <row r="117" spans="1:7" ht="15" x14ac:dyDescent="0.25">
      <c r="A117" s="8">
        <v>1</v>
      </c>
      <c r="B117" s="598" t="s">
        <v>84</v>
      </c>
      <c r="C117" s="598"/>
      <c r="D117" s="598"/>
      <c r="E117" s="48"/>
      <c r="F117"/>
      <c r="G117"/>
    </row>
    <row r="118" spans="1:7" ht="15" x14ac:dyDescent="0.25">
      <c r="A118" s="8" t="e">
        <f t="shared" si="1"/>
        <v>#REF!</v>
      </c>
      <c r="B118" s="21" t="s">
        <v>598</v>
      </c>
      <c r="C118" s="22" t="s">
        <v>5</v>
      </c>
      <c r="D11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18" s="47" t="e">
        <f>IF(#REF!=1,(D118*#REF!*#REF!)/(#REF!),IF(#REF!=2,(D118*#REF!*#REF!)/(#REF!*1.8),(D118*#REF!*#REF!)/(#REF!*2.6)))</f>
        <v>#REF!</v>
      </c>
      <c r="F118"/>
      <c r="G118"/>
    </row>
    <row r="119" spans="1:7" ht="15" x14ac:dyDescent="0.25">
      <c r="A119" s="8" t="e">
        <f t="shared" si="1"/>
        <v>#REF!</v>
      </c>
      <c r="B119" s="21" t="s">
        <v>85</v>
      </c>
      <c r="C119" s="22" t="s">
        <v>1</v>
      </c>
      <c r="D11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19" s="47" t="e">
        <f>IF(#REF!=1,(D119*#REF!*#REF!)/(#REF!),IF(#REF!=2,(D119*#REF!*#REF!)/(#REF!*1.8),(D119*#REF!*#REF!)/(#REF!*2.6)))</f>
        <v>#REF!</v>
      </c>
      <c r="F119"/>
      <c r="G119"/>
    </row>
    <row r="120" spans="1:7" ht="15" x14ac:dyDescent="0.25">
      <c r="A120" s="8" t="e">
        <f t="shared" si="1"/>
        <v>#REF!</v>
      </c>
      <c r="B120" s="21" t="s">
        <v>86</v>
      </c>
      <c r="C120" s="22" t="s">
        <v>17</v>
      </c>
      <c r="D12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20" s="47" t="e">
        <f>IF(#REF!=1,(D120*#REF!*#REF!)/(#REF!),IF(#REF!=2,(D120*#REF!*#REF!)/(#REF!*1.8),(D120*#REF!*#REF!)/(#REF!*2.6)))</f>
        <v>#REF!</v>
      </c>
      <c r="F120"/>
      <c r="G120"/>
    </row>
    <row r="121" spans="1:7" ht="15" x14ac:dyDescent="0.25">
      <c r="A121" s="8" t="e">
        <f t="shared" si="1"/>
        <v>#REF!</v>
      </c>
      <c r="B121" s="21" t="s">
        <v>87</v>
      </c>
      <c r="C121" s="22" t="s">
        <v>1</v>
      </c>
      <c r="D12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21" s="47" t="e">
        <f>IF(#REF!=1,(D121*#REF!*#REF!)/(#REF!),IF(#REF!=2,(D121*#REF!*#REF!)/(#REF!*1.8),(D121*#REF!*#REF!)/(#REF!*2.6)))</f>
        <v>#REF!</v>
      </c>
      <c r="F121"/>
      <c r="G121"/>
    </row>
    <row r="122" spans="1:7" ht="15" x14ac:dyDescent="0.25">
      <c r="A122" s="8" t="e">
        <f t="shared" si="1"/>
        <v>#REF!</v>
      </c>
      <c r="B122" s="21" t="s">
        <v>88</v>
      </c>
      <c r="C122" s="22" t="s">
        <v>17</v>
      </c>
      <c r="D12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22" s="47" t="e">
        <f>IF(#REF!=1,(D122*#REF!*#REF!)/(#REF!),IF(#REF!=2,(D122*#REF!*#REF!)/(#REF!*1.8),(D122*#REF!*#REF!)/(#REF!*2.6)))</f>
        <v>#REF!</v>
      </c>
      <c r="F122"/>
      <c r="G122"/>
    </row>
    <row r="123" spans="1:7" ht="15" x14ac:dyDescent="0.25">
      <c r="A123" s="8">
        <v>1</v>
      </c>
      <c r="B123" s="598" t="s">
        <v>89</v>
      </c>
      <c r="C123" s="598"/>
      <c r="D123" s="598"/>
      <c r="E123" s="48"/>
      <c r="F123"/>
      <c r="G123"/>
    </row>
    <row r="124" spans="1:7" ht="15" x14ac:dyDescent="0.25">
      <c r="A124" s="8" t="e">
        <f t="shared" si="1"/>
        <v>#REF!</v>
      </c>
      <c r="B124" s="21" t="s">
        <v>90</v>
      </c>
      <c r="C124" s="22" t="s">
        <v>17</v>
      </c>
      <c r="D12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24" s="47" t="e">
        <f>IF(#REF!=1,(D124*#REF!*#REF!)/(#REF!),IF(#REF!=2,(D124*#REF!*#REF!)/(#REF!*1.8),(D124*#REF!*#REF!)/(#REF!*2.6)))</f>
        <v>#REF!</v>
      </c>
      <c r="F124"/>
      <c r="G124"/>
    </row>
    <row r="125" spans="1:7" ht="15" x14ac:dyDescent="0.25">
      <c r="A125" s="8" t="e">
        <f t="shared" si="1"/>
        <v>#REF!</v>
      </c>
      <c r="B125" s="21" t="s">
        <v>91</v>
      </c>
      <c r="C125" s="22" t="s">
        <v>17</v>
      </c>
      <c r="D12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25" s="47" t="e">
        <f>IF(#REF!=1,(D125*#REF!*#REF!)/(#REF!),IF(#REF!=2,(D125*#REF!*#REF!)/(#REF!*1.8),(D125*#REF!*#REF!)/(#REF!*2.6)))</f>
        <v>#REF!</v>
      </c>
      <c r="F125"/>
      <c r="G125"/>
    </row>
    <row r="126" spans="1:7" ht="15" x14ac:dyDescent="0.25">
      <c r="A126" s="8" t="e">
        <f t="shared" si="1"/>
        <v>#REF!</v>
      </c>
      <c r="B126" s="21" t="s">
        <v>92</v>
      </c>
      <c r="C126" s="22" t="s">
        <v>17</v>
      </c>
      <c r="D12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26" s="47" t="e">
        <f>IF(#REF!=1,(D126*#REF!*#REF!)/(#REF!),IF(#REF!=2,(D126*#REF!*#REF!)/(#REF!*1.8),(D126*#REF!*#REF!)/(#REF!*2.6)))</f>
        <v>#REF!</v>
      </c>
      <c r="F126"/>
      <c r="G126"/>
    </row>
    <row r="127" spans="1:7" ht="15" x14ac:dyDescent="0.25">
      <c r="A127" s="8" t="e">
        <f t="shared" si="1"/>
        <v>#REF!</v>
      </c>
      <c r="B127" s="21" t="s">
        <v>93</v>
      </c>
      <c r="C127" s="22" t="s">
        <v>17</v>
      </c>
      <c r="D12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27" s="47" t="e">
        <f>IF(#REF!=1,(D127*#REF!*#REF!)/(#REF!),IF(#REF!=2,(D127*#REF!*#REF!)/(#REF!*1.8),(D127*#REF!*#REF!)/(#REF!*2.6)))</f>
        <v>#REF!</v>
      </c>
      <c r="F127"/>
      <c r="G127"/>
    </row>
    <row r="128" spans="1:7" ht="15" x14ac:dyDescent="0.25">
      <c r="A128" s="8" t="e">
        <f t="shared" si="1"/>
        <v>#REF!</v>
      </c>
      <c r="B128" s="21" t="s">
        <v>94</v>
      </c>
      <c r="C128" s="22" t="s">
        <v>17</v>
      </c>
      <c r="D12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28" s="47" t="e">
        <f>IF(#REF!=1,(D128*#REF!*#REF!)/(#REF!),IF(#REF!=2,(D128*#REF!*#REF!)/(#REF!*1.8),(D128*#REF!*#REF!)/(#REF!*2.6)))</f>
        <v>#REF!</v>
      </c>
      <c r="F128"/>
      <c r="G128"/>
    </row>
    <row r="129" spans="1:7" ht="15" x14ac:dyDescent="0.25">
      <c r="A129" s="8" t="e">
        <f t="shared" si="1"/>
        <v>#REF!</v>
      </c>
      <c r="B129" s="21" t="s">
        <v>95</v>
      </c>
      <c r="C129" s="22" t="s">
        <v>17</v>
      </c>
      <c r="D12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29" s="47" t="e">
        <f>IF(#REF!=1,(D129*#REF!*#REF!)/(#REF!),IF(#REF!=2,(D129*#REF!*#REF!)/(#REF!*1.8),(D129*#REF!*#REF!)/(#REF!*2.6)))</f>
        <v>#REF!</v>
      </c>
      <c r="F129"/>
      <c r="G129"/>
    </row>
    <row r="130" spans="1:7" ht="15" x14ac:dyDescent="0.25">
      <c r="A130" s="8" t="e">
        <f t="shared" si="1"/>
        <v>#REF!</v>
      </c>
      <c r="B130" s="21" t="s">
        <v>96</v>
      </c>
      <c r="C130" s="22" t="s">
        <v>17</v>
      </c>
      <c r="D13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30" s="47" t="e">
        <f>IF(#REF!=1,(D130*#REF!*#REF!)/(#REF!),IF(#REF!=2,(D130*#REF!*#REF!)/(#REF!*1.8),(D130*#REF!*#REF!)/(#REF!*2.6)))</f>
        <v>#REF!</v>
      </c>
      <c r="F130"/>
      <c r="G130"/>
    </row>
    <row r="131" spans="1:7" ht="15" x14ac:dyDescent="0.25">
      <c r="A131" s="8" t="e">
        <f t="shared" si="1"/>
        <v>#REF!</v>
      </c>
      <c r="B131" s="21" t="s">
        <v>97</v>
      </c>
      <c r="C131" s="22" t="s">
        <v>5</v>
      </c>
      <c r="D13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31" s="47" t="e">
        <f>IF(#REF!=1,(D131*#REF!*#REF!)/(#REF!),IF(#REF!=2,(D131*#REF!*#REF!)/(#REF!*1.8),(D131*#REF!*#REF!)/(#REF!*2.6)))</f>
        <v>#REF!</v>
      </c>
      <c r="F131"/>
      <c r="G131"/>
    </row>
    <row r="132" spans="1:7" ht="15" x14ac:dyDescent="0.25">
      <c r="A132" s="8" t="e">
        <f t="shared" si="1"/>
        <v>#REF!</v>
      </c>
      <c r="B132" s="21" t="s">
        <v>98</v>
      </c>
      <c r="C132" s="22" t="s">
        <v>17</v>
      </c>
      <c r="D13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32" s="47" t="e">
        <f>IF(#REF!=1,(D132*#REF!*#REF!)/(#REF!),IF(#REF!=2,(D132*#REF!*#REF!)/(#REF!*1.8),(D132*#REF!*#REF!)/(#REF!*2.6)))</f>
        <v>#REF!</v>
      </c>
      <c r="F132"/>
      <c r="G132"/>
    </row>
    <row r="133" spans="1:7" ht="15" x14ac:dyDescent="0.25">
      <c r="A133" s="8" t="e">
        <f t="shared" si="1"/>
        <v>#REF!</v>
      </c>
      <c r="B133" s="21" t="s">
        <v>99</v>
      </c>
      <c r="C133" s="22" t="s">
        <v>17</v>
      </c>
      <c r="D13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33" s="47" t="e">
        <f>IF(#REF!=1,(D133*#REF!*#REF!)/(#REF!),IF(#REF!=2,(D133*#REF!*#REF!)/(#REF!*1.8),(D133*#REF!*#REF!)/(#REF!*2.6)))</f>
        <v>#REF!</v>
      </c>
      <c r="F133"/>
      <c r="G133"/>
    </row>
    <row r="134" spans="1:7" ht="15" x14ac:dyDescent="0.25">
      <c r="A134" s="8" t="e">
        <f t="shared" si="1"/>
        <v>#REF!</v>
      </c>
      <c r="B134" s="21" t="s">
        <v>100</v>
      </c>
      <c r="C134" s="22" t="s">
        <v>17</v>
      </c>
      <c r="D13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34" s="47" t="e">
        <f>IF(#REF!=1,(D134*#REF!*#REF!)/(#REF!),IF(#REF!=2,(D134*#REF!*#REF!)/(#REF!*1.8),(D134*#REF!*#REF!)/(#REF!*2.6)))</f>
        <v>#REF!</v>
      </c>
      <c r="F134"/>
      <c r="G134"/>
    </row>
    <row r="135" spans="1:7" ht="15" x14ac:dyDescent="0.25">
      <c r="A135" s="8" t="e">
        <f t="shared" si="1"/>
        <v>#REF!</v>
      </c>
      <c r="B135" s="21" t="s">
        <v>101</v>
      </c>
      <c r="C135" s="22" t="s">
        <v>17</v>
      </c>
      <c r="D13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35" s="47" t="e">
        <f>IF(#REF!=1,(D135*#REF!*#REF!)/(#REF!),IF(#REF!=2,(D135*#REF!*#REF!)/(#REF!*1.8),(D135*#REF!*#REF!)/(#REF!*2.6)))</f>
        <v>#REF!</v>
      </c>
      <c r="F135"/>
      <c r="G135"/>
    </row>
    <row r="136" spans="1:7" ht="15" x14ac:dyDescent="0.25">
      <c r="A136" s="8" t="e">
        <f t="shared" si="1"/>
        <v>#REF!</v>
      </c>
      <c r="B136" s="21" t="s">
        <v>102</v>
      </c>
      <c r="C136" s="22" t="s">
        <v>17</v>
      </c>
      <c r="D13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36" s="47" t="e">
        <f>IF(#REF!=1,(D136*#REF!*#REF!)/(#REF!),IF(#REF!=2,(D136*#REF!*#REF!)/(#REF!*1.8),(D136*#REF!*#REF!)/(#REF!*2.6)))</f>
        <v>#REF!</v>
      </c>
      <c r="F136"/>
      <c r="G136"/>
    </row>
    <row r="137" spans="1:7" ht="15" x14ac:dyDescent="0.25">
      <c r="A137" s="8" t="e">
        <f t="shared" si="1"/>
        <v>#REF!</v>
      </c>
      <c r="B137" s="21" t="s">
        <v>103</v>
      </c>
      <c r="C137" s="22" t="s">
        <v>17</v>
      </c>
      <c r="D13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37" s="47" t="e">
        <f>IF(#REF!=1,(D137*#REF!*#REF!)/(#REF!),IF(#REF!=2,(D137*#REF!*#REF!)/(#REF!*1.8),(D137*#REF!*#REF!)/(#REF!*2.6)))</f>
        <v>#REF!</v>
      </c>
      <c r="F137"/>
      <c r="G137"/>
    </row>
    <row r="138" spans="1:7" ht="15" x14ac:dyDescent="0.25">
      <c r="A138" s="8" t="e">
        <f t="shared" si="1"/>
        <v>#REF!</v>
      </c>
      <c r="B138" s="21" t="s">
        <v>104</v>
      </c>
      <c r="C138" s="22" t="s">
        <v>17</v>
      </c>
      <c r="D13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38" s="47" t="e">
        <f>IF(#REF!=1,(D138*#REF!*#REF!)/(#REF!),IF(#REF!=2,(D138*#REF!*#REF!)/(#REF!*1.8),(D138*#REF!*#REF!)/(#REF!*2.6)))</f>
        <v>#REF!</v>
      </c>
      <c r="F138"/>
      <c r="G138"/>
    </row>
    <row r="139" spans="1:7" ht="15" x14ac:dyDescent="0.25">
      <c r="A139" s="8" t="e">
        <f t="shared" si="1"/>
        <v>#REF!</v>
      </c>
      <c r="B139" s="21" t="s">
        <v>541</v>
      </c>
      <c r="C139" s="22" t="s">
        <v>17</v>
      </c>
      <c r="D13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39" s="47" t="e">
        <f>IF(#REF!=1,(D139*#REF!*#REF!)/(#REF!),IF(#REF!=2,(D139*#REF!*#REF!)/(#REF!*1.8),(D139*#REF!*#REF!)/(#REF!*2.6)))</f>
        <v>#REF!</v>
      </c>
      <c r="F139"/>
      <c r="G139"/>
    </row>
    <row r="140" spans="1:7" ht="15" x14ac:dyDescent="0.25">
      <c r="A140" s="8" t="e">
        <f t="shared" si="1"/>
        <v>#REF!</v>
      </c>
      <c r="B140" s="21" t="s">
        <v>105</v>
      </c>
      <c r="C140" s="22" t="s">
        <v>1</v>
      </c>
      <c r="D14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40" s="47" t="e">
        <f>IF(#REF!=1,(D140*#REF!*#REF!)/(#REF!),IF(#REF!=2,(D140*#REF!*#REF!)/(#REF!*1.8),(D140*#REF!*#REF!)/(#REF!*2.6)))</f>
        <v>#REF!</v>
      </c>
      <c r="F140"/>
      <c r="G140"/>
    </row>
    <row r="141" spans="1:7" ht="15" x14ac:dyDescent="0.25">
      <c r="A141" s="8" t="e">
        <f t="shared" si="1"/>
        <v>#REF!</v>
      </c>
      <c r="B141" s="21" t="s">
        <v>106</v>
      </c>
      <c r="C141" s="22" t="s">
        <v>1</v>
      </c>
      <c r="D14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41" s="47" t="e">
        <f>IF(#REF!=1,(D141*#REF!*#REF!)/(#REF!),IF(#REF!=2,(D141*#REF!*#REF!)/(#REF!*1.8),(D141*#REF!*#REF!)/(#REF!*2.6)))</f>
        <v>#REF!</v>
      </c>
      <c r="F141"/>
      <c r="G141"/>
    </row>
    <row r="142" spans="1:7" ht="15" x14ac:dyDescent="0.25">
      <c r="A142" s="8" t="e">
        <f t="shared" si="1"/>
        <v>#REF!</v>
      </c>
      <c r="B142" s="21" t="s">
        <v>107</v>
      </c>
      <c r="C142" s="22" t="s">
        <v>17</v>
      </c>
      <c r="D14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42" s="47" t="e">
        <f>IF(#REF!=1,(D142*#REF!*#REF!)/(#REF!),IF(#REF!=2,(D142*#REF!*#REF!)/(#REF!*1.8),(D142*#REF!*#REF!)/(#REF!*2.6)))</f>
        <v>#REF!</v>
      </c>
      <c r="F142"/>
      <c r="G142"/>
    </row>
    <row r="143" spans="1:7" ht="15" x14ac:dyDescent="0.25">
      <c r="A143" s="8" t="e">
        <f t="shared" si="1"/>
        <v>#REF!</v>
      </c>
      <c r="B143" s="21" t="s">
        <v>108</v>
      </c>
      <c r="C143" s="22" t="s">
        <v>17</v>
      </c>
      <c r="D14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43" s="47" t="e">
        <f>IF(#REF!=1,(D143*#REF!*#REF!)/(#REF!),IF(#REF!=2,(D143*#REF!*#REF!)/(#REF!*1.8),(D143*#REF!*#REF!)/(#REF!*2.6)))</f>
        <v>#REF!</v>
      </c>
      <c r="F143"/>
      <c r="G143"/>
    </row>
    <row r="144" spans="1:7" ht="15" x14ac:dyDescent="0.25">
      <c r="A144" s="8" t="e">
        <f t="shared" si="1"/>
        <v>#REF!</v>
      </c>
      <c r="B144" s="21" t="s">
        <v>109</v>
      </c>
      <c r="C144" s="22" t="s">
        <v>5</v>
      </c>
      <c r="D14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44" s="47" t="e">
        <f>IF(#REF!=1,(D144*#REF!*#REF!)/(#REF!),IF(#REF!=2,(D144*#REF!*#REF!)/(#REF!*1.8),(D144*#REF!*#REF!)/(#REF!*2.6)))</f>
        <v>#REF!</v>
      </c>
      <c r="F144"/>
      <c r="G144"/>
    </row>
    <row r="145" spans="1:7" ht="15" x14ac:dyDescent="0.25">
      <c r="A145" s="8" t="e">
        <f t="shared" si="1"/>
        <v>#REF!</v>
      </c>
      <c r="B145" s="21" t="s">
        <v>110</v>
      </c>
      <c r="C145" s="22" t="s">
        <v>17</v>
      </c>
      <c r="D14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45" s="47" t="e">
        <f>IF(#REF!=1,(D145*#REF!*#REF!)/(#REF!),IF(#REF!=2,(D145*#REF!*#REF!)/(#REF!*1.8),(D145*#REF!*#REF!)/(#REF!*2.6)))</f>
        <v>#REF!</v>
      </c>
      <c r="F145"/>
      <c r="G145"/>
    </row>
    <row r="146" spans="1:7" ht="15" x14ac:dyDescent="0.25">
      <c r="A146" s="8" t="e">
        <f t="shared" si="1"/>
        <v>#REF!</v>
      </c>
      <c r="B146" s="21" t="s">
        <v>111</v>
      </c>
      <c r="C146" s="22" t="s">
        <v>17</v>
      </c>
      <c r="D14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46" s="47" t="e">
        <f>IF(#REF!=1,(D146*#REF!*#REF!)/(#REF!),IF(#REF!=2,(D146*#REF!*#REF!)/(#REF!*1.8),(D146*#REF!*#REF!)/(#REF!*2.6)))</f>
        <v>#REF!</v>
      </c>
      <c r="F146"/>
      <c r="G146"/>
    </row>
    <row r="147" spans="1:7" ht="15" x14ac:dyDescent="0.25">
      <c r="A147" s="8" t="e">
        <f t="shared" si="1"/>
        <v>#REF!</v>
      </c>
      <c r="B147" s="21" t="s">
        <v>112</v>
      </c>
      <c r="C147" s="22" t="s">
        <v>17</v>
      </c>
      <c r="D14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47" s="47" t="e">
        <f>IF(#REF!=1,(D147*#REF!*#REF!)/(#REF!),IF(#REF!=2,(D147*#REF!*#REF!)/(#REF!*1.8),(D147*#REF!*#REF!)/(#REF!*2.6)))</f>
        <v>#REF!</v>
      </c>
      <c r="F147"/>
      <c r="G147"/>
    </row>
    <row r="148" spans="1:7" ht="15" x14ac:dyDescent="0.25">
      <c r="A148" s="8" t="e">
        <f t="shared" ref="A148:A168" si="2">IF(D148&gt;0,1,0)</f>
        <v>#REF!</v>
      </c>
      <c r="B148" s="21" t="s">
        <v>113</v>
      </c>
      <c r="C148" s="22" t="s">
        <v>17</v>
      </c>
      <c r="D14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48" s="47" t="e">
        <f>IF(#REF!=1,(D148*#REF!*#REF!)/(#REF!),IF(#REF!=2,(D148*#REF!*#REF!)/(#REF!*1.8),(D148*#REF!*#REF!)/(#REF!*2.6)))</f>
        <v>#REF!</v>
      </c>
      <c r="F148"/>
      <c r="G148"/>
    </row>
    <row r="149" spans="1:7" ht="15" x14ac:dyDescent="0.25">
      <c r="A149" s="8" t="e">
        <f t="shared" si="2"/>
        <v>#REF!</v>
      </c>
      <c r="B149" s="21" t="s">
        <v>114</v>
      </c>
      <c r="C149" s="22" t="s">
        <v>17</v>
      </c>
      <c r="D14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49" s="47" t="e">
        <f>IF(#REF!=1,(D149*#REF!*#REF!)/(#REF!),IF(#REF!=2,(D149*#REF!*#REF!)/(#REF!*1.8),(D149*#REF!*#REF!)/(#REF!*2.6)))</f>
        <v>#REF!</v>
      </c>
      <c r="F149"/>
      <c r="G149"/>
    </row>
    <row r="150" spans="1:7" ht="15" x14ac:dyDescent="0.25">
      <c r="A150" s="8">
        <v>1</v>
      </c>
      <c r="B150" s="598" t="s">
        <v>115</v>
      </c>
      <c r="C150" s="598"/>
      <c r="D150" s="598"/>
      <c r="E150" s="48"/>
      <c r="F150"/>
      <c r="G150"/>
    </row>
    <row r="151" spans="1:7" ht="15" x14ac:dyDescent="0.25">
      <c r="A151" s="8" t="e">
        <f t="shared" si="2"/>
        <v>#REF!</v>
      </c>
      <c r="B151" s="21" t="s">
        <v>116</v>
      </c>
      <c r="C151" s="22" t="s">
        <v>17</v>
      </c>
      <c r="D15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51" s="47" t="e">
        <f>IF(#REF!=1,(D151*#REF!*#REF!)/(#REF!),IF(#REF!=2,(D151*#REF!*#REF!)/(#REF!*1.8),(D151*#REF!*#REF!)/(#REF!*2.6)))</f>
        <v>#REF!</v>
      </c>
      <c r="F151"/>
      <c r="G151"/>
    </row>
    <row r="152" spans="1:7" ht="15" x14ac:dyDescent="0.25">
      <c r="A152" s="8" t="e">
        <f t="shared" si="2"/>
        <v>#REF!</v>
      </c>
      <c r="B152" s="21" t="s">
        <v>117</v>
      </c>
      <c r="C152" s="22" t="s">
        <v>17</v>
      </c>
      <c r="D15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52" s="47" t="e">
        <f>IF(#REF!=1,(D152*#REF!*#REF!)/(#REF!),IF(#REF!=2,(D152*#REF!*#REF!)/(#REF!*1.8),(D152*#REF!*#REF!)/(#REF!*2.6)))</f>
        <v>#REF!</v>
      </c>
      <c r="F152"/>
      <c r="G152"/>
    </row>
    <row r="153" spans="1:7" ht="15" x14ac:dyDescent="0.25">
      <c r="A153" s="8" t="e">
        <f t="shared" si="2"/>
        <v>#REF!</v>
      </c>
      <c r="B153" s="21" t="s">
        <v>118</v>
      </c>
      <c r="C153" s="22" t="s">
        <v>17</v>
      </c>
      <c r="D15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53" s="47" t="e">
        <f>IF(#REF!=1,(D153*#REF!*#REF!)/(#REF!),IF(#REF!=2,(D153*#REF!*#REF!)/(#REF!*1.8),(D153*#REF!*#REF!)/(#REF!*2.6)))</f>
        <v>#REF!</v>
      </c>
      <c r="F153"/>
      <c r="G153"/>
    </row>
    <row r="154" spans="1:7" ht="15" x14ac:dyDescent="0.25">
      <c r="A154" s="8" t="e">
        <f t="shared" si="2"/>
        <v>#REF!</v>
      </c>
      <c r="B154" s="21" t="s">
        <v>119</v>
      </c>
      <c r="C154" s="22" t="s">
        <v>17</v>
      </c>
      <c r="D15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54" s="47" t="e">
        <f>IF(#REF!=1,(D154*#REF!*#REF!)/(#REF!),IF(#REF!=2,(D154*#REF!*#REF!)/(#REF!*1.8),(D154*#REF!*#REF!)/(#REF!*2.6)))</f>
        <v>#REF!</v>
      </c>
      <c r="F154"/>
      <c r="G154"/>
    </row>
    <row r="155" spans="1:7" ht="15" x14ac:dyDescent="0.25">
      <c r="A155" s="8" t="e">
        <f t="shared" si="2"/>
        <v>#REF!</v>
      </c>
      <c r="B155" s="21" t="s">
        <v>599</v>
      </c>
      <c r="C155" s="22" t="s">
        <v>1</v>
      </c>
      <c r="D15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55" s="47" t="e">
        <f>IF(#REF!=1,(D155*#REF!*#REF!)/(#REF!),IF(#REF!=2,(D155*#REF!*#REF!)/(#REF!*1.8),(D155*#REF!*#REF!)/(#REF!*2.6)))</f>
        <v>#REF!</v>
      </c>
      <c r="F155"/>
      <c r="G155"/>
    </row>
    <row r="156" spans="1:7" ht="15" x14ac:dyDescent="0.25">
      <c r="A156" s="8" t="e">
        <f t="shared" si="2"/>
        <v>#REF!</v>
      </c>
      <c r="B156" s="21" t="s">
        <v>120</v>
      </c>
      <c r="C156" s="22" t="s">
        <v>17</v>
      </c>
      <c r="D15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56" s="47" t="e">
        <f>IF(#REF!=1,(D156*#REF!*#REF!)/(#REF!),IF(#REF!=2,(D156*#REF!*#REF!)/(#REF!*1.8),(D156*#REF!*#REF!)/(#REF!*2.6)))</f>
        <v>#REF!</v>
      </c>
      <c r="F156"/>
      <c r="G156"/>
    </row>
    <row r="157" spans="1:7" ht="15" x14ac:dyDescent="0.25">
      <c r="A157" s="8" t="e">
        <f t="shared" si="2"/>
        <v>#REF!</v>
      </c>
      <c r="B157" s="21" t="s">
        <v>121</v>
      </c>
      <c r="C157" s="22" t="s">
        <v>17</v>
      </c>
      <c r="D15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57" s="47" t="e">
        <f>IF(#REF!=1,(D157*#REF!*#REF!)/(#REF!),IF(#REF!=2,(D157*#REF!*#REF!)/(#REF!*1.8),(D157*#REF!*#REF!)/(#REF!*2.6)))</f>
        <v>#REF!</v>
      </c>
      <c r="F157"/>
      <c r="G157"/>
    </row>
    <row r="158" spans="1:7" ht="15" x14ac:dyDescent="0.25">
      <c r="A158" s="8" t="e">
        <f t="shared" si="2"/>
        <v>#REF!</v>
      </c>
      <c r="B158" s="21" t="s">
        <v>600</v>
      </c>
      <c r="C158" s="22" t="s">
        <v>17</v>
      </c>
      <c r="D15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58" s="47" t="e">
        <f>IF(#REF!=1,(D158*#REF!*#REF!)/(#REF!),IF(#REF!=2,(D158*#REF!*#REF!)/(#REF!*1.8),(D158*#REF!*#REF!)/(#REF!*2.6)))</f>
        <v>#REF!</v>
      </c>
      <c r="F158"/>
      <c r="G158"/>
    </row>
    <row r="159" spans="1:7" ht="15" x14ac:dyDescent="0.25">
      <c r="A159" s="8" t="e">
        <f t="shared" si="2"/>
        <v>#REF!</v>
      </c>
      <c r="B159" s="21" t="s">
        <v>122</v>
      </c>
      <c r="C159" s="22" t="s">
        <v>17</v>
      </c>
      <c r="D15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59" s="47" t="e">
        <f>IF(#REF!=1,(D159*#REF!*#REF!)/(#REF!),IF(#REF!=2,(D159*#REF!*#REF!)/(#REF!*1.8),(D159*#REF!*#REF!)/(#REF!*2.6)))</f>
        <v>#REF!</v>
      </c>
      <c r="F159"/>
      <c r="G159"/>
    </row>
    <row r="160" spans="1:7" ht="15" x14ac:dyDescent="0.25">
      <c r="A160" s="8" t="e">
        <f t="shared" si="2"/>
        <v>#REF!</v>
      </c>
      <c r="B160" s="21" t="s">
        <v>123</v>
      </c>
      <c r="C160" s="22" t="s">
        <v>17</v>
      </c>
      <c r="D16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60" s="47" t="e">
        <f>IF(#REF!=1,(D160*#REF!*#REF!)/(#REF!),IF(#REF!=2,(D160*#REF!*#REF!)/(#REF!*1.8),(D160*#REF!*#REF!)/(#REF!*2.6)))</f>
        <v>#REF!</v>
      </c>
      <c r="F160"/>
      <c r="G160"/>
    </row>
    <row r="161" spans="1:7" ht="15" x14ac:dyDescent="0.25">
      <c r="A161" s="8" t="e">
        <f t="shared" si="2"/>
        <v>#REF!</v>
      </c>
      <c r="B161" s="21" t="s">
        <v>124</v>
      </c>
      <c r="C161" s="22" t="s">
        <v>17</v>
      </c>
      <c r="D16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61" s="47" t="e">
        <f>IF(#REF!=1,(D161*#REF!*#REF!)/(#REF!),IF(#REF!=2,(D161*#REF!*#REF!)/(#REF!*1.8),(D161*#REF!*#REF!)/(#REF!*2.6)))</f>
        <v>#REF!</v>
      </c>
      <c r="F161"/>
      <c r="G161"/>
    </row>
    <row r="162" spans="1:7" ht="15" x14ac:dyDescent="0.25">
      <c r="A162" s="8" t="e">
        <f t="shared" si="2"/>
        <v>#REF!</v>
      </c>
      <c r="B162" s="21" t="s">
        <v>125</v>
      </c>
      <c r="C162" s="22" t="s">
        <v>17</v>
      </c>
      <c r="D16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62" s="47" t="e">
        <f>IF(#REF!=1,(D162*#REF!*#REF!)/(#REF!),IF(#REF!=2,(D162*#REF!*#REF!)/(#REF!*1.8),(D162*#REF!*#REF!)/(#REF!*2.6)))</f>
        <v>#REF!</v>
      </c>
      <c r="F162"/>
      <c r="G162"/>
    </row>
    <row r="163" spans="1:7" ht="15" x14ac:dyDescent="0.25">
      <c r="A163" s="8" t="e">
        <f t="shared" si="2"/>
        <v>#REF!</v>
      </c>
      <c r="B163" s="21" t="s">
        <v>126</v>
      </c>
      <c r="C163" s="22" t="s">
        <v>17</v>
      </c>
      <c r="D16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63" s="47" t="e">
        <f>IF(#REF!=1,(D163*#REF!*#REF!)/(#REF!),IF(#REF!=2,(D163*#REF!*#REF!)/(#REF!*1.8),(D163*#REF!*#REF!)/(#REF!*2.6)))</f>
        <v>#REF!</v>
      </c>
      <c r="F163"/>
      <c r="G163"/>
    </row>
    <row r="164" spans="1:7" ht="15" x14ac:dyDescent="0.25">
      <c r="A164" s="8" t="e">
        <f t="shared" si="2"/>
        <v>#REF!</v>
      </c>
      <c r="B164" s="21" t="s">
        <v>847</v>
      </c>
      <c r="C164" s="22"/>
      <c r="D16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64" s="47"/>
      <c r="F164"/>
      <c r="G164"/>
    </row>
    <row r="165" spans="1:7" ht="15" x14ac:dyDescent="0.25">
      <c r="A165" s="8" t="e">
        <f t="shared" si="2"/>
        <v>#REF!</v>
      </c>
      <c r="B165" s="21" t="s">
        <v>847</v>
      </c>
      <c r="C165" s="22"/>
      <c r="D16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65" s="47"/>
      <c r="F165"/>
      <c r="G165"/>
    </row>
    <row r="166" spans="1:7" ht="15" x14ac:dyDescent="0.25">
      <c r="A166" s="8" t="e">
        <f t="shared" si="2"/>
        <v>#REF!</v>
      </c>
      <c r="B166" s="21" t="s">
        <v>847</v>
      </c>
      <c r="C166" s="22"/>
      <c r="D16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66" s="47"/>
      <c r="F166"/>
      <c r="G166"/>
    </row>
    <row r="167" spans="1:7" ht="15" x14ac:dyDescent="0.25">
      <c r="A167" s="8" t="e">
        <f t="shared" si="2"/>
        <v>#REF!</v>
      </c>
      <c r="B167" s="21" t="s">
        <v>847</v>
      </c>
      <c r="C167" s="22"/>
      <c r="D16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67" s="47"/>
      <c r="F167"/>
      <c r="G167"/>
    </row>
    <row r="168" spans="1:7" ht="15" x14ac:dyDescent="0.25">
      <c r="A168" s="8" t="e">
        <f t="shared" si="2"/>
        <v>#REF!</v>
      </c>
      <c r="B168" s="21" t="s">
        <v>847</v>
      </c>
      <c r="C168" s="22"/>
      <c r="D16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68" s="47"/>
      <c r="F168"/>
      <c r="G168"/>
    </row>
    <row r="169" spans="1:7" ht="15" x14ac:dyDescent="0.25">
      <c r="A169" s="8">
        <v>1</v>
      </c>
      <c r="B169" s="54" t="s">
        <v>127</v>
      </c>
      <c r="C169" s="55"/>
      <c r="D169" s="55"/>
      <c r="E169" s="48"/>
      <c r="F169"/>
      <c r="G169"/>
    </row>
    <row r="170" spans="1:7" ht="35.25" customHeight="1" x14ac:dyDescent="0.25">
      <c r="A170" s="8">
        <v>1</v>
      </c>
      <c r="B170" s="56" t="str">
        <f ca="1">B1&amp;". Черновые отделочные работы"</f>
        <v>Общие объёмы. Черновые отделочные работы</v>
      </c>
      <c r="C170" s="55" t="s">
        <v>804</v>
      </c>
      <c r="D170" s="55" t="s">
        <v>531</v>
      </c>
      <c r="E170" s="49"/>
      <c r="F170"/>
      <c r="G170"/>
    </row>
    <row r="171" spans="1:7" ht="15" x14ac:dyDescent="0.25">
      <c r="A171" s="8">
        <v>1</v>
      </c>
      <c r="B171" s="598" t="s">
        <v>131</v>
      </c>
      <c r="C171" s="598"/>
      <c r="D171" s="598"/>
      <c r="E171" s="48"/>
      <c r="F171"/>
      <c r="G171"/>
    </row>
    <row r="172" spans="1:7" ht="15" x14ac:dyDescent="0.25">
      <c r="A172" s="8" t="e">
        <f t="shared" ref="A172:A235" si="3">IF(D172&gt;0,1,0)</f>
        <v>#REF!</v>
      </c>
      <c r="B172" s="21" t="s">
        <v>132</v>
      </c>
      <c r="C172" s="22" t="s">
        <v>5</v>
      </c>
      <c r="D17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72" s="47" t="e">
        <f>IF(#REF!=1,(D172*#REF!*#REF!)/(#REF!),IF(#REF!=2,(D172*#REF!*#REF!)/(#REF!*1.8),(D172*#REF!*#REF!)/(#REF!*2.6)))</f>
        <v>#REF!</v>
      </c>
      <c r="F172"/>
      <c r="G172"/>
    </row>
    <row r="173" spans="1:7" ht="15" x14ac:dyDescent="0.25">
      <c r="A173" s="8" t="e">
        <f t="shared" si="3"/>
        <v>#REF!</v>
      </c>
      <c r="B173" s="21" t="s">
        <v>133</v>
      </c>
      <c r="C173" s="22" t="s">
        <v>5</v>
      </c>
      <c r="D17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73" s="47" t="e">
        <f>IF(#REF!=1,(D173*#REF!*#REF!)/(#REF!),IF(#REF!=2,(D173*#REF!*#REF!)/(#REF!*1.8),(D173*#REF!*#REF!)/(#REF!*2.6)))</f>
        <v>#REF!</v>
      </c>
      <c r="F173"/>
      <c r="G173"/>
    </row>
    <row r="174" spans="1:7" ht="15" x14ac:dyDescent="0.25">
      <c r="A174" s="8" t="e">
        <f t="shared" si="3"/>
        <v>#REF!</v>
      </c>
      <c r="B174" s="21" t="s">
        <v>134</v>
      </c>
      <c r="C174" s="22" t="s">
        <v>5</v>
      </c>
      <c r="D17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74" s="47" t="e">
        <f>IF(#REF!=1,(D174*#REF!*#REF!)/(#REF!),IF(#REF!=2,(D174*#REF!*#REF!)/(#REF!*1.8),(D174*#REF!*#REF!)/(#REF!*2.6)))</f>
        <v>#REF!</v>
      </c>
      <c r="F174"/>
      <c r="G174"/>
    </row>
    <row r="175" spans="1:7" ht="15" x14ac:dyDescent="0.25">
      <c r="A175" s="8" t="e">
        <f t="shared" si="3"/>
        <v>#REF!</v>
      </c>
      <c r="B175" s="21" t="s">
        <v>135</v>
      </c>
      <c r="C175" s="22" t="s">
        <v>5</v>
      </c>
      <c r="D17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75" s="47" t="e">
        <f>IF(#REF!=1,(D175*#REF!*#REF!)/(#REF!),IF(#REF!=2,(D175*#REF!*#REF!)/(#REF!*1.8),(D175*#REF!*#REF!)/(#REF!*2.6)))</f>
        <v>#REF!</v>
      </c>
      <c r="F175"/>
      <c r="G175"/>
    </row>
    <row r="176" spans="1:7" ht="15" x14ac:dyDescent="0.25">
      <c r="A176" s="8" t="e">
        <f t="shared" si="3"/>
        <v>#REF!</v>
      </c>
      <c r="B176" s="21" t="s">
        <v>136</v>
      </c>
      <c r="C176" s="22" t="s">
        <v>5</v>
      </c>
      <c r="D17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76" s="47" t="e">
        <f>IF(#REF!=1,(D176*#REF!*#REF!)/(#REF!),IF(#REF!=2,(D176*#REF!*#REF!)/(#REF!*1.8),(D176*#REF!*#REF!)/(#REF!*2.6)))</f>
        <v>#REF!</v>
      </c>
      <c r="F176"/>
      <c r="G176"/>
    </row>
    <row r="177" spans="1:7" ht="15" x14ac:dyDescent="0.25">
      <c r="A177" s="8" t="e">
        <f t="shared" si="3"/>
        <v>#REF!</v>
      </c>
      <c r="B177" s="21" t="s">
        <v>137</v>
      </c>
      <c r="C177" s="22" t="s">
        <v>5</v>
      </c>
      <c r="D17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77" s="47" t="e">
        <f>IF(#REF!=1,(D177*#REF!*#REF!)/(#REF!),IF(#REF!=2,(D177*#REF!*#REF!)/(#REF!*1.8),(D177*#REF!*#REF!)/(#REF!*2.6)))</f>
        <v>#REF!</v>
      </c>
      <c r="F177"/>
      <c r="G177"/>
    </row>
    <row r="178" spans="1:7" ht="15" x14ac:dyDescent="0.25">
      <c r="A178" s="8" t="e">
        <f t="shared" si="3"/>
        <v>#REF!</v>
      </c>
      <c r="B178" s="21" t="s">
        <v>138</v>
      </c>
      <c r="C178" s="22" t="s">
        <v>5</v>
      </c>
      <c r="D17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78" s="47" t="e">
        <f>IF(#REF!=1,(D178*#REF!*#REF!)/(#REF!),IF(#REF!=2,(D178*#REF!*#REF!)/(#REF!*1.8),(D178*#REF!*#REF!)/(#REF!*2.6)))</f>
        <v>#REF!</v>
      </c>
      <c r="F178"/>
      <c r="G178"/>
    </row>
    <row r="179" spans="1:7" ht="15" x14ac:dyDescent="0.25">
      <c r="A179" s="8" t="e">
        <f t="shared" si="3"/>
        <v>#REF!</v>
      </c>
      <c r="B179" s="21" t="s">
        <v>139</v>
      </c>
      <c r="C179" s="22" t="s">
        <v>5</v>
      </c>
      <c r="D17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79" s="47" t="e">
        <f>IF(#REF!=1,(D179*#REF!*#REF!)/(#REF!),IF(#REF!=2,(D179*#REF!*#REF!)/(#REF!*1.8),(D179*#REF!*#REF!)/(#REF!*2.6)))</f>
        <v>#REF!</v>
      </c>
      <c r="F179"/>
      <c r="G179"/>
    </row>
    <row r="180" spans="1:7" ht="15" x14ac:dyDescent="0.25">
      <c r="A180" s="8" t="e">
        <f t="shared" si="3"/>
        <v>#REF!</v>
      </c>
      <c r="B180" s="21" t="s">
        <v>140</v>
      </c>
      <c r="C180" s="22" t="s">
        <v>1</v>
      </c>
      <c r="D18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80" s="47" t="e">
        <f>IF(#REF!=1,(D180*#REF!*#REF!)/(#REF!),IF(#REF!=2,(D180*#REF!*#REF!)/(#REF!*1.8),(D180*#REF!*#REF!)/(#REF!*2.6)))</f>
        <v>#REF!</v>
      </c>
      <c r="F180"/>
      <c r="G180"/>
    </row>
    <row r="181" spans="1:7" ht="15" x14ac:dyDescent="0.25">
      <c r="A181" s="8" t="e">
        <f t="shared" si="3"/>
        <v>#REF!</v>
      </c>
      <c r="B181" s="21" t="s">
        <v>141</v>
      </c>
      <c r="C181" s="22" t="s">
        <v>1</v>
      </c>
      <c r="D18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81" s="47" t="e">
        <f>IF(#REF!=1,(D181*#REF!*#REF!)/(#REF!),IF(#REF!=2,(D181*#REF!*#REF!)/(#REF!*1.8),(D181*#REF!*#REF!)/(#REF!*2.6)))</f>
        <v>#REF!</v>
      </c>
      <c r="F181"/>
      <c r="G181"/>
    </row>
    <row r="182" spans="1:7" ht="15" x14ac:dyDescent="0.25">
      <c r="A182" s="8" t="e">
        <f t="shared" si="3"/>
        <v>#REF!</v>
      </c>
      <c r="B182" s="21" t="s">
        <v>142</v>
      </c>
      <c r="C182" s="22" t="s">
        <v>5</v>
      </c>
      <c r="D18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82" s="47" t="e">
        <f>IF(#REF!=1,(D182*#REF!*#REF!)/(#REF!),IF(#REF!=2,(D182*#REF!*#REF!)/(#REF!*1.8),(D182*#REF!*#REF!)/(#REF!*2.6)))</f>
        <v>#REF!</v>
      </c>
      <c r="F182"/>
      <c r="G182"/>
    </row>
    <row r="183" spans="1:7" ht="15" x14ac:dyDescent="0.25">
      <c r="A183" s="8" t="e">
        <f t="shared" si="3"/>
        <v>#REF!</v>
      </c>
      <c r="B183" s="21" t="s">
        <v>143</v>
      </c>
      <c r="C183" s="22" t="s">
        <v>5</v>
      </c>
      <c r="D18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83" s="47" t="e">
        <f>IF(#REF!=1,(D183*#REF!*#REF!)/(#REF!),IF(#REF!=2,(D183*#REF!*#REF!)/(#REF!*1.8),(D183*#REF!*#REF!)/(#REF!*2.6)))</f>
        <v>#REF!</v>
      </c>
      <c r="F183"/>
      <c r="G183"/>
    </row>
    <row r="184" spans="1:7" ht="15" x14ac:dyDescent="0.25">
      <c r="A184" s="8" t="e">
        <f t="shared" si="3"/>
        <v>#REF!</v>
      </c>
      <c r="B184" s="21" t="s">
        <v>144</v>
      </c>
      <c r="C184" s="22" t="s">
        <v>5</v>
      </c>
      <c r="D18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84" s="47" t="e">
        <f>IF(#REF!=1,(D184*#REF!*#REF!)/(#REF!),IF(#REF!=2,(D184*#REF!*#REF!)/(#REF!*1.8),(D184*#REF!*#REF!)/(#REF!*2.6)))</f>
        <v>#REF!</v>
      </c>
      <c r="F184"/>
      <c r="G184"/>
    </row>
    <row r="185" spans="1:7" ht="15" x14ac:dyDescent="0.25">
      <c r="A185" s="8" t="e">
        <f t="shared" si="3"/>
        <v>#REF!</v>
      </c>
      <c r="B185" s="21" t="s">
        <v>145</v>
      </c>
      <c r="C185" s="22" t="s">
        <v>5</v>
      </c>
      <c r="D18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85" s="47" t="e">
        <f>IF(#REF!=1,(D185*#REF!*#REF!)/(#REF!),IF(#REF!=2,(D185*#REF!*#REF!)/(#REF!*1.8),(D185*#REF!*#REF!)/(#REF!*2.6)))</f>
        <v>#REF!</v>
      </c>
      <c r="F185"/>
      <c r="G185"/>
    </row>
    <row r="186" spans="1:7" ht="15" x14ac:dyDescent="0.25">
      <c r="A186" s="8" t="e">
        <f t="shared" si="3"/>
        <v>#REF!</v>
      </c>
      <c r="B186" s="21" t="s">
        <v>146</v>
      </c>
      <c r="C186" s="22" t="s">
        <v>5</v>
      </c>
      <c r="D18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86" s="47" t="e">
        <f>IF(#REF!=1,(D186*#REF!*#REF!)/(#REF!),IF(#REF!=2,(D186*#REF!*#REF!)/(#REF!*1.8),(D186*#REF!*#REF!)/(#REF!*2.6)))</f>
        <v>#REF!</v>
      </c>
      <c r="F186"/>
      <c r="G186"/>
    </row>
    <row r="187" spans="1:7" ht="15" x14ac:dyDescent="0.25">
      <c r="A187" s="8" t="e">
        <f t="shared" si="3"/>
        <v>#REF!</v>
      </c>
      <c r="B187" s="21" t="s">
        <v>147</v>
      </c>
      <c r="C187" s="22" t="s">
        <v>5</v>
      </c>
      <c r="D18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87" s="47" t="e">
        <f>IF(#REF!=1,(D187*#REF!*#REF!)/(#REF!),IF(#REF!=2,(D187*#REF!*#REF!)/(#REF!*1.8),(D187*#REF!*#REF!)/(#REF!*2.6)))</f>
        <v>#REF!</v>
      </c>
      <c r="F187"/>
      <c r="G187"/>
    </row>
    <row r="188" spans="1:7" ht="15" x14ac:dyDescent="0.25">
      <c r="A188" s="8" t="e">
        <f t="shared" si="3"/>
        <v>#REF!</v>
      </c>
      <c r="B188" s="21" t="s">
        <v>148</v>
      </c>
      <c r="C188" s="22" t="s">
        <v>5</v>
      </c>
      <c r="D18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88" s="47" t="e">
        <f>IF(#REF!=1,(D188*#REF!*#REF!)/(#REF!),IF(#REF!=2,(D188*#REF!*#REF!)/(#REF!*1.8),(D188*#REF!*#REF!)/(#REF!*2.6)))</f>
        <v>#REF!</v>
      </c>
      <c r="F188"/>
      <c r="G188"/>
    </row>
    <row r="189" spans="1:7" ht="15" x14ac:dyDescent="0.25">
      <c r="A189" s="8" t="e">
        <f t="shared" si="3"/>
        <v>#REF!</v>
      </c>
      <c r="B189" s="21" t="s">
        <v>149</v>
      </c>
      <c r="C189" s="22" t="s">
        <v>5</v>
      </c>
      <c r="D18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89" s="47" t="e">
        <f>IF(#REF!=1,(D189*#REF!*#REF!)/(#REF!),IF(#REF!=2,(D189*#REF!*#REF!)/(#REF!*1.8),(D189*#REF!*#REF!)/(#REF!*2.6)))</f>
        <v>#REF!</v>
      </c>
      <c r="F189"/>
      <c r="G189"/>
    </row>
    <row r="190" spans="1:7" ht="15" x14ac:dyDescent="0.25">
      <c r="A190" s="8" t="e">
        <f t="shared" si="3"/>
        <v>#REF!</v>
      </c>
      <c r="B190" s="21" t="s">
        <v>150</v>
      </c>
      <c r="C190" s="22" t="s">
        <v>5</v>
      </c>
      <c r="D19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90" s="47" t="e">
        <f>IF(#REF!=1,(D190*#REF!*#REF!)/(#REF!),IF(#REF!=2,(D190*#REF!*#REF!)/(#REF!*1.8),(D190*#REF!*#REF!)/(#REF!*2.6)))</f>
        <v>#REF!</v>
      </c>
      <c r="F190"/>
      <c r="G190"/>
    </row>
    <row r="191" spans="1:7" ht="15" x14ac:dyDescent="0.25">
      <c r="A191" s="8" t="e">
        <f t="shared" si="3"/>
        <v>#REF!</v>
      </c>
      <c r="B191" s="21" t="s">
        <v>151</v>
      </c>
      <c r="C191" s="22" t="s">
        <v>5</v>
      </c>
      <c r="D19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91" s="47" t="e">
        <f>IF(#REF!=1,(D191*#REF!*#REF!)/(#REF!),IF(#REF!=2,(D191*#REF!*#REF!)/(#REF!*1.8),(D191*#REF!*#REF!)/(#REF!*2.6)))</f>
        <v>#REF!</v>
      </c>
      <c r="F191"/>
      <c r="G191"/>
    </row>
    <row r="192" spans="1:7" ht="15" x14ac:dyDescent="0.25">
      <c r="A192" s="8" t="e">
        <f t="shared" si="3"/>
        <v>#REF!</v>
      </c>
      <c r="B192" s="21" t="s">
        <v>152</v>
      </c>
      <c r="C192" s="22" t="s">
        <v>5</v>
      </c>
      <c r="D19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92" s="47" t="e">
        <f>IF(#REF!=1,(D192*#REF!*#REF!)/(#REF!),IF(#REF!=2,(D192*#REF!*#REF!)/(#REF!*1.8),(D192*#REF!*#REF!)/(#REF!*2.6)))</f>
        <v>#REF!</v>
      </c>
      <c r="F192"/>
      <c r="G192"/>
    </row>
    <row r="193" spans="1:7" ht="15" x14ac:dyDescent="0.25">
      <c r="A193" s="8" t="e">
        <f t="shared" si="3"/>
        <v>#REF!</v>
      </c>
      <c r="B193" s="21" t="s">
        <v>153</v>
      </c>
      <c r="C193" s="22" t="s">
        <v>1</v>
      </c>
      <c r="D19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93" s="47" t="e">
        <f>IF(#REF!=1,(D193*#REF!*#REF!)/(#REF!),IF(#REF!=2,(D193*#REF!*#REF!)/(#REF!*1.8),(D193*#REF!*#REF!)/(#REF!*2.6)))</f>
        <v>#REF!</v>
      </c>
      <c r="F193"/>
      <c r="G193"/>
    </row>
    <row r="194" spans="1:7" ht="15" x14ac:dyDescent="0.25">
      <c r="A194" s="8" t="e">
        <f t="shared" si="3"/>
        <v>#REF!</v>
      </c>
      <c r="B194" s="21" t="s">
        <v>154</v>
      </c>
      <c r="C194" s="22" t="s">
        <v>5</v>
      </c>
      <c r="D19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94" s="47" t="e">
        <f>IF(#REF!=1,(D194*#REF!*#REF!)/(#REF!),IF(#REF!=2,(D194*#REF!*#REF!)/(#REF!*1.8),(D194*#REF!*#REF!)/(#REF!*2.6)))</f>
        <v>#REF!</v>
      </c>
      <c r="F194"/>
      <c r="G194"/>
    </row>
    <row r="195" spans="1:7" ht="15" x14ac:dyDescent="0.25">
      <c r="A195" s="8" t="e">
        <f t="shared" si="3"/>
        <v>#REF!</v>
      </c>
      <c r="B195" s="21" t="s">
        <v>155</v>
      </c>
      <c r="C195" s="22" t="s">
        <v>5</v>
      </c>
      <c r="D19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95" s="47" t="e">
        <f>IF(#REF!=1,(D195*#REF!*#REF!)/(#REF!),IF(#REF!=2,(D195*#REF!*#REF!)/(#REF!*1.8),(D195*#REF!*#REF!)/(#REF!*2.6)))</f>
        <v>#REF!</v>
      </c>
      <c r="F195"/>
      <c r="G195"/>
    </row>
    <row r="196" spans="1:7" ht="15" x14ac:dyDescent="0.25">
      <c r="A196" s="8" t="e">
        <f t="shared" si="3"/>
        <v>#REF!</v>
      </c>
      <c r="B196" s="21" t="s">
        <v>543</v>
      </c>
      <c r="C196" s="22" t="s">
        <v>5</v>
      </c>
      <c r="D19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96" s="47" t="e">
        <f>IF(#REF!=1,(D196*#REF!*#REF!)/(#REF!),IF(#REF!=2,(D196*#REF!*#REF!)/(#REF!*1.8),(D196*#REF!*#REF!)/(#REF!*2.6)))</f>
        <v>#REF!</v>
      </c>
      <c r="F196"/>
      <c r="G196"/>
    </row>
    <row r="197" spans="1:7" ht="15" x14ac:dyDescent="0.25">
      <c r="A197" s="8" t="e">
        <f t="shared" si="3"/>
        <v>#REF!</v>
      </c>
      <c r="B197" s="21" t="s">
        <v>542</v>
      </c>
      <c r="C197" s="22" t="s">
        <v>5</v>
      </c>
      <c r="D19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97" s="47" t="e">
        <f>IF(#REF!=1,(D197*#REF!*#REF!)/(#REF!),IF(#REF!=2,(D197*#REF!*#REF!)/(#REF!*1.8),(D197*#REF!*#REF!)/(#REF!*2.6)))</f>
        <v>#REF!</v>
      </c>
      <c r="F197"/>
      <c r="G197"/>
    </row>
    <row r="198" spans="1:7" ht="15" x14ac:dyDescent="0.25">
      <c r="A198" s="8" t="e">
        <f t="shared" si="3"/>
        <v>#REF!</v>
      </c>
      <c r="B198" s="21" t="s">
        <v>156</v>
      </c>
      <c r="C198" s="22" t="s">
        <v>1</v>
      </c>
      <c r="D19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98" s="47" t="e">
        <f>IF(#REF!=1,(D198*#REF!*#REF!)/(#REF!),IF(#REF!=2,(D198*#REF!*#REF!)/(#REF!*1.8),(D198*#REF!*#REF!)/(#REF!*2.6)))</f>
        <v>#REF!</v>
      </c>
      <c r="F198"/>
      <c r="G198"/>
    </row>
    <row r="199" spans="1:7" ht="15" x14ac:dyDescent="0.25">
      <c r="A199" s="8" t="e">
        <f t="shared" si="3"/>
        <v>#REF!</v>
      </c>
      <c r="B199" s="21" t="s">
        <v>157</v>
      </c>
      <c r="C199" s="22" t="s">
        <v>5</v>
      </c>
      <c r="D19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199" s="47" t="e">
        <f>IF(#REF!=1,(D199*#REF!*#REF!)/(#REF!),IF(#REF!=2,(D199*#REF!*#REF!)/(#REF!*1.8),(D199*#REF!*#REF!)/(#REF!*2.6)))</f>
        <v>#REF!</v>
      </c>
      <c r="F199"/>
      <c r="G199"/>
    </row>
    <row r="200" spans="1:7" ht="15" x14ac:dyDescent="0.25">
      <c r="A200" s="8" t="e">
        <f t="shared" si="3"/>
        <v>#REF!</v>
      </c>
      <c r="B200" s="21" t="s">
        <v>158</v>
      </c>
      <c r="C200" s="22" t="s">
        <v>5</v>
      </c>
      <c r="D20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00" s="47" t="e">
        <f>IF(#REF!=1,(D200*#REF!*#REF!)/(#REF!),IF(#REF!=2,(D200*#REF!*#REF!)/(#REF!*1.8),(D200*#REF!*#REF!)/(#REF!*2.6)))</f>
        <v>#REF!</v>
      </c>
      <c r="F200"/>
      <c r="G200"/>
    </row>
    <row r="201" spans="1:7" ht="15" x14ac:dyDescent="0.25">
      <c r="A201" s="8" t="e">
        <f t="shared" si="3"/>
        <v>#REF!</v>
      </c>
      <c r="B201" s="21" t="s">
        <v>159</v>
      </c>
      <c r="C201" s="22" t="s">
        <v>5</v>
      </c>
      <c r="D20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01" s="47" t="e">
        <f>IF(#REF!=1,(D201*#REF!*#REF!)/(#REF!),IF(#REF!=2,(D201*#REF!*#REF!)/(#REF!*1.8),(D201*#REF!*#REF!)/(#REF!*2.6)))</f>
        <v>#REF!</v>
      </c>
      <c r="F201"/>
      <c r="G201"/>
    </row>
    <row r="202" spans="1:7" ht="15" x14ac:dyDescent="0.25">
      <c r="A202" s="8" t="e">
        <f t="shared" si="3"/>
        <v>#REF!</v>
      </c>
      <c r="B202" s="21" t="s">
        <v>160</v>
      </c>
      <c r="C202" s="22" t="s">
        <v>5</v>
      </c>
      <c r="D20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02" s="47" t="e">
        <f>IF(#REF!=1,(D202*#REF!*#REF!)/(#REF!),IF(#REF!=2,(D202*#REF!*#REF!)/(#REF!*1.8),(D202*#REF!*#REF!)/(#REF!*2.6)))</f>
        <v>#REF!</v>
      </c>
      <c r="F202"/>
      <c r="G202"/>
    </row>
    <row r="203" spans="1:7" ht="15" x14ac:dyDescent="0.25">
      <c r="A203" s="8" t="e">
        <f t="shared" si="3"/>
        <v>#REF!</v>
      </c>
      <c r="B203" s="21" t="s">
        <v>161</v>
      </c>
      <c r="C203" s="22" t="s">
        <v>5</v>
      </c>
      <c r="D20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03" s="47" t="e">
        <f>IF(#REF!=1,(D203*#REF!*#REF!)/(#REF!),IF(#REF!=2,(D203*#REF!*#REF!)/(#REF!*1.8),(D203*#REF!*#REF!)/(#REF!*2.6)))</f>
        <v>#REF!</v>
      </c>
      <c r="F203"/>
      <c r="G203"/>
    </row>
    <row r="204" spans="1:7" ht="15" x14ac:dyDescent="0.25">
      <c r="A204" s="8">
        <v>1</v>
      </c>
      <c r="B204" s="598" t="s">
        <v>24</v>
      </c>
      <c r="C204" s="598"/>
      <c r="D204" s="598"/>
      <c r="E204" s="48"/>
      <c r="F204"/>
      <c r="G204"/>
    </row>
    <row r="205" spans="1:7" ht="15" x14ac:dyDescent="0.25">
      <c r="A205" s="8" t="e">
        <f t="shared" si="3"/>
        <v>#REF!</v>
      </c>
      <c r="B205" s="21" t="s">
        <v>162</v>
      </c>
      <c r="C205" s="22" t="s">
        <v>5</v>
      </c>
      <c r="D20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05" s="47" t="e">
        <f>IF(#REF!=1,(D205*#REF!*#REF!)/(#REF!),IF(#REF!=2,(D205*#REF!*#REF!)/(#REF!*1.8),(D205*#REF!*#REF!)/(#REF!*2.6)))</f>
        <v>#REF!</v>
      </c>
      <c r="F205"/>
      <c r="G205"/>
    </row>
    <row r="206" spans="1:7" ht="15" x14ac:dyDescent="0.25">
      <c r="A206" s="8" t="e">
        <f t="shared" si="3"/>
        <v>#REF!</v>
      </c>
      <c r="B206" s="21" t="s">
        <v>163</v>
      </c>
      <c r="C206" s="22" t="s">
        <v>5</v>
      </c>
      <c r="D20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06" s="47" t="e">
        <f>IF(#REF!=1,(D206*#REF!*#REF!)/(#REF!),IF(#REF!=2,(D206*#REF!*#REF!)/(#REF!*1.8),(D206*#REF!*#REF!)/(#REF!*2.6)))</f>
        <v>#REF!</v>
      </c>
      <c r="F206"/>
      <c r="G206"/>
    </row>
    <row r="207" spans="1:7" ht="15" x14ac:dyDescent="0.25">
      <c r="A207" s="8" t="e">
        <f t="shared" si="3"/>
        <v>#REF!</v>
      </c>
      <c r="B207" s="21" t="s">
        <v>514</v>
      </c>
      <c r="C207" s="22" t="s">
        <v>5</v>
      </c>
      <c r="D20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07" s="47" t="e">
        <f>IF(#REF!=1,(D207*#REF!*#REF!)/(#REF!),IF(#REF!=2,(D207*#REF!*#REF!)/(#REF!*1.8),(D207*#REF!*#REF!)/(#REF!*2.6)))</f>
        <v>#REF!</v>
      </c>
      <c r="F207"/>
      <c r="G207"/>
    </row>
    <row r="208" spans="1:7" ht="15" x14ac:dyDescent="0.25">
      <c r="A208" s="8" t="e">
        <f t="shared" si="3"/>
        <v>#REF!</v>
      </c>
      <c r="B208" s="21" t="s">
        <v>164</v>
      </c>
      <c r="C208" s="22" t="s">
        <v>5</v>
      </c>
      <c r="D20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08" s="47" t="e">
        <f>IF(#REF!=1,(D208*#REF!*#REF!)/(#REF!),IF(#REF!=2,(D208*#REF!*#REF!)/(#REF!*1.8),(D208*#REF!*#REF!)/(#REF!*2.6)))</f>
        <v>#REF!</v>
      </c>
      <c r="F208"/>
      <c r="G208"/>
    </row>
    <row r="209" spans="1:7" ht="15" x14ac:dyDescent="0.25">
      <c r="A209" s="8" t="e">
        <f t="shared" si="3"/>
        <v>#REF!</v>
      </c>
      <c r="B209" s="21" t="s">
        <v>165</v>
      </c>
      <c r="C209" s="22" t="s">
        <v>5</v>
      </c>
      <c r="D20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09" s="47" t="e">
        <f>IF(#REF!=1,(D209*#REF!*#REF!)/(#REF!),IF(#REF!=2,(D209*#REF!*#REF!)/(#REF!*1.8),(D209*#REF!*#REF!)/(#REF!*2.6)))</f>
        <v>#REF!</v>
      </c>
      <c r="F209"/>
      <c r="G209"/>
    </row>
    <row r="210" spans="1:7" ht="15" x14ac:dyDescent="0.25">
      <c r="A210" s="8" t="e">
        <f t="shared" si="3"/>
        <v>#REF!</v>
      </c>
      <c r="B210" s="21" t="s">
        <v>166</v>
      </c>
      <c r="C210" s="22" t="s">
        <v>17</v>
      </c>
      <c r="D21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10" s="47" t="e">
        <f>IF(#REF!=1,(D210*#REF!*#REF!)/(#REF!),IF(#REF!=2,(D210*#REF!*#REF!)/(#REF!*1.8),(D210*#REF!*#REF!)/(#REF!*2.6)))</f>
        <v>#REF!</v>
      </c>
      <c r="F210"/>
      <c r="G210"/>
    </row>
    <row r="211" spans="1:7" ht="15" x14ac:dyDescent="0.25">
      <c r="A211" s="8" t="e">
        <f t="shared" si="3"/>
        <v>#REF!</v>
      </c>
      <c r="B211" s="21" t="s">
        <v>167</v>
      </c>
      <c r="C211" s="22" t="s">
        <v>17</v>
      </c>
      <c r="D21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11" s="47" t="e">
        <f>IF(#REF!=1,(D211*#REF!*#REF!)/(#REF!),IF(#REF!=2,(D211*#REF!*#REF!)/(#REF!*1.8),(D211*#REF!*#REF!)/(#REF!*2.6)))</f>
        <v>#REF!</v>
      </c>
      <c r="F211"/>
      <c r="G211"/>
    </row>
    <row r="212" spans="1:7" ht="25.5" x14ac:dyDescent="0.25">
      <c r="A212" s="8" t="e">
        <f t="shared" si="3"/>
        <v>#REF!</v>
      </c>
      <c r="B212" s="21" t="s">
        <v>515</v>
      </c>
      <c r="C212" s="22" t="s">
        <v>1</v>
      </c>
      <c r="D21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12" s="47" t="e">
        <f>IF(#REF!=1,(D212*#REF!*#REF!)/(#REF!),IF(#REF!=2,(D212*#REF!*#REF!)/(#REF!*1.8),(D212*#REF!*#REF!)/(#REF!*2.6)))</f>
        <v>#REF!</v>
      </c>
      <c r="F212"/>
      <c r="G212"/>
    </row>
    <row r="213" spans="1:7" ht="25.5" x14ac:dyDescent="0.25">
      <c r="A213" s="8" t="e">
        <f t="shared" si="3"/>
        <v>#REF!</v>
      </c>
      <c r="B213" s="21" t="s">
        <v>516</v>
      </c>
      <c r="C213" s="22" t="s">
        <v>1</v>
      </c>
      <c r="D21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13" s="47" t="e">
        <f>IF(#REF!=1,(D213*#REF!*#REF!)/(#REF!),IF(#REF!=2,(D213*#REF!*#REF!)/(#REF!*1.8),(D213*#REF!*#REF!)/(#REF!*2.6)))</f>
        <v>#REF!</v>
      </c>
      <c r="F213"/>
      <c r="G213"/>
    </row>
    <row r="214" spans="1:7" ht="15" x14ac:dyDescent="0.25">
      <c r="A214" s="8" t="e">
        <f t="shared" si="3"/>
        <v>#REF!</v>
      </c>
      <c r="B214" s="21" t="s">
        <v>168</v>
      </c>
      <c r="C214" s="22" t="s">
        <v>1</v>
      </c>
      <c r="D21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14" s="47" t="e">
        <f>IF(#REF!=1,(D214*#REF!*#REF!)/(#REF!),IF(#REF!=2,(D214*#REF!*#REF!)/(#REF!*1.8),(D214*#REF!*#REF!)/(#REF!*2.6)))</f>
        <v>#REF!</v>
      </c>
      <c r="F214"/>
      <c r="G214"/>
    </row>
    <row r="215" spans="1:7" ht="15" x14ac:dyDescent="0.25">
      <c r="A215" s="8" t="e">
        <f t="shared" si="3"/>
        <v>#REF!</v>
      </c>
      <c r="B215" s="21" t="s">
        <v>169</v>
      </c>
      <c r="C215" s="22" t="s">
        <v>5</v>
      </c>
      <c r="D21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15" s="47" t="e">
        <f>IF(#REF!=1,(D215*#REF!*#REF!)/(#REF!),IF(#REF!=2,(D215*#REF!*#REF!)/(#REF!*1.8),(D215*#REF!*#REF!)/(#REF!*2.6)))</f>
        <v>#REF!</v>
      </c>
      <c r="F215"/>
      <c r="G215"/>
    </row>
    <row r="216" spans="1:7" ht="15" x14ac:dyDescent="0.25">
      <c r="A216" s="8" t="e">
        <f t="shared" si="3"/>
        <v>#REF!</v>
      </c>
      <c r="B216" s="21" t="s">
        <v>170</v>
      </c>
      <c r="C216" s="22" t="s">
        <v>17</v>
      </c>
      <c r="D21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16" s="47" t="e">
        <f>IF(#REF!=1,(D216*#REF!*#REF!)/(#REF!),IF(#REF!=2,(D216*#REF!*#REF!)/(#REF!*1.8),(D216*#REF!*#REF!)/(#REF!*2.6)))</f>
        <v>#REF!</v>
      </c>
      <c r="F216"/>
      <c r="G216"/>
    </row>
    <row r="217" spans="1:7" ht="15" x14ac:dyDescent="0.25">
      <c r="A217" s="8" t="e">
        <f t="shared" si="3"/>
        <v>#REF!</v>
      </c>
      <c r="B217" s="21" t="s">
        <v>171</v>
      </c>
      <c r="C217" s="22" t="s">
        <v>5</v>
      </c>
      <c r="D21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17" s="47" t="e">
        <f>IF(#REF!=1,(D217*#REF!*#REF!)/(#REF!),IF(#REF!=2,(D217*#REF!*#REF!)/(#REF!*1.8),(D217*#REF!*#REF!)/(#REF!*2.6)))</f>
        <v>#REF!</v>
      </c>
      <c r="F217"/>
      <c r="G217"/>
    </row>
    <row r="218" spans="1:7" ht="15" x14ac:dyDescent="0.25">
      <c r="A218" s="8" t="e">
        <f t="shared" si="3"/>
        <v>#REF!</v>
      </c>
      <c r="B218" s="21" t="s">
        <v>517</v>
      </c>
      <c r="C218" s="22" t="s">
        <v>17</v>
      </c>
      <c r="D21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18" s="47" t="e">
        <f>IF(#REF!=1,(D218*#REF!*#REF!)/(#REF!),IF(#REF!=2,(D218*#REF!*#REF!)/(#REF!*1.8),(D218*#REF!*#REF!)/(#REF!*2.6)))</f>
        <v>#REF!</v>
      </c>
      <c r="F218"/>
      <c r="G218"/>
    </row>
    <row r="219" spans="1:7" ht="15" x14ac:dyDescent="0.25">
      <c r="A219" s="8" t="e">
        <f t="shared" si="3"/>
        <v>#REF!</v>
      </c>
      <c r="B219" s="21" t="s">
        <v>172</v>
      </c>
      <c r="C219" s="22" t="s">
        <v>1</v>
      </c>
      <c r="D21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19" s="47" t="e">
        <f>IF(#REF!=1,(D219*#REF!*#REF!)/(#REF!),IF(#REF!=2,(D219*#REF!*#REF!)/(#REF!*1.8),(D219*#REF!*#REF!)/(#REF!*2.6)))</f>
        <v>#REF!</v>
      </c>
      <c r="F219"/>
      <c r="G219"/>
    </row>
    <row r="220" spans="1:7" ht="15" x14ac:dyDescent="0.25">
      <c r="A220" s="8" t="e">
        <f t="shared" si="3"/>
        <v>#REF!</v>
      </c>
      <c r="B220" s="21" t="s">
        <v>173</v>
      </c>
      <c r="C220" s="22" t="s">
        <v>1</v>
      </c>
      <c r="D22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20" s="47" t="e">
        <f>IF(#REF!=1,(D220*#REF!*#REF!)/(#REF!),IF(#REF!=2,(D220*#REF!*#REF!)/(#REF!*1.8),(D220*#REF!*#REF!)/(#REF!*2.6)))</f>
        <v>#REF!</v>
      </c>
      <c r="F220"/>
      <c r="G220"/>
    </row>
    <row r="221" spans="1:7" ht="15" x14ac:dyDescent="0.25">
      <c r="A221" s="8" t="e">
        <f t="shared" si="3"/>
        <v>#REF!</v>
      </c>
      <c r="B221" s="21" t="s">
        <v>174</v>
      </c>
      <c r="C221" s="22" t="s">
        <v>5</v>
      </c>
      <c r="D22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21" s="47" t="e">
        <f>IF(#REF!=1,(D221*#REF!*#REF!)/(#REF!),IF(#REF!=2,(D221*#REF!*#REF!)/(#REF!*1.8),(D221*#REF!*#REF!)/(#REF!*2.6)))</f>
        <v>#REF!</v>
      </c>
      <c r="F221"/>
      <c r="G221"/>
    </row>
    <row r="222" spans="1:7" ht="15" x14ac:dyDescent="0.25">
      <c r="A222" s="8" t="e">
        <f t="shared" si="3"/>
        <v>#REF!</v>
      </c>
      <c r="B222" s="21" t="s">
        <v>175</v>
      </c>
      <c r="C222" s="22" t="s">
        <v>5</v>
      </c>
      <c r="D22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22" s="47" t="e">
        <f>IF(#REF!=1,(D222*#REF!*#REF!)/(#REF!),IF(#REF!=2,(D222*#REF!*#REF!)/(#REF!*1.8),(D222*#REF!*#REF!)/(#REF!*2.6)))</f>
        <v>#REF!</v>
      </c>
      <c r="F222"/>
      <c r="G222"/>
    </row>
    <row r="223" spans="1:7" ht="15" x14ac:dyDescent="0.25">
      <c r="A223" s="8" t="e">
        <f t="shared" si="3"/>
        <v>#REF!</v>
      </c>
      <c r="B223" s="21" t="s">
        <v>176</v>
      </c>
      <c r="C223" s="22" t="s">
        <v>5</v>
      </c>
      <c r="D22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23" s="47" t="e">
        <f>IF(#REF!=1,(D223*#REF!*#REF!)/(#REF!),IF(#REF!=2,(D223*#REF!*#REF!)/(#REF!*1.8),(D223*#REF!*#REF!)/(#REF!*2.6)))</f>
        <v>#REF!</v>
      </c>
      <c r="F223"/>
      <c r="G223"/>
    </row>
    <row r="224" spans="1:7" ht="15" x14ac:dyDescent="0.25">
      <c r="A224" s="8" t="e">
        <f t="shared" si="3"/>
        <v>#REF!</v>
      </c>
      <c r="B224" s="21" t="s">
        <v>177</v>
      </c>
      <c r="C224" s="22" t="s">
        <v>5</v>
      </c>
      <c r="D22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24" s="47" t="e">
        <f>IF(#REF!=1,(D224*#REF!*#REF!)/(#REF!),IF(#REF!=2,(D224*#REF!*#REF!)/(#REF!*1.8),(D224*#REF!*#REF!)/(#REF!*2.6)))</f>
        <v>#REF!</v>
      </c>
      <c r="F224"/>
      <c r="G224"/>
    </row>
    <row r="225" spans="1:7" ht="15" x14ac:dyDescent="0.25">
      <c r="A225" s="8" t="e">
        <f t="shared" si="3"/>
        <v>#REF!</v>
      </c>
      <c r="B225" s="21" t="s">
        <v>178</v>
      </c>
      <c r="C225" s="22" t="s">
        <v>5</v>
      </c>
      <c r="D22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25" s="47" t="e">
        <f>IF(#REF!=1,(D225*#REF!*#REF!)/(#REF!),IF(#REF!=2,(D225*#REF!*#REF!)/(#REF!*1.8),(D225*#REF!*#REF!)/(#REF!*2.6)))</f>
        <v>#REF!</v>
      </c>
      <c r="F225"/>
      <c r="G225"/>
    </row>
    <row r="226" spans="1:7" ht="15" x14ac:dyDescent="0.25">
      <c r="A226" s="8" t="e">
        <f t="shared" si="3"/>
        <v>#REF!</v>
      </c>
      <c r="B226" s="21" t="s">
        <v>179</v>
      </c>
      <c r="C226" s="22" t="s">
        <v>5</v>
      </c>
      <c r="D22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26" s="47" t="e">
        <f>IF(#REF!=1,(D226*#REF!*#REF!)/(#REF!),IF(#REF!=2,(D226*#REF!*#REF!)/(#REF!*1.8),(D226*#REF!*#REF!)/(#REF!*2.6)))</f>
        <v>#REF!</v>
      </c>
      <c r="F226"/>
      <c r="G226"/>
    </row>
    <row r="227" spans="1:7" ht="15" x14ac:dyDescent="0.25">
      <c r="A227" s="8" t="e">
        <f t="shared" si="3"/>
        <v>#REF!</v>
      </c>
      <c r="B227" s="21" t="s">
        <v>180</v>
      </c>
      <c r="C227" s="22" t="s">
        <v>5</v>
      </c>
      <c r="D22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27" s="47" t="e">
        <f>IF(#REF!=1,(D227*#REF!*#REF!)/(#REF!),IF(#REF!=2,(D227*#REF!*#REF!)/(#REF!*1.8),(D227*#REF!*#REF!)/(#REF!*2.6)))</f>
        <v>#REF!</v>
      </c>
      <c r="F227"/>
      <c r="G227"/>
    </row>
    <row r="228" spans="1:7" ht="15" x14ac:dyDescent="0.25">
      <c r="A228" s="8" t="e">
        <f t="shared" si="3"/>
        <v>#REF!</v>
      </c>
      <c r="B228" s="21" t="s">
        <v>181</v>
      </c>
      <c r="C228" s="22" t="s">
        <v>5</v>
      </c>
      <c r="D22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28" s="47" t="e">
        <f>IF(#REF!=1,(D228*#REF!*#REF!)/(#REF!),IF(#REF!=2,(D228*#REF!*#REF!)/(#REF!*1.8),(D228*#REF!*#REF!)/(#REF!*2.6)))</f>
        <v>#REF!</v>
      </c>
      <c r="F228"/>
      <c r="G228"/>
    </row>
    <row r="229" spans="1:7" ht="15" x14ac:dyDescent="0.25">
      <c r="A229" s="8" t="e">
        <f t="shared" si="3"/>
        <v>#REF!</v>
      </c>
      <c r="B229" s="21" t="s">
        <v>182</v>
      </c>
      <c r="C229" s="22" t="s">
        <v>1</v>
      </c>
      <c r="D22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29" s="47" t="e">
        <f>IF(#REF!=1,(D229*#REF!*#REF!)/(#REF!),IF(#REF!=2,(D229*#REF!*#REF!)/(#REF!*1.8),(D229*#REF!*#REF!)/(#REF!*2.6)))</f>
        <v>#REF!</v>
      </c>
      <c r="F229"/>
      <c r="G229"/>
    </row>
    <row r="230" spans="1:7" ht="15" x14ac:dyDescent="0.25">
      <c r="A230" s="8" t="e">
        <f t="shared" si="3"/>
        <v>#REF!</v>
      </c>
      <c r="B230" s="21" t="s">
        <v>183</v>
      </c>
      <c r="C230" s="22" t="s">
        <v>5</v>
      </c>
      <c r="D23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30" s="47" t="e">
        <f>IF(#REF!=1,(D230*#REF!*#REF!)/(#REF!),IF(#REF!=2,(D230*#REF!*#REF!)/(#REF!*1.8),(D230*#REF!*#REF!)/(#REF!*2.6)))</f>
        <v>#REF!</v>
      </c>
      <c r="F230"/>
      <c r="G230"/>
    </row>
    <row r="231" spans="1:7" ht="15" x14ac:dyDescent="0.25">
      <c r="A231" s="8" t="e">
        <f t="shared" si="3"/>
        <v>#REF!</v>
      </c>
      <c r="B231" s="21" t="s">
        <v>184</v>
      </c>
      <c r="C231" s="22" t="s">
        <v>1</v>
      </c>
      <c r="D23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31" s="47" t="e">
        <f>IF(#REF!=1,(D231*#REF!*#REF!)/(#REF!),IF(#REF!=2,(D231*#REF!*#REF!)/(#REF!*1.8),(D231*#REF!*#REF!)/(#REF!*2.6)))</f>
        <v>#REF!</v>
      </c>
      <c r="F231"/>
      <c r="G231"/>
    </row>
    <row r="232" spans="1:7" ht="15" x14ac:dyDescent="0.25">
      <c r="A232" s="8" t="e">
        <f t="shared" si="3"/>
        <v>#REF!</v>
      </c>
      <c r="B232" s="21" t="s">
        <v>185</v>
      </c>
      <c r="C232" s="22" t="s">
        <v>5</v>
      </c>
      <c r="D23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32" s="47" t="e">
        <f>IF(#REF!=1,(D232*#REF!*#REF!)/(#REF!),IF(#REF!=2,(D232*#REF!*#REF!)/(#REF!*1.8),(D232*#REF!*#REF!)/(#REF!*2.6)))</f>
        <v>#REF!</v>
      </c>
      <c r="F232"/>
      <c r="G232"/>
    </row>
    <row r="233" spans="1:7" ht="15" x14ac:dyDescent="0.25">
      <c r="A233" s="8" t="e">
        <f t="shared" si="3"/>
        <v>#REF!</v>
      </c>
      <c r="B233" s="21" t="s">
        <v>186</v>
      </c>
      <c r="C233" s="22" t="s">
        <v>17</v>
      </c>
      <c r="D23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33" s="47" t="e">
        <f>IF(#REF!=1,(D233*#REF!*#REF!)/(#REF!),IF(#REF!=2,(D233*#REF!*#REF!)/(#REF!*1.8),(D233*#REF!*#REF!)/(#REF!*2.6)))</f>
        <v>#REF!</v>
      </c>
      <c r="F233"/>
      <c r="G233"/>
    </row>
    <row r="234" spans="1:7" ht="15" x14ac:dyDescent="0.25">
      <c r="A234" s="8" t="e">
        <f t="shared" si="3"/>
        <v>#REF!</v>
      </c>
      <c r="B234" s="21" t="s">
        <v>187</v>
      </c>
      <c r="C234" s="22" t="s">
        <v>5</v>
      </c>
      <c r="D23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34" s="47" t="e">
        <f>IF(#REF!=1,(D234*#REF!*#REF!)/(#REF!),IF(#REF!=2,(D234*#REF!*#REF!)/(#REF!*1.8),(D234*#REF!*#REF!)/(#REF!*2.6)))</f>
        <v>#REF!</v>
      </c>
      <c r="F234"/>
      <c r="G234"/>
    </row>
    <row r="235" spans="1:7" ht="15" x14ac:dyDescent="0.25">
      <c r="A235" s="8" t="e">
        <f t="shared" si="3"/>
        <v>#REF!</v>
      </c>
      <c r="B235" s="21" t="s">
        <v>188</v>
      </c>
      <c r="C235" s="22" t="s">
        <v>5</v>
      </c>
      <c r="D23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35" s="47" t="e">
        <f>IF(#REF!=1,(D235*#REF!*#REF!)/(#REF!),IF(#REF!=2,(D235*#REF!*#REF!)/(#REF!*1.8),(D235*#REF!*#REF!)/(#REF!*2.6)))</f>
        <v>#REF!</v>
      </c>
      <c r="F235"/>
      <c r="G235"/>
    </row>
    <row r="236" spans="1:7" ht="15" x14ac:dyDescent="0.25">
      <c r="A236" s="8" t="e">
        <f t="shared" ref="A236:A299" si="4">IF(D236&gt;0,1,0)</f>
        <v>#REF!</v>
      </c>
      <c r="B236" s="21" t="s">
        <v>189</v>
      </c>
      <c r="C236" s="22" t="s">
        <v>5</v>
      </c>
      <c r="D23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36" s="47" t="e">
        <f>IF(#REF!=1,(D236*#REF!*#REF!)/(#REF!),IF(#REF!=2,(D236*#REF!*#REF!)/(#REF!*1.8),(D236*#REF!*#REF!)/(#REF!*2.6)))</f>
        <v>#REF!</v>
      </c>
      <c r="F236"/>
      <c r="G236"/>
    </row>
    <row r="237" spans="1:7" ht="15" x14ac:dyDescent="0.25">
      <c r="A237" s="8" t="e">
        <f t="shared" si="4"/>
        <v>#REF!</v>
      </c>
      <c r="B237" s="21" t="s">
        <v>190</v>
      </c>
      <c r="C237" s="22" t="s">
        <v>1</v>
      </c>
      <c r="D23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37" s="47" t="e">
        <f>IF(#REF!=1,(D237*#REF!*#REF!)/(#REF!),IF(#REF!=2,(D237*#REF!*#REF!)/(#REF!*1.8),(D237*#REF!*#REF!)/(#REF!*2.6)))</f>
        <v>#REF!</v>
      </c>
      <c r="F237"/>
      <c r="G237"/>
    </row>
    <row r="238" spans="1:7" ht="15" x14ac:dyDescent="0.25">
      <c r="A238" s="8" t="e">
        <f t="shared" si="4"/>
        <v>#REF!</v>
      </c>
      <c r="B238" s="21" t="s">
        <v>191</v>
      </c>
      <c r="C238" s="22" t="s">
        <v>5</v>
      </c>
      <c r="D23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38" s="47" t="e">
        <f>IF(#REF!=1,(D238*#REF!*#REF!)/(#REF!),IF(#REF!=2,(D238*#REF!*#REF!)/(#REF!*1.8),(D238*#REF!*#REF!)/(#REF!*2.6)))</f>
        <v>#REF!</v>
      </c>
      <c r="F238"/>
      <c r="G238"/>
    </row>
    <row r="239" spans="1:7" ht="15" x14ac:dyDescent="0.25">
      <c r="A239" s="8" t="e">
        <f t="shared" si="4"/>
        <v>#REF!</v>
      </c>
      <c r="B239" s="21" t="s">
        <v>192</v>
      </c>
      <c r="C239" s="22" t="s">
        <v>5</v>
      </c>
      <c r="D23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39" s="47" t="e">
        <f>IF(#REF!=1,(D239*#REF!*#REF!)/(#REF!),IF(#REF!=2,(D239*#REF!*#REF!)/(#REF!*1.8),(D239*#REF!*#REF!)/(#REF!*2.6)))</f>
        <v>#REF!</v>
      </c>
      <c r="F239"/>
      <c r="G239"/>
    </row>
    <row r="240" spans="1:7" ht="15" x14ac:dyDescent="0.25">
      <c r="A240" s="8" t="e">
        <f t="shared" si="4"/>
        <v>#REF!</v>
      </c>
      <c r="B240" s="21" t="s">
        <v>526</v>
      </c>
      <c r="C240" s="22" t="s">
        <v>5</v>
      </c>
      <c r="D24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40" s="47" t="e">
        <f>IF(#REF!=1,(D240*#REF!*#REF!)/(#REF!),IF(#REF!=2,(D240*#REF!*#REF!)/(#REF!*1.8),(D240*#REF!*#REF!)/(#REF!*2.6)))</f>
        <v>#REF!</v>
      </c>
      <c r="F240"/>
      <c r="G240"/>
    </row>
    <row r="241" spans="1:7" ht="15" x14ac:dyDescent="0.25">
      <c r="A241" s="8" t="e">
        <f t="shared" si="4"/>
        <v>#REF!</v>
      </c>
      <c r="B241" s="21" t="s">
        <v>193</v>
      </c>
      <c r="C241" s="22" t="s">
        <v>5</v>
      </c>
      <c r="D24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41" s="47" t="e">
        <f>IF(#REF!=1,(D241*#REF!*#REF!)/(#REF!),IF(#REF!=2,(D241*#REF!*#REF!)/(#REF!*1.8),(D241*#REF!*#REF!)/(#REF!*2.6)))</f>
        <v>#REF!</v>
      </c>
      <c r="F241"/>
      <c r="G241"/>
    </row>
    <row r="242" spans="1:7" ht="15" x14ac:dyDescent="0.25">
      <c r="A242" s="8" t="e">
        <f t="shared" si="4"/>
        <v>#REF!</v>
      </c>
      <c r="B242" s="21" t="s">
        <v>194</v>
      </c>
      <c r="C242" s="22" t="s">
        <v>5</v>
      </c>
      <c r="D24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42" s="47" t="e">
        <f>IF(#REF!=1,(D242*#REF!*#REF!)/(#REF!),IF(#REF!=2,(D242*#REF!*#REF!)/(#REF!*1.8),(D242*#REF!*#REF!)/(#REF!*2.6)))</f>
        <v>#REF!</v>
      </c>
      <c r="F242"/>
      <c r="G242"/>
    </row>
    <row r="243" spans="1:7" ht="15" x14ac:dyDescent="0.25">
      <c r="A243" s="8" t="e">
        <f t="shared" si="4"/>
        <v>#REF!</v>
      </c>
      <c r="B243" s="21" t="s">
        <v>544</v>
      </c>
      <c r="C243" s="22" t="s">
        <v>5</v>
      </c>
      <c r="D24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43" s="47" t="e">
        <f>IF(#REF!=1,(D243*#REF!*#REF!)/(#REF!),IF(#REF!=2,(D243*#REF!*#REF!)/(#REF!*1.8),(D243*#REF!*#REF!)/(#REF!*2.6)))</f>
        <v>#REF!</v>
      </c>
      <c r="F243"/>
      <c r="G243"/>
    </row>
    <row r="244" spans="1:7" ht="15" x14ac:dyDescent="0.25">
      <c r="A244" s="8" t="e">
        <f t="shared" si="4"/>
        <v>#REF!</v>
      </c>
      <c r="B244" s="21" t="s">
        <v>545</v>
      </c>
      <c r="C244" s="22" t="s">
        <v>5</v>
      </c>
      <c r="D24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44" s="47" t="e">
        <f>IF(#REF!=1,(D244*#REF!*#REF!)/(#REF!),IF(#REF!=2,(D244*#REF!*#REF!)/(#REF!*1.8),(D244*#REF!*#REF!)/(#REF!*2.6)))</f>
        <v>#REF!</v>
      </c>
      <c r="F244"/>
      <c r="G244"/>
    </row>
    <row r="245" spans="1:7" ht="15" x14ac:dyDescent="0.25">
      <c r="A245" s="8" t="e">
        <f t="shared" si="4"/>
        <v>#REF!</v>
      </c>
      <c r="B245" s="21" t="s">
        <v>549</v>
      </c>
      <c r="C245" s="22" t="s">
        <v>5</v>
      </c>
      <c r="D24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45" s="47" t="e">
        <f>IF(#REF!=1,(D245*#REF!*#REF!)/(#REF!),IF(#REF!=2,(D245*#REF!*#REF!)/(#REF!*1.8),(D245*#REF!*#REF!)/(#REF!*2.6)))</f>
        <v>#REF!</v>
      </c>
      <c r="F245"/>
      <c r="G245"/>
    </row>
    <row r="246" spans="1:7" ht="15" x14ac:dyDescent="0.25">
      <c r="A246" s="8" t="e">
        <f t="shared" si="4"/>
        <v>#REF!</v>
      </c>
      <c r="B246" s="21" t="s">
        <v>546</v>
      </c>
      <c r="C246" s="22" t="s">
        <v>5</v>
      </c>
      <c r="D24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46" s="47" t="e">
        <f>IF(#REF!=1,(D246*#REF!*#REF!)/(#REF!),IF(#REF!=2,(D246*#REF!*#REF!)/(#REF!*1.8),(D246*#REF!*#REF!)/(#REF!*2.6)))</f>
        <v>#REF!</v>
      </c>
      <c r="F246"/>
      <c r="G246"/>
    </row>
    <row r="247" spans="1:7" ht="15" x14ac:dyDescent="0.25">
      <c r="A247" s="8" t="e">
        <f t="shared" si="4"/>
        <v>#REF!</v>
      </c>
      <c r="B247" s="21" t="s">
        <v>550</v>
      </c>
      <c r="C247" s="22" t="s">
        <v>5</v>
      </c>
      <c r="D24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47" s="47" t="e">
        <f>IF(#REF!=1,(D247*#REF!*#REF!)/(#REF!),IF(#REF!=2,(D247*#REF!*#REF!)/(#REF!*1.8),(D247*#REF!*#REF!)/(#REF!*2.6)))</f>
        <v>#REF!</v>
      </c>
      <c r="F247"/>
      <c r="G247"/>
    </row>
    <row r="248" spans="1:7" ht="15" x14ac:dyDescent="0.25">
      <c r="A248" s="8" t="e">
        <f t="shared" si="4"/>
        <v>#REF!</v>
      </c>
      <c r="B248" s="21" t="s">
        <v>547</v>
      </c>
      <c r="C248" s="22" t="s">
        <v>5</v>
      </c>
      <c r="D24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48" s="47" t="e">
        <f>IF(#REF!=1,(D248*#REF!*#REF!)/(#REF!),IF(#REF!=2,(D248*#REF!*#REF!)/(#REF!*1.8),(D248*#REF!*#REF!)/(#REF!*2.6)))</f>
        <v>#REF!</v>
      </c>
      <c r="F248"/>
      <c r="G248"/>
    </row>
    <row r="249" spans="1:7" ht="15" x14ac:dyDescent="0.25">
      <c r="A249" s="8" t="e">
        <f t="shared" si="4"/>
        <v>#REF!</v>
      </c>
      <c r="B249" s="21" t="s">
        <v>548</v>
      </c>
      <c r="C249" s="22" t="s">
        <v>5</v>
      </c>
      <c r="D24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49" s="47" t="e">
        <f>IF(#REF!=1,(D249*#REF!*#REF!)/(#REF!),IF(#REF!=2,(D249*#REF!*#REF!)/(#REF!*1.8),(D249*#REF!*#REF!)/(#REF!*2.6)))</f>
        <v>#REF!</v>
      </c>
      <c r="F249"/>
      <c r="G249"/>
    </row>
    <row r="250" spans="1:7" ht="15" x14ac:dyDescent="0.25">
      <c r="A250" s="8" t="e">
        <f t="shared" si="4"/>
        <v>#REF!</v>
      </c>
      <c r="B250" s="21" t="s">
        <v>195</v>
      </c>
      <c r="C250" s="22" t="s">
        <v>5</v>
      </c>
      <c r="D25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50" s="47" t="e">
        <f>IF(#REF!=1,(D250*#REF!*#REF!)/(#REF!),IF(#REF!=2,(D250*#REF!*#REF!)/(#REF!*1.8),(D250*#REF!*#REF!)/(#REF!*2.6)))</f>
        <v>#REF!</v>
      </c>
      <c r="F250"/>
      <c r="G250"/>
    </row>
    <row r="251" spans="1:7" ht="15" x14ac:dyDescent="0.25">
      <c r="A251" s="8" t="e">
        <f t="shared" si="4"/>
        <v>#REF!</v>
      </c>
      <c r="B251" s="21" t="s">
        <v>196</v>
      </c>
      <c r="C251" s="22" t="s">
        <v>1</v>
      </c>
      <c r="D25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51" s="47" t="e">
        <f>IF(#REF!=1,(D251*#REF!*#REF!)/(#REF!),IF(#REF!=2,(D251*#REF!*#REF!)/(#REF!*1.8),(D251*#REF!*#REF!)/(#REF!*2.6)))</f>
        <v>#REF!</v>
      </c>
      <c r="F251"/>
      <c r="G251"/>
    </row>
    <row r="252" spans="1:7" ht="15" x14ac:dyDescent="0.25">
      <c r="A252" s="8" t="e">
        <f t="shared" si="4"/>
        <v>#REF!</v>
      </c>
      <c r="B252" s="21" t="s">
        <v>197</v>
      </c>
      <c r="C252" s="22" t="s">
        <v>1</v>
      </c>
      <c r="D25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52" s="47" t="e">
        <f>IF(#REF!=1,(D252*#REF!*#REF!)/(#REF!),IF(#REF!=2,(D252*#REF!*#REF!)/(#REF!*1.8),(D252*#REF!*#REF!)/(#REF!*2.6)))</f>
        <v>#REF!</v>
      </c>
      <c r="F252"/>
      <c r="G252"/>
    </row>
    <row r="253" spans="1:7" ht="15" x14ac:dyDescent="0.25">
      <c r="A253" s="8" t="e">
        <f t="shared" si="4"/>
        <v>#REF!</v>
      </c>
      <c r="B253" s="21" t="s">
        <v>198</v>
      </c>
      <c r="C253" s="22" t="s">
        <v>5</v>
      </c>
      <c r="D25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53" s="47" t="e">
        <f>IF(#REF!=1,(D253*#REF!*#REF!)/(#REF!),IF(#REF!=2,(D253*#REF!*#REF!)/(#REF!*1.8),(D253*#REF!*#REF!)/(#REF!*2.6)))</f>
        <v>#REF!</v>
      </c>
      <c r="F253"/>
      <c r="G253"/>
    </row>
    <row r="254" spans="1:7" ht="15" x14ac:dyDescent="0.25">
      <c r="A254" s="8" t="e">
        <f t="shared" si="4"/>
        <v>#REF!</v>
      </c>
      <c r="B254" s="21" t="s">
        <v>199</v>
      </c>
      <c r="C254" s="22" t="s">
        <v>5</v>
      </c>
      <c r="D25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54" s="47" t="e">
        <f>IF(#REF!=1,(D254*#REF!*#REF!)/(#REF!),IF(#REF!=2,(D254*#REF!*#REF!)/(#REF!*1.8),(D254*#REF!*#REF!)/(#REF!*2.6)))</f>
        <v>#REF!</v>
      </c>
      <c r="F254"/>
      <c r="G254"/>
    </row>
    <row r="255" spans="1:7" ht="15" x14ac:dyDescent="0.25">
      <c r="A255" s="8" t="e">
        <f t="shared" si="4"/>
        <v>#REF!</v>
      </c>
      <c r="B255" s="21" t="s">
        <v>200</v>
      </c>
      <c r="C255" s="22" t="s">
        <v>5</v>
      </c>
      <c r="D25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55" s="47" t="e">
        <f>IF(#REF!=1,(D255*#REF!*#REF!)/(#REF!),IF(#REF!=2,(D255*#REF!*#REF!)/(#REF!*1.8),(D255*#REF!*#REF!)/(#REF!*2.6)))</f>
        <v>#REF!</v>
      </c>
      <c r="F255"/>
      <c r="G255"/>
    </row>
    <row r="256" spans="1:7" ht="15" x14ac:dyDescent="0.25">
      <c r="A256" s="8" t="e">
        <f t="shared" si="4"/>
        <v>#REF!</v>
      </c>
      <c r="B256" s="21" t="s">
        <v>201</v>
      </c>
      <c r="C256" s="22" t="s">
        <v>5</v>
      </c>
      <c r="D25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56" s="47" t="e">
        <f>IF(#REF!=1,(D256*#REF!*#REF!)/(#REF!),IF(#REF!=2,(D256*#REF!*#REF!)/(#REF!*1.8),(D256*#REF!*#REF!)/(#REF!*2.6)))</f>
        <v>#REF!</v>
      </c>
      <c r="F256"/>
      <c r="G256"/>
    </row>
    <row r="257" spans="1:7" ht="15" x14ac:dyDescent="0.25">
      <c r="A257" s="8" t="e">
        <f t="shared" si="4"/>
        <v>#REF!</v>
      </c>
      <c r="B257" s="21" t="s">
        <v>202</v>
      </c>
      <c r="C257" s="22" t="s">
        <v>5</v>
      </c>
      <c r="D25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57" s="47" t="e">
        <f>IF(#REF!=1,(D257*#REF!*#REF!)/(#REF!),IF(#REF!=2,(D257*#REF!*#REF!)/(#REF!*1.8),(D257*#REF!*#REF!)/(#REF!*2.6)))</f>
        <v>#REF!</v>
      </c>
      <c r="F257"/>
      <c r="G257"/>
    </row>
    <row r="258" spans="1:7" ht="15" x14ac:dyDescent="0.25">
      <c r="A258" s="8" t="e">
        <f t="shared" si="4"/>
        <v>#REF!</v>
      </c>
      <c r="B258" s="21" t="s">
        <v>203</v>
      </c>
      <c r="C258" s="22" t="s">
        <v>5</v>
      </c>
      <c r="D25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58" s="47" t="e">
        <f>IF(#REF!=1,(D258*#REF!*#REF!)/(#REF!),IF(#REF!=2,(D258*#REF!*#REF!)/(#REF!*1.8),(D258*#REF!*#REF!)/(#REF!*2.6)))</f>
        <v>#REF!</v>
      </c>
      <c r="F258"/>
      <c r="G258"/>
    </row>
    <row r="259" spans="1:7" ht="15" x14ac:dyDescent="0.25">
      <c r="A259" s="8" t="e">
        <f t="shared" si="4"/>
        <v>#REF!</v>
      </c>
      <c r="B259" s="21" t="s">
        <v>204</v>
      </c>
      <c r="C259" s="22" t="s">
        <v>5</v>
      </c>
      <c r="D25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59" s="47" t="e">
        <f>IF(#REF!=1,(D259*#REF!*#REF!)/(#REF!),IF(#REF!=2,(D259*#REF!*#REF!)/(#REF!*1.8),(D259*#REF!*#REF!)/(#REF!*2.6)))</f>
        <v>#REF!</v>
      </c>
      <c r="F259"/>
      <c r="G259"/>
    </row>
    <row r="260" spans="1:7" ht="15" x14ac:dyDescent="0.25">
      <c r="A260" s="8" t="e">
        <f t="shared" si="4"/>
        <v>#REF!</v>
      </c>
      <c r="B260" s="21" t="s">
        <v>601</v>
      </c>
      <c r="C260" s="22" t="s">
        <v>1</v>
      </c>
      <c r="D26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60" s="47" t="e">
        <f>IF(#REF!=1,(D260*#REF!*#REF!)/(#REF!),IF(#REF!=2,(D260*#REF!*#REF!)/(#REF!*1.8),(D260*#REF!*#REF!)/(#REF!*2.6)))</f>
        <v>#REF!</v>
      </c>
      <c r="F260"/>
      <c r="G260"/>
    </row>
    <row r="261" spans="1:7" ht="15" x14ac:dyDescent="0.25">
      <c r="A261" s="8" t="e">
        <f t="shared" si="4"/>
        <v>#REF!</v>
      </c>
      <c r="B261" s="21" t="s">
        <v>205</v>
      </c>
      <c r="C261" s="22" t="s">
        <v>5</v>
      </c>
      <c r="D26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61" s="47" t="e">
        <f>IF(#REF!=1,(D261*#REF!*#REF!)/(#REF!),IF(#REF!=2,(D261*#REF!*#REF!)/(#REF!*1.8),(D261*#REF!*#REF!)/(#REF!*2.6)))</f>
        <v>#REF!</v>
      </c>
      <c r="F261"/>
      <c r="G261"/>
    </row>
    <row r="262" spans="1:7" ht="15" x14ac:dyDescent="0.25">
      <c r="A262" s="8" t="e">
        <f t="shared" si="4"/>
        <v>#REF!</v>
      </c>
      <c r="B262" s="21" t="s">
        <v>602</v>
      </c>
      <c r="C262" s="22" t="s">
        <v>5</v>
      </c>
      <c r="D26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62" s="47" t="e">
        <f>IF(#REF!=1,(D262*#REF!*#REF!)/(#REF!),IF(#REF!=2,(D262*#REF!*#REF!)/(#REF!*1.8),(D262*#REF!*#REF!)/(#REF!*2.6)))</f>
        <v>#REF!</v>
      </c>
      <c r="F262"/>
      <c r="G262"/>
    </row>
    <row r="263" spans="1:7" ht="15" x14ac:dyDescent="0.25">
      <c r="A263" s="8" t="e">
        <f t="shared" si="4"/>
        <v>#REF!</v>
      </c>
      <c r="B263" s="21" t="s">
        <v>206</v>
      </c>
      <c r="C263" s="22" t="s">
        <v>1</v>
      </c>
      <c r="D26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63" s="47" t="e">
        <f>IF(#REF!=1,(D263*#REF!*#REF!)/(#REF!),IF(#REF!=2,(D263*#REF!*#REF!)/(#REF!*1.8),(D263*#REF!*#REF!)/(#REF!*2.6)))</f>
        <v>#REF!</v>
      </c>
      <c r="F263"/>
      <c r="G263"/>
    </row>
    <row r="264" spans="1:7" ht="15" x14ac:dyDescent="0.25">
      <c r="A264" s="8" t="e">
        <f t="shared" si="4"/>
        <v>#REF!</v>
      </c>
      <c r="B264" s="21" t="s">
        <v>207</v>
      </c>
      <c r="C264" s="22" t="s">
        <v>5</v>
      </c>
      <c r="D26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64" s="47" t="e">
        <f>IF(#REF!=1,(D264*#REF!*#REF!)/(#REF!),IF(#REF!=2,(D264*#REF!*#REF!)/(#REF!*1.8),(D264*#REF!*#REF!)/(#REF!*2.6)))</f>
        <v>#REF!</v>
      </c>
      <c r="F264"/>
      <c r="G264"/>
    </row>
    <row r="265" spans="1:7" ht="15" x14ac:dyDescent="0.25">
      <c r="A265" s="8">
        <v>1</v>
      </c>
      <c r="B265" s="598" t="s">
        <v>49</v>
      </c>
      <c r="C265" s="598"/>
      <c r="D265" s="598"/>
      <c r="E265" s="48"/>
      <c r="F265"/>
      <c r="G265"/>
    </row>
    <row r="266" spans="1:7" ht="15" x14ac:dyDescent="0.25">
      <c r="A266" s="8" t="e">
        <f t="shared" si="4"/>
        <v>#REF!</v>
      </c>
      <c r="B266" s="21" t="s">
        <v>208</v>
      </c>
      <c r="C266" s="22" t="s">
        <v>1</v>
      </c>
      <c r="D26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66" s="47" t="e">
        <f>IF(#REF!=1,(D266*#REF!*#REF!)/(#REF!),IF(#REF!=2,(D266*#REF!*#REF!)/(#REF!*1.8),(D266*#REF!*#REF!)/(#REF!*2.6)))</f>
        <v>#REF!</v>
      </c>
      <c r="F266"/>
      <c r="G266"/>
    </row>
    <row r="267" spans="1:7" ht="15" x14ac:dyDescent="0.25">
      <c r="A267" s="8" t="e">
        <f t="shared" si="4"/>
        <v>#REF!</v>
      </c>
      <c r="B267" s="21" t="s">
        <v>56</v>
      </c>
      <c r="C267" s="22" t="s">
        <v>1</v>
      </c>
      <c r="D26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67" s="47" t="e">
        <f>IF(#REF!=1,(D267*#REF!*#REF!)/(#REF!),IF(#REF!=2,(D267*#REF!*#REF!)/(#REF!*1.8),(D267*#REF!*#REF!)/(#REF!*2.6)))</f>
        <v>#REF!</v>
      </c>
      <c r="F267"/>
      <c r="G267"/>
    </row>
    <row r="268" spans="1:7" ht="15" x14ac:dyDescent="0.25">
      <c r="A268" s="8" t="e">
        <f t="shared" si="4"/>
        <v>#REF!</v>
      </c>
      <c r="B268" s="21" t="s">
        <v>209</v>
      </c>
      <c r="C268" s="22" t="s">
        <v>1</v>
      </c>
      <c r="D26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68" s="47" t="e">
        <f>IF(#REF!=1,(D268*#REF!*#REF!)/(#REF!),IF(#REF!=2,(D268*#REF!*#REF!)/(#REF!*1.8),(D268*#REF!*#REF!)/(#REF!*2.6)))</f>
        <v>#REF!</v>
      </c>
      <c r="F268"/>
      <c r="G268"/>
    </row>
    <row r="269" spans="1:7" ht="15" x14ac:dyDescent="0.25">
      <c r="A269" s="8" t="e">
        <f t="shared" si="4"/>
        <v>#REF!</v>
      </c>
      <c r="B269" s="21" t="s">
        <v>210</v>
      </c>
      <c r="C269" s="22" t="s">
        <v>1</v>
      </c>
      <c r="D26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69" s="47" t="e">
        <f>IF(#REF!=1,(D269*#REF!*#REF!)/(#REF!),IF(#REF!=2,(D269*#REF!*#REF!)/(#REF!*1.8),(D269*#REF!*#REF!)/(#REF!*2.6)))</f>
        <v>#REF!</v>
      </c>
      <c r="F269"/>
      <c r="G269"/>
    </row>
    <row r="270" spans="1:7" ht="15" x14ac:dyDescent="0.25">
      <c r="A270" s="8" t="e">
        <f t="shared" si="4"/>
        <v>#REF!</v>
      </c>
      <c r="B270" s="21" t="s">
        <v>211</v>
      </c>
      <c r="C270" s="22" t="s">
        <v>1</v>
      </c>
      <c r="D27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70" s="47" t="e">
        <f>IF(#REF!=1,(D270*#REF!*#REF!)/(#REF!),IF(#REF!=2,(D270*#REF!*#REF!)/(#REF!*1.8),(D270*#REF!*#REF!)/(#REF!*2.6)))</f>
        <v>#REF!</v>
      </c>
      <c r="F270"/>
      <c r="G270"/>
    </row>
    <row r="271" spans="1:7" ht="15" x14ac:dyDescent="0.25">
      <c r="A271" s="8" t="e">
        <f t="shared" si="4"/>
        <v>#REF!</v>
      </c>
      <c r="B271" s="21" t="s">
        <v>58</v>
      </c>
      <c r="C271" s="22" t="s">
        <v>1</v>
      </c>
      <c r="D27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71" s="47" t="e">
        <f>IF(#REF!=1,(D271*#REF!*#REF!)/(#REF!),IF(#REF!=2,(D271*#REF!*#REF!)/(#REF!*1.8),(D271*#REF!*#REF!)/(#REF!*2.6)))</f>
        <v>#REF!</v>
      </c>
      <c r="F271"/>
      <c r="G271"/>
    </row>
    <row r="272" spans="1:7" ht="15" x14ac:dyDescent="0.25">
      <c r="A272" s="8" t="e">
        <f t="shared" si="4"/>
        <v>#REF!</v>
      </c>
      <c r="B272" s="21" t="s">
        <v>212</v>
      </c>
      <c r="C272" s="22" t="s">
        <v>1</v>
      </c>
      <c r="D27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72" s="47" t="e">
        <f>IF(#REF!=1,(D272*#REF!*#REF!)/(#REF!),IF(#REF!=2,(D272*#REF!*#REF!)/(#REF!*1.8),(D272*#REF!*#REF!)/(#REF!*2.6)))</f>
        <v>#REF!</v>
      </c>
      <c r="F272"/>
      <c r="G272"/>
    </row>
    <row r="273" spans="1:7" ht="15" x14ac:dyDescent="0.25">
      <c r="A273" s="8" t="e">
        <f t="shared" si="4"/>
        <v>#REF!</v>
      </c>
      <c r="B273" s="21" t="s">
        <v>57</v>
      </c>
      <c r="C273" s="22" t="s">
        <v>1</v>
      </c>
      <c r="D27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73" s="47" t="e">
        <f>IF(#REF!=1,(D273*#REF!*#REF!)/(#REF!),IF(#REF!=2,(D273*#REF!*#REF!)/(#REF!*1.8),(D273*#REF!*#REF!)/(#REF!*2.6)))</f>
        <v>#REF!</v>
      </c>
      <c r="F273"/>
      <c r="G273"/>
    </row>
    <row r="274" spans="1:7" ht="15" x14ac:dyDescent="0.25">
      <c r="A274" s="8" t="e">
        <f t="shared" si="4"/>
        <v>#REF!</v>
      </c>
      <c r="B274" s="21" t="s">
        <v>213</v>
      </c>
      <c r="C274" s="22" t="s">
        <v>1</v>
      </c>
      <c r="D27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74" s="47" t="e">
        <f>IF(#REF!=1,(D274*#REF!*#REF!)/(#REF!),IF(#REF!=2,(D274*#REF!*#REF!)/(#REF!*1.8),(D274*#REF!*#REF!)/(#REF!*2.6)))</f>
        <v>#REF!</v>
      </c>
      <c r="F274"/>
      <c r="G274"/>
    </row>
    <row r="275" spans="1:7" ht="15" x14ac:dyDescent="0.25">
      <c r="A275" s="8" t="e">
        <f t="shared" si="4"/>
        <v>#REF!</v>
      </c>
      <c r="B275" s="21" t="s">
        <v>214</v>
      </c>
      <c r="C275" s="22" t="s">
        <v>1</v>
      </c>
      <c r="D27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75" s="47" t="e">
        <f>IF(#REF!=1,(D275*#REF!*#REF!)/(#REF!),IF(#REF!=2,(D275*#REF!*#REF!)/(#REF!*1.8),(D275*#REF!*#REF!)/(#REF!*2.6)))</f>
        <v>#REF!</v>
      </c>
      <c r="F275"/>
      <c r="G275"/>
    </row>
    <row r="276" spans="1:7" ht="15" x14ac:dyDescent="0.25">
      <c r="A276" s="8" t="e">
        <f t="shared" si="4"/>
        <v>#REF!</v>
      </c>
      <c r="B276" s="21" t="s">
        <v>603</v>
      </c>
      <c r="C276" s="22" t="s">
        <v>1</v>
      </c>
      <c r="D27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76" s="47" t="e">
        <f>IF(#REF!=1,(D276*#REF!*#REF!)/(#REF!),IF(#REF!=2,(D276*#REF!*#REF!)/(#REF!*1.8),(D276*#REF!*#REF!)/(#REF!*2.6)))</f>
        <v>#REF!</v>
      </c>
      <c r="F276"/>
      <c r="G276"/>
    </row>
    <row r="277" spans="1:7" ht="15" x14ac:dyDescent="0.25">
      <c r="A277" s="8" t="e">
        <f t="shared" si="4"/>
        <v>#REF!</v>
      </c>
      <c r="B277" s="21" t="s">
        <v>604</v>
      </c>
      <c r="C277" s="22" t="s">
        <v>1</v>
      </c>
      <c r="D27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77" s="47" t="e">
        <f>IF(#REF!=1,(D277*#REF!*#REF!)/(#REF!),IF(#REF!=2,(D277*#REF!*#REF!)/(#REF!*1.8),(D277*#REF!*#REF!)/(#REF!*2.6)))</f>
        <v>#REF!</v>
      </c>
      <c r="F277"/>
      <c r="G277"/>
    </row>
    <row r="278" spans="1:7" ht="15" x14ac:dyDescent="0.25">
      <c r="A278" s="8">
        <v>1</v>
      </c>
      <c r="B278" s="598" t="s">
        <v>59</v>
      </c>
      <c r="C278" s="598"/>
      <c r="D278" s="598"/>
      <c r="E278" s="48"/>
      <c r="F278"/>
      <c r="G278"/>
    </row>
    <row r="279" spans="1:7" ht="15" x14ac:dyDescent="0.25">
      <c r="A279" s="8" t="e">
        <f t="shared" si="4"/>
        <v>#REF!</v>
      </c>
      <c r="B279" s="21" t="s">
        <v>215</v>
      </c>
      <c r="C279" s="22" t="s">
        <v>5</v>
      </c>
      <c r="D27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79" s="47" t="e">
        <f>IF(#REF!=1,(D279*#REF!*#REF!)/(#REF!),IF(#REF!=2,(D279*#REF!*#REF!)/(#REF!*1.8),(D279*#REF!*#REF!)/(#REF!*2.6)))</f>
        <v>#REF!</v>
      </c>
      <c r="F279"/>
      <c r="G279"/>
    </row>
    <row r="280" spans="1:7" ht="15" x14ac:dyDescent="0.25">
      <c r="A280" s="8" t="e">
        <f t="shared" si="4"/>
        <v>#REF!</v>
      </c>
      <c r="B280" s="21" t="s">
        <v>216</v>
      </c>
      <c r="C280" s="22" t="s">
        <v>5</v>
      </c>
      <c r="D28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80" s="47" t="e">
        <f>IF(#REF!=1,(D280*#REF!*#REF!)/(#REF!),IF(#REF!=2,(D280*#REF!*#REF!)/(#REF!*1.8),(D280*#REF!*#REF!)/(#REF!*2.6)))</f>
        <v>#REF!</v>
      </c>
      <c r="F280"/>
      <c r="G280"/>
    </row>
    <row r="281" spans="1:7" ht="15" x14ac:dyDescent="0.25">
      <c r="A281" s="8" t="e">
        <f t="shared" si="4"/>
        <v>#REF!</v>
      </c>
      <c r="B281" s="21" t="s">
        <v>518</v>
      </c>
      <c r="C281" s="22" t="s">
        <v>5</v>
      </c>
      <c r="D28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81" s="47" t="e">
        <f>IF(#REF!=1,(D281*#REF!*#REF!)/(#REF!),IF(#REF!=2,(D281*#REF!*#REF!)/(#REF!*1.8),(D281*#REF!*#REF!)/(#REF!*2.6)))</f>
        <v>#REF!</v>
      </c>
      <c r="F281"/>
      <c r="G281"/>
    </row>
    <row r="282" spans="1:7" ht="15" x14ac:dyDescent="0.25">
      <c r="A282" s="8" t="e">
        <f t="shared" si="4"/>
        <v>#REF!</v>
      </c>
      <c r="B282" s="21" t="s">
        <v>217</v>
      </c>
      <c r="C282" s="22" t="s">
        <v>5</v>
      </c>
      <c r="D28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82" s="47" t="e">
        <f>IF(#REF!=1,(D282*#REF!*#REF!)/(#REF!),IF(#REF!=2,(D282*#REF!*#REF!)/(#REF!*1.8),(D282*#REF!*#REF!)/(#REF!*2.6)))</f>
        <v>#REF!</v>
      </c>
      <c r="F282"/>
      <c r="G282"/>
    </row>
    <row r="283" spans="1:7" ht="15" x14ac:dyDescent="0.25">
      <c r="A283" s="8" t="e">
        <f t="shared" si="4"/>
        <v>#REF!</v>
      </c>
      <c r="B283" s="21" t="s">
        <v>218</v>
      </c>
      <c r="C283" s="22" t="s">
        <v>5</v>
      </c>
      <c r="D28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83" s="47" t="e">
        <f>IF(#REF!=1,(D283*#REF!*#REF!)/(#REF!),IF(#REF!=2,(D283*#REF!*#REF!)/(#REF!*1.8),(D283*#REF!*#REF!)/(#REF!*2.6)))</f>
        <v>#REF!</v>
      </c>
      <c r="F283"/>
      <c r="G283"/>
    </row>
    <row r="284" spans="1:7" ht="15" x14ac:dyDescent="0.25">
      <c r="A284" s="8" t="e">
        <f t="shared" si="4"/>
        <v>#REF!</v>
      </c>
      <c r="B284" s="21" t="s">
        <v>219</v>
      </c>
      <c r="C284" s="22" t="s">
        <v>5</v>
      </c>
      <c r="D28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84" s="47" t="e">
        <f>IF(#REF!=1,(D284*#REF!*#REF!)/(#REF!),IF(#REF!=2,(D284*#REF!*#REF!)/(#REF!*1.8),(D284*#REF!*#REF!)/(#REF!*2.6)))</f>
        <v>#REF!</v>
      </c>
      <c r="F284"/>
      <c r="G284"/>
    </row>
    <row r="285" spans="1:7" ht="15" x14ac:dyDescent="0.25">
      <c r="A285" s="8" t="e">
        <f t="shared" si="4"/>
        <v>#REF!</v>
      </c>
      <c r="B285" s="21" t="s">
        <v>220</v>
      </c>
      <c r="C285" s="22" t="s">
        <v>5</v>
      </c>
      <c r="D28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85" s="47" t="e">
        <f>IF(#REF!=1,(D285*#REF!*#REF!)/(#REF!),IF(#REF!=2,(D285*#REF!*#REF!)/(#REF!*1.8),(D285*#REF!*#REF!)/(#REF!*2.6)))</f>
        <v>#REF!</v>
      </c>
      <c r="F285"/>
      <c r="G285"/>
    </row>
    <row r="286" spans="1:7" ht="15" x14ac:dyDescent="0.25">
      <c r="A286" s="8" t="e">
        <f t="shared" si="4"/>
        <v>#REF!</v>
      </c>
      <c r="B286" s="21" t="s">
        <v>221</v>
      </c>
      <c r="C286" s="22" t="s">
        <v>5</v>
      </c>
      <c r="D28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86" s="47" t="e">
        <f>IF(#REF!=1,(D286*#REF!*#REF!)/(#REF!),IF(#REF!=2,(D286*#REF!*#REF!)/(#REF!*1.8),(D286*#REF!*#REF!)/(#REF!*2.6)))</f>
        <v>#REF!</v>
      </c>
      <c r="F286"/>
      <c r="G286"/>
    </row>
    <row r="287" spans="1:7" ht="15" x14ac:dyDescent="0.25">
      <c r="A287" s="8" t="e">
        <f t="shared" si="4"/>
        <v>#REF!</v>
      </c>
      <c r="B287" s="21" t="s">
        <v>552</v>
      </c>
      <c r="C287" s="22" t="s">
        <v>5</v>
      </c>
      <c r="D28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87" s="47" t="e">
        <f>IF(#REF!=1,(D287*#REF!*#REF!)/(#REF!),IF(#REF!=2,(D287*#REF!*#REF!)/(#REF!*1.8),(D287*#REF!*#REF!)/(#REF!*2.6)))</f>
        <v>#REF!</v>
      </c>
      <c r="F287"/>
      <c r="G287"/>
    </row>
    <row r="288" spans="1:7" ht="15" x14ac:dyDescent="0.25">
      <c r="A288" s="8" t="e">
        <f t="shared" si="4"/>
        <v>#REF!</v>
      </c>
      <c r="B288" s="21" t="s">
        <v>222</v>
      </c>
      <c r="C288" s="22" t="s">
        <v>1</v>
      </c>
      <c r="D28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88" s="47" t="e">
        <f>IF(#REF!=1,(D288*#REF!*#REF!)/(#REF!),IF(#REF!=2,(D288*#REF!*#REF!)/(#REF!*1.8),(D288*#REF!*#REF!)/(#REF!*2.6)))</f>
        <v>#REF!</v>
      </c>
      <c r="F288"/>
      <c r="G288"/>
    </row>
    <row r="289" spans="1:7" ht="15" x14ac:dyDescent="0.25">
      <c r="A289" s="8" t="e">
        <f t="shared" si="4"/>
        <v>#REF!</v>
      </c>
      <c r="B289" s="21" t="s">
        <v>223</v>
      </c>
      <c r="C289" s="22" t="s">
        <v>5</v>
      </c>
      <c r="D28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89" s="47" t="e">
        <f>IF(#REF!=1,(D289*#REF!*#REF!)/(#REF!),IF(#REF!=2,(D289*#REF!*#REF!)/(#REF!*1.8),(D289*#REF!*#REF!)/(#REF!*2.6)))</f>
        <v>#REF!</v>
      </c>
      <c r="F289"/>
      <c r="G289"/>
    </row>
    <row r="290" spans="1:7" ht="15" x14ac:dyDescent="0.25">
      <c r="A290" s="8" t="e">
        <f t="shared" si="4"/>
        <v>#REF!</v>
      </c>
      <c r="B290" s="21" t="s">
        <v>224</v>
      </c>
      <c r="C290" s="22" t="s">
        <v>5</v>
      </c>
      <c r="D29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90" s="47" t="e">
        <f>IF(#REF!=1,(D290*#REF!*#REF!)/(#REF!),IF(#REF!=2,(D290*#REF!*#REF!)/(#REF!*1.8),(D290*#REF!*#REF!)/(#REF!*2.6)))</f>
        <v>#REF!</v>
      </c>
      <c r="F290"/>
      <c r="G290"/>
    </row>
    <row r="291" spans="1:7" ht="15" x14ac:dyDescent="0.25">
      <c r="A291" s="8" t="e">
        <f t="shared" si="4"/>
        <v>#REF!</v>
      </c>
      <c r="B291" s="21" t="s">
        <v>225</v>
      </c>
      <c r="C291" s="22" t="s">
        <v>5</v>
      </c>
      <c r="D29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91" s="47" t="e">
        <f>IF(#REF!=1,(D291*#REF!*#REF!)/(#REF!),IF(#REF!=2,(D291*#REF!*#REF!)/(#REF!*1.8),(D291*#REF!*#REF!)/(#REF!*2.6)))</f>
        <v>#REF!</v>
      </c>
      <c r="F291"/>
      <c r="G291"/>
    </row>
    <row r="292" spans="1:7" ht="15" x14ac:dyDescent="0.25">
      <c r="A292" s="8" t="e">
        <f t="shared" si="4"/>
        <v>#REF!</v>
      </c>
      <c r="B292" s="21" t="s">
        <v>226</v>
      </c>
      <c r="C292" s="22" t="s">
        <v>5</v>
      </c>
      <c r="D29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92" s="47" t="e">
        <f>IF(#REF!=1,(D292*#REF!*#REF!)/(#REF!),IF(#REF!=2,(D292*#REF!*#REF!)/(#REF!*1.8),(D292*#REF!*#REF!)/(#REF!*2.6)))</f>
        <v>#REF!</v>
      </c>
      <c r="F292"/>
      <c r="G292"/>
    </row>
    <row r="293" spans="1:7" ht="15" x14ac:dyDescent="0.25">
      <c r="A293" s="8" t="e">
        <f t="shared" si="4"/>
        <v>#REF!</v>
      </c>
      <c r="B293" s="21" t="s">
        <v>227</v>
      </c>
      <c r="C293" s="22" t="s">
        <v>5</v>
      </c>
      <c r="D29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93" s="47" t="e">
        <f>IF(#REF!=1,(D293*#REF!*#REF!)/(#REF!),IF(#REF!=2,(D293*#REF!*#REF!)/(#REF!*1.8),(D293*#REF!*#REF!)/(#REF!*2.6)))</f>
        <v>#REF!</v>
      </c>
      <c r="F293"/>
      <c r="G293"/>
    </row>
    <row r="294" spans="1:7" ht="15" x14ac:dyDescent="0.25">
      <c r="A294" s="8" t="e">
        <f t="shared" si="4"/>
        <v>#REF!</v>
      </c>
      <c r="B294" s="21" t="s">
        <v>228</v>
      </c>
      <c r="C294" s="22" t="s">
        <v>5</v>
      </c>
      <c r="D29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94" s="47" t="e">
        <f>IF(#REF!=1,(D294*#REF!*#REF!)/(#REF!),IF(#REF!=2,(D294*#REF!*#REF!)/(#REF!*1.8),(D294*#REF!*#REF!)/(#REF!*2.6)))</f>
        <v>#REF!</v>
      </c>
      <c r="F294"/>
      <c r="G294"/>
    </row>
    <row r="295" spans="1:7" ht="15" x14ac:dyDescent="0.25">
      <c r="A295" s="8" t="e">
        <f t="shared" si="4"/>
        <v>#REF!</v>
      </c>
      <c r="B295" s="21" t="s">
        <v>229</v>
      </c>
      <c r="C295" s="22" t="s">
        <v>1</v>
      </c>
      <c r="D29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95" s="47" t="e">
        <f>IF(#REF!=1,(D295*#REF!*#REF!)/(#REF!),IF(#REF!=2,(D295*#REF!*#REF!)/(#REF!*1.8),(D295*#REF!*#REF!)/(#REF!*2.6)))</f>
        <v>#REF!</v>
      </c>
      <c r="F295"/>
      <c r="G295"/>
    </row>
    <row r="296" spans="1:7" ht="25.5" x14ac:dyDescent="0.25">
      <c r="A296" s="8" t="e">
        <f t="shared" si="4"/>
        <v>#REF!</v>
      </c>
      <c r="B296" s="21" t="s">
        <v>551</v>
      </c>
      <c r="C296" s="22" t="s">
        <v>1</v>
      </c>
      <c r="D29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96" s="47" t="e">
        <f>IF(#REF!=1,(D296*#REF!*#REF!)/(#REF!),IF(#REF!=2,(D296*#REF!*#REF!)/(#REF!*1.8),(D296*#REF!*#REF!)/(#REF!*2.6)))</f>
        <v>#REF!</v>
      </c>
      <c r="F296"/>
      <c r="G296"/>
    </row>
    <row r="297" spans="1:7" ht="15" x14ac:dyDescent="0.25">
      <c r="A297" s="8" t="e">
        <f t="shared" si="4"/>
        <v>#REF!</v>
      </c>
      <c r="B297" s="21" t="s">
        <v>230</v>
      </c>
      <c r="C297" s="22" t="s">
        <v>5</v>
      </c>
      <c r="D29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97" s="47" t="e">
        <f>IF(#REF!=1,(D297*#REF!*#REF!)/(#REF!),IF(#REF!=2,(D297*#REF!*#REF!)/(#REF!*1.8),(D297*#REF!*#REF!)/(#REF!*2.6)))</f>
        <v>#REF!</v>
      </c>
      <c r="F297"/>
      <c r="G297"/>
    </row>
    <row r="298" spans="1:7" ht="15" x14ac:dyDescent="0.25">
      <c r="A298" s="8" t="e">
        <f t="shared" si="4"/>
        <v>#REF!</v>
      </c>
      <c r="B298" s="21" t="s">
        <v>231</v>
      </c>
      <c r="C298" s="22" t="s">
        <v>5</v>
      </c>
      <c r="D29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98" s="47" t="e">
        <f>IF(#REF!=1,(D298*#REF!*#REF!)/(#REF!),IF(#REF!=2,(D298*#REF!*#REF!)/(#REF!*1.8),(D298*#REF!*#REF!)/(#REF!*2.6)))</f>
        <v>#REF!</v>
      </c>
      <c r="F298"/>
      <c r="G298"/>
    </row>
    <row r="299" spans="1:7" ht="15" x14ac:dyDescent="0.25">
      <c r="A299" s="8" t="e">
        <f t="shared" si="4"/>
        <v>#REF!</v>
      </c>
      <c r="B299" s="21" t="s">
        <v>232</v>
      </c>
      <c r="C299" s="22" t="s">
        <v>1</v>
      </c>
      <c r="D29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299" s="47" t="e">
        <f>IF(#REF!=1,(D299*#REF!*#REF!)/(#REF!),IF(#REF!=2,(D299*#REF!*#REF!)/(#REF!*1.8),(D299*#REF!*#REF!)/(#REF!*2.6)))</f>
        <v>#REF!</v>
      </c>
      <c r="F299"/>
      <c r="G299"/>
    </row>
    <row r="300" spans="1:7" ht="15" x14ac:dyDescent="0.25">
      <c r="A300" s="8" t="e">
        <f t="shared" ref="A300:A324" si="5">IF(D300&gt;0,1,0)</f>
        <v>#REF!</v>
      </c>
      <c r="B300" s="21" t="s">
        <v>233</v>
      </c>
      <c r="C300" s="22" t="s">
        <v>1</v>
      </c>
      <c r="D30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00" s="47" t="e">
        <f>IF(#REF!=1,(D300*#REF!*#REF!)/(#REF!),IF(#REF!=2,(D300*#REF!*#REF!)/(#REF!*1.8),(D300*#REF!*#REF!)/(#REF!*2.6)))</f>
        <v>#REF!</v>
      </c>
      <c r="F300"/>
      <c r="G300"/>
    </row>
    <row r="301" spans="1:7" ht="15" x14ac:dyDescent="0.25">
      <c r="A301" s="8" t="e">
        <f t="shared" si="5"/>
        <v>#REF!</v>
      </c>
      <c r="B301" s="21" t="s">
        <v>234</v>
      </c>
      <c r="C301" s="22" t="s">
        <v>1</v>
      </c>
      <c r="D30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01" s="47" t="e">
        <f>IF(#REF!=1,(D301*#REF!*#REF!)/(#REF!),IF(#REF!=2,(D301*#REF!*#REF!)/(#REF!*1.8),(D301*#REF!*#REF!)/(#REF!*2.6)))</f>
        <v>#REF!</v>
      </c>
      <c r="F301"/>
      <c r="G301"/>
    </row>
    <row r="302" spans="1:7" ht="15" x14ac:dyDescent="0.25">
      <c r="A302" s="8" t="e">
        <f t="shared" si="5"/>
        <v>#REF!</v>
      </c>
      <c r="B302" s="21" t="s">
        <v>235</v>
      </c>
      <c r="C302" s="22" t="s">
        <v>1</v>
      </c>
      <c r="D30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02" s="47" t="e">
        <f>IF(#REF!=1,(D302*#REF!*#REF!)/(#REF!),IF(#REF!=2,(D302*#REF!*#REF!)/(#REF!*1.8),(D302*#REF!*#REF!)/(#REF!*2.6)))</f>
        <v>#REF!</v>
      </c>
      <c r="F302"/>
      <c r="G302"/>
    </row>
    <row r="303" spans="1:7" ht="15" x14ac:dyDescent="0.25">
      <c r="A303" s="8" t="e">
        <f t="shared" si="5"/>
        <v>#REF!</v>
      </c>
      <c r="B303" s="21" t="s">
        <v>236</v>
      </c>
      <c r="C303" s="22" t="s">
        <v>5</v>
      </c>
      <c r="D30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03" s="47" t="e">
        <f>IF(#REF!=1,(D303*#REF!*#REF!)/(#REF!),IF(#REF!=2,(D303*#REF!*#REF!)/(#REF!*1.8),(D303*#REF!*#REF!)/(#REF!*2.6)))</f>
        <v>#REF!</v>
      </c>
      <c r="F303"/>
      <c r="G303"/>
    </row>
    <row r="304" spans="1:7" ht="15" x14ac:dyDescent="0.25">
      <c r="A304" s="8" t="e">
        <f t="shared" si="5"/>
        <v>#REF!</v>
      </c>
      <c r="B304" s="21" t="s">
        <v>56</v>
      </c>
      <c r="C304" s="22" t="s">
        <v>1</v>
      </c>
      <c r="D30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04" s="47" t="e">
        <f>IF(#REF!=1,(D304*#REF!*#REF!)/(#REF!),IF(#REF!=2,(D304*#REF!*#REF!)/(#REF!*1.8),(D304*#REF!*#REF!)/(#REF!*2.6)))</f>
        <v>#REF!</v>
      </c>
      <c r="F304"/>
      <c r="G304"/>
    </row>
    <row r="305" spans="1:7" ht="15" x14ac:dyDescent="0.25">
      <c r="A305" s="8" t="e">
        <f t="shared" si="5"/>
        <v>#REF!</v>
      </c>
      <c r="B305" s="21" t="s">
        <v>237</v>
      </c>
      <c r="C305" s="22" t="s">
        <v>1</v>
      </c>
      <c r="D30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05" s="47" t="e">
        <f>IF(#REF!=1,(D305*#REF!*#REF!)/(#REF!),IF(#REF!=2,(D305*#REF!*#REF!)/(#REF!*1.8),(D305*#REF!*#REF!)/(#REF!*2.6)))</f>
        <v>#REF!</v>
      </c>
      <c r="F305"/>
      <c r="G305"/>
    </row>
    <row r="306" spans="1:7" ht="15" x14ac:dyDescent="0.25">
      <c r="A306" s="8" t="e">
        <f t="shared" si="5"/>
        <v>#REF!</v>
      </c>
      <c r="B306" s="21" t="s">
        <v>238</v>
      </c>
      <c r="C306" s="22" t="s">
        <v>5</v>
      </c>
      <c r="D30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06" s="47" t="e">
        <f>IF(#REF!=1,(D306*#REF!*#REF!)/(#REF!),IF(#REF!=2,(D306*#REF!*#REF!)/(#REF!*1.8),(D306*#REF!*#REF!)/(#REF!*2.6)))</f>
        <v>#REF!</v>
      </c>
      <c r="F306"/>
      <c r="G306"/>
    </row>
    <row r="307" spans="1:7" ht="15" x14ac:dyDescent="0.25">
      <c r="A307" s="8" t="e">
        <f t="shared" si="5"/>
        <v>#REF!</v>
      </c>
      <c r="B307" s="21" t="s">
        <v>239</v>
      </c>
      <c r="C307" s="22" t="s">
        <v>1</v>
      </c>
      <c r="D30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07" s="47" t="e">
        <f>IF(#REF!=1,(D307*#REF!*#REF!)/(#REF!),IF(#REF!=2,(D307*#REF!*#REF!)/(#REF!*1.8),(D307*#REF!*#REF!)/(#REF!*2.6)))</f>
        <v>#REF!</v>
      </c>
      <c r="F307"/>
      <c r="G307"/>
    </row>
    <row r="308" spans="1:7" ht="15" x14ac:dyDescent="0.25">
      <c r="A308" s="8" t="e">
        <f t="shared" si="5"/>
        <v>#REF!</v>
      </c>
      <c r="B308" s="21" t="s">
        <v>240</v>
      </c>
      <c r="C308" s="22" t="s">
        <v>5</v>
      </c>
      <c r="D30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08" s="47" t="e">
        <f>IF(#REF!=1,(D308*#REF!*#REF!)/(#REF!),IF(#REF!=2,(D308*#REF!*#REF!)/(#REF!*1.8),(D308*#REF!*#REF!)/(#REF!*2.6)))</f>
        <v>#REF!</v>
      </c>
      <c r="F308"/>
      <c r="G308"/>
    </row>
    <row r="309" spans="1:7" ht="15" x14ac:dyDescent="0.25">
      <c r="A309" s="8" t="e">
        <f t="shared" si="5"/>
        <v>#REF!</v>
      </c>
      <c r="B309" s="21" t="s">
        <v>241</v>
      </c>
      <c r="C309" s="22" t="s">
        <v>5</v>
      </c>
      <c r="D30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09" s="47" t="e">
        <f>IF(#REF!=1,(D309*#REF!*#REF!)/(#REF!),IF(#REF!=2,(D309*#REF!*#REF!)/(#REF!*1.8),(D309*#REF!*#REF!)/(#REF!*2.6)))</f>
        <v>#REF!</v>
      </c>
      <c r="F309"/>
      <c r="G309"/>
    </row>
    <row r="310" spans="1:7" ht="15" x14ac:dyDescent="0.25">
      <c r="A310" s="8" t="e">
        <f t="shared" si="5"/>
        <v>#REF!</v>
      </c>
      <c r="B310" s="21" t="s">
        <v>242</v>
      </c>
      <c r="C310" s="22" t="s">
        <v>5</v>
      </c>
      <c r="D31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10" s="47" t="e">
        <f>IF(#REF!=1,(D310*#REF!*#REF!)/(#REF!),IF(#REF!=2,(D310*#REF!*#REF!)/(#REF!*1.8),(D310*#REF!*#REF!)/(#REF!*2.6)))</f>
        <v>#REF!</v>
      </c>
      <c r="F310"/>
      <c r="G310"/>
    </row>
    <row r="311" spans="1:7" ht="15" x14ac:dyDescent="0.25">
      <c r="A311" s="8" t="e">
        <f t="shared" si="5"/>
        <v>#REF!</v>
      </c>
      <c r="B311" s="21" t="s">
        <v>243</v>
      </c>
      <c r="C311" s="22" t="s">
        <v>5</v>
      </c>
      <c r="D31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11" s="47" t="e">
        <f>IF(#REF!=1,(D311*#REF!*#REF!)/(#REF!),IF(#REF!=2,(D311*#REF!*#REF!)/(#REF!*1.8),(D311*#REF!*#REF!)/(#REF!*2.6)))</f>
        <v>#REF!</v>
      </c>
      <c r="F311"/>
      <c r="G311"/>
    </row>
    <row r="312" spans="1:7" ht="15" x14ac:dyDescent="0.25">
      <c r="A312" s="8" t="e">
        <f t="shared" si="5"/>
        <v>#REF!</v>
      </c>
      <c r="B312" s="21" t="s">
        <v>244</v>
      </c>
      <c r="C312" s="22" t="s">
        <v>5</v>
      </c>
      <c r="D31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12" s="47" t="e">
        <f>IF(#REF!=1,(D312*#REF!*#REF!)/(#REF!),IF(#REF!=2,(D312*#REF!*#REF!)/(#REF!*1.8),(D312*#REF!*#REF!)/(#REF!*2.6)))</f>
        <v>#REF!</v>
      </c>
      <c r="F312"/>
      <c r="G312"/>
    </row>
    <row r="313" spans="1:7" ht="15" x14ac:dyDescent="0.25">
      <c r="A313" s="8" t="e">
        <f t="shared" si="5"/>
        <v>#REF!</v>
      </c>
      <c r="B313" s="21" t="s">
        <v>605</v>
      </c>
      <c r="C313" s="22" t="s">
        <v>5</v>
      </c>
      <c r="D31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13" s="47" t="e">
        <f>IF(#REF!=1,(D313*#REF!*#REF!)/(#REF!),IF(#REF!=2,(D313*#REF!*#REF!)/(#REF!*1.8),(D313*#REF!*#REF!)/(#REF!*2.6)))</f>
        <v>#REF!</v>
      </c>
      <c r="F313"/>
      <c r="G313"/>
    </row>
    <row r="314" spans="1:7" ht="15" x14ac:dyDescent="0.25">
      <c r="A314" s="8" t="e">
        <f t="shared" si="5"/>
        <v>#REF!</v>
      </c>
      <c r="B314" s="21" t="s">
        <v>606</v>
      </c>
      <c r="C314" s="22" t="s">
        <v>1</v>
      </c>
      <c r="D31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14" s="47" t="e">
        <f>IF(#REF!=1,(D314*#REF!*#REF!)/(#REF!),IF(#REF!=2,(D314*#REF!*#REF!)/(#REF!*1.8),(D314*#REF!*#REF!)/(#REF!*2.6)))</f>
        <v>#REF!</v>
      </c>
      <c r="F314"/>
      <c r="G314"/>
    </row>
    <row r="315" spans="1:7" ht="15" x14ac:dyDescent="0.25">
      <c r="A315" s="8" t="e">
        <f t="shared" si="5"/>
        <v>#REF!</v>
      </c>
      <c r="B315" s="21" t="s">
        <v>601</v>
      </c>
      <c r="C315" s="22" t="s">
        <v>1</v>
      </c>
      <c r="D31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15" s="47"/>
      <c r="F315"/>
      <c r="G315"/>
    </row>
    <row r="316" spans="1:7" ht="15" x14ac:dyDescent="0.25">
      <c r="A316" s="8" t="e">
        <f t="shared" si="5"/>
        <v>#REF!</v>
      </c>
      <c r="B316" s="21" t="s">
        <v>607</v>
      </c>
      <c r="C316" s="22" t="s">
        <v>5</v>
      </c>
      <c r="D31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16" s="47" t="e">
        <f>IF(#REF!=1,(D316*#REF!*#REF!)/(#REF!),IF(#REF!=2,(D316*#REF!*#REF!)/(#REF!*1.8),(D316*#REF!*#REF!)/(#REF!*2.6)))</f>
        <v>#REF!</v>
      </c>
      <c r="F316"/>
      <c r="G316"/>
    </row>
    <row r="317" spans="1:7" ht="15" x14ac:dyDescent="0.25">
      <c r="A317" s="8" t="e">
        <f t="shared" si="5"/>
        <v>#REF!</v>
      </c>
      <c r="B317" s="21" t="s">
        <v>608</v>
      </c>
      <c r="C317" s="22" t="s">
        <v>5</v>
      </c>
      <c r="D31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17" s="47" t="e">
        <f>IF(#REF!=1,(D317*#REF!*#REF!)/(#REF!),IF(#REF!=2,(D317*#REF!*#REF!)/(#REF!*1.8),(D317*#REF!*#REF!)/(#REF!*2.6)))</f>
        <v>#REF!</v>
      </c>
      <c r="F317"/>
      <c r="G317"/>
    </row>
    <row r="318" spans="1:7" ht="15" x14ac:dyDescent="0.25">
      <c r="A318" s="8" t="e">
        <f t="shared" si="5"/>
        <v>#REF!</v>
      </c>
      <c r="B318" s="21" t="s">
        <v>245</v>
      </c>
      <c r="C318" s="22" t="s">
        <v>5</v>
      </c>
      <c r="D31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18" s="47" t="e">
        <f>IF(#REF!=1,(D318*#REF!*#REF!)/(#REF!),IF(#REF!=2,(D318*#REF!*#REF!)/(#REF!*1.8),(D318*#REF!*#REF!)/(#REF!*2.6)))</f>
        <v>#REF!</v>
      </c>
      <c r="F318"/>
      <c r="G318"/>
    </row>
    <row r="319" spans="1:7" ht="15" x14ac:dyDescent="0.25">
      <c r="A319" s="8" t="e">
        <f t="shared" si="5"/>
        <v>#REF!</v>
      </c>
      <c r="B319" s="21" t="s">
        <v>609</v>
      </c>
      <c r="C319" s="22" t="s">
        <v>1</v>
      </c>
      <c r="D31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19" s="47" t="e">
        <f>IF(#REF!=1,(D319*#REF!*#REF!)/(#REF!),IF(#REF!=2,(D319*#REF!*#REF!)/(#REF!*1.8),(D319*#REF!*#REF!)/(#REF!*2.6)))</f>
        <v>#REF!</v>
      </c>
      <c r="F319"/>
      <c r="G319"/>
    </row>
    <row r="320" spans="1:7" ht="15" x14ac:dyDescent="0.25">
      <c r="A320" s="8" t="e">
        <f t="shared" si="5"/>
        <v>#REF!</v>
      </c>
      <c r="B320" s="21" t="s">
        <v>847</v>
      </c>
      <c r="C320" s="22"/>
      <c r="D32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20" s="47"/>
      <c r="F320"/>
      <c r="G320"/>
    </row>
    <row r="321" spans="1:7" ht="15" x14ac:dyDescent="0.25">
      <c r="A321" s="8" t="e">
        <f t="shared" si="5"/>
        <v>#REF!</v>
      </c>
      <c r="B321" s="21" t="s">
        <v>847</v>
      </c>
      <c r="C321" s="22"/>
      <c r="D32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21" s="47"/>
      <c r="F321"/>
      <c r="G321"/>
    </row>
    <row r="322" spans="1:7" ht="15" x14ac:dyDescent="0.25">
      <c r="A322" s="8" t="e">
        <f t="shared" si="5"/>
        <v>#REF!</v>
      </c>
      <c r="B322" s="21" t="s">
        <v>847</v>
      </c>
      <c r="C322" s="22"/>
      <c r="D32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22" s="47"/>
      <c r="F322"/>
      <c r="G322"/>
    </row>
    <row r="323" spans="1:7" ht="15" x14ac:dyDescent="0.25">
      <c r="A323" s="8" t="e">
        <f t="shared" si="5"/>
        <v>#REF!</v>
      </c>
      <c r="B323" s="21" t="s">
        <v>847</v>
      </c>
      <c r="C323" s="22"/>
      <c r="D32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23" s="47"/>
      <c r="F323"/>
      <c r="G323"/>
    </row>
    <row r="324" spans="1:7" ht="15" x14ac:dyDescent="0.25">
      <c r="A324" s="8" t="e">
        <f t="shared" si="5"/>
        <v>#REF!</v>
      </c>
      <c r="B324" s="21" t="s">
        <v>847</v>
      </c>
      <c r="C324" s="22"/>
      <c r="D32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24" s="47"/>
      <c r="F324"/>
      <c r="G324"/>
    </row>
    <row r="325" spans="1:7" ht="15" x14ac:dyDescent="0.25">
      <c r="A325" s="8">
        <v>1</v>
      </c>
      <c r="B325" s="54" t="s">
        <v>246</v>
      </c>
      <c r="C325" s="55"/>
      <c r="D325" s="55"/>
      <c r="E325" s="48"/>
      <c r="F325"/>
      <c r="G325"/>
    </row>
    <row r="326" spans="1:7" ht="35.25" customHeight="1" x14ac:dyDescent="0.25">
      <c r="A326" s="8">
        <v>1</v>
      </c>
      <c r="B326" s="56" t="str">
        <f ca="1">B1&amp;". Чистовые отделочные работы"</f>
        <v>Общие объёмы. Чистовые отделочные работы</v>
      </c>
      <c r="C326" s="55" t="s">
        <v>804</v>
      </c>
      <c r="D326" s="55" t="s">
        <v>531</v>
      </c>
      <c r="E326" s="49"/>
      <c r="F326"/>
      <c r="G326"/>
    </row>
    <row r="327" spans="1:7" ht="15" x14ac:dyDescent="0.25">
      <c r="A327" s="8">
        <v>1</v>
      </c>
      <c r="B327" s="598" t="s">
        <v>131</v>
      </c>
      <c r="C327" s="598"/>
      <c r="D327" s="598"/>
      <c r="E327" s="48"/>
      <c r="F327"/>
      <c r="G327"/>
    </row>
    <row r="328" spans="1:7" ht="15" x14ac:dyDescent="0.25">
      <c r="A328" s="8" t="e">
        <f t="shared" ref="A328:A391" si="6">IF(D328&gt;0,1,0)</f>
        <v>#REF!</v>
      </c>
      <c r="B328" s="21" t="s">
        <v>248</v>
      </c>
      <c r="C328" s="22" t="s">
        <v>5</v>
      </c>
      <c r="D32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28" s="47" t="e">
        <f>IF(#REF!=1,(D328*#REF!*#REF!)/(#REF!),IF(#REF!=2,(D328*#REF!*#REF!)/(#REF!*1.8),(D328*#REF!*#REF!)/(#REF!*2.6)))</f>
        <v>#REF!</v>
      </c>
      <c r="F328"/>
      <c r="G328"/>
    </row>
    <row r="329" spans="1:7" ht="15" x14ac:dyDescent="0.25">
      <c r="A329" s="8" t="e">
        <f t="shared" si="6"/>
        <v>#REF!</v>
      </c>
      <c r="B329" s="21" t="s">
        <v>557</v>
      </c>
      <c r="C329" s="22" t="s">
        <v>5</v>
      </c>
      <c r="D32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29" s="47" t="e">
        <f>IF(#REF!=1,(D329*#REF!*#REF!)/(#REF!),IF(#REF!=2,(D329*#REF!*#REF!)/(#REF!*1.8),(D329*#REF!*#REF!)/(#REF!*2.6)))</f>
        <v>#REF!</v>
      </c>
      <c r="F329"/>
      <c r="G329"/>
    </row>
    <row r="330" spans="1:7" ht="15" x14ac:dyDescent="0.25">
      <c r="A330" s="8" t="e">
        <f t="shared" si="6"/>
        <v>#REF!</v>
      </c>
      <c r="B330" s="21" t="s">
        <v>567</v>
      </c>
      <c r="C330" s="22" t="s">
        <v>1</v>
      </c>
      <c r="D33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30" s="47" t="e">
        <f>IF(#REF!=1,(D330*#REF!*#REF!)/(#REF!),IF(#REF!=2,(D330*#REF!*#REF!)/(#REF!*1.8),(D330*#REF!*#REF!)/(#REF!*2.6)))</f>
        <v>#REF!</v>
      </c>
      <c r="F330"/>
      <c r="G330"/>
    </row>
    <row r="331" spans="1:7" ht="15" x14ac:dyDescent="0.25">
      <c r="A331" s="8" t="e">
        <f t="shared" si="6"/>
        <v>#REF!</v>
      </c>
      <c r="B331" s="21" t="s">
        <v>249</v>
      </c>
      <c r="C331" s="22" t="s">
        <v>5</v>
      </c>
      <c r="D33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31" s="47" t="e">
        <f>IF(#REF!=1,(D331*#REF!*#REF!)/(#REF!),IF(#REF!=2,(D331*#REF!*#REF!)/(#REF!*1.8),(D331*#REF!*#REF!)/(#REF!*2.6)))</f>
        <v>#REF!</v>
      </c>
      <c r="F331"/>
      <c r="G331"/>
    </row>
    <row r="332" spans="1:7" ht="15" x14ac:dyDescent="0.25">
      <c r="A332" s="8" t="e">
        <f t="shared" si="6"/>
        <v>#REF!</v>
      </c>
      <c r="B332" s="21" t="s">
        <v>250</v>
      </c>
      <c r="C332" s="22" t="s">
        <v>5</v>
      </c>
      <c r="D33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32" s="47" t="e">
        <f>IF(#REF!=1,(D332*#REF!*#REF!)/(#REF!),IF(#REF!=2,(D332*#REF!*#REF!)/(#REF!*1.8),(D332*#REF!*#REF!)/(#REF!*2.6)))</f>
        <v>#REF!</v>
      </c>
      <c r="F332"/>
      <c r="G332"/>
    </row>
    <row r="333" spans="1:7" ht="15" x14ac:dyDescent="0.25">
      <c r="A333" s="8" t="e">
        <f t="shared" si="6"/>
        <v>#REF!</v>
      </c>
      <c r="B333" s="21" t="s">
        <v>251</v>
      </c>
      <c r="C333" s="22" t="s">
        <v>5</v>
      </c>
      <c r="D33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33" s="47" t="e">
        <f>IF(#REF!=1,(D333*#REF!*#REF!)/(#REF!),IF(#REF!=2,(D333*#REF!*#REF!)/(#REF!*1.8),(D333*#REF!*#REF!)/(#REF!*2.6)))</f>
        <v>#REF!</v>
      </c>
      <c r="F333"/>
      <c r="G333"/>
    </row>
    <row r="334" spans="1:7" ht="15" x14ac:dyDescent="0.25">
      <c r="A334" s="8" t="e">
        <f t="shared" si="6"/>
        <v>#REF!</v>
      </c>
      <c r="B334" s="21" t="s">
        <v>252</v>
      </c>
      <c r="C334" s="22" t="s">
        <v>5</v>
      </c>
      <c r="D33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34" s="47" t="e">
        <f>IF(#REF!=1,(D334*#REF!*#REF!)/(#REF!),IF(#REF!=2,(D334*#REF!*#REF!)/(#REF!*1.8),(D334*#REF!*#REF!)/(#REF!*2.6)))</f>
        <v>#REF!</v>
      </c>
      <c r="F334"/>
      <c r="G334"/>
    </row>
    <row r="335" spans="1:7" ht="15" x14ac:dyDescent="0.25">
      <c r="A335" s="8" t="e">
        <f t="shared" si="6"/>
        <v>#REF!</v>
      </c>
      <c r="B335" s="21" t="s">
        <v>253</v>
      </c>
      <c r="C335" s="22" t="s">
        <v>5</v>
      </c>
      <c r="D33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35" s="47" t="e">
        <f>IF(#REF!=1,(D335*#REF!*#REF!)/(#REF!),IF(#REF!=2,(D335*#REF!*#REF!)/(#REF!*1.8),(D335*#REF!*#REF!)/(#REF!*2.6)))</f>
        <v>#REF!</v>
      </c>
      <c r="F335"/>
      <c r="G335"/>
    </row>
    <row r="336" spans="1:7" ht="15" x14ac:dyDescent="0.25">
      <c r="A336" s="8" t="e">
        <f t="shared" si="6"/>
        <v>#REF!</v>
      </c>
      <c r="B336" s="21" t="s">
        <v>254</v>
      </c>
      <c r="C336" s="22" t="s">
        <v>1</v>
      </c>
      <c r="D33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36" s="47" t="e">
        <f>IF(#REF!=1,(D336*#REF!*#REF!)/(#REF!),IF(#REF!=2,(D336*#REF!*#REF!)/(#REF!*1.8),(D336*#REF!*#REF!)/(#REF!*2.6)))</f>
        <v>#REF!</v>
      </c>
      <c r="F336"/>
      <c r="G336"/>
    </row>
    <row r="337" spans="1:7" ht="15" x14ac:dyDescent="0.25">
      <c r="A337" s="8" t="e">
        <f t="shared" si="6"/>
        <v>#REF!</v>
      </c>
      <c r="B337" s="21" t="s">
        <v>255</v>
      </c>
      <c r="C337" s="22" t="s">
        <v>5</v>
      </c>
      <c r="D33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37" s="47" t="e">
        <f>IF(#REF!=1,(D337*#REF!*#REF!)/(#REF!),IF(#REF!=2,(D337*#REF!*#REF!)/(#REF!*1.8),(D337*#REF!*#REF!)/(#REF!*2.6)))</f>
        <v>#REF!</v>
      </c>
      <c r="F337"/>
      <c r="G337"/>
    </row>
    <row r="338" spans="1:7" ht="15" x14ac:dyDescent="0.25">
      <c r="A338" s="8" t="e">
        <f t="shared" si="6"/>
        <v>#REF!</v>
      </c>
      <c r="B338" s="21" t="s">
        <v>610</v>
      </c>
      <c r="C338" s="22" t="s">
        <v>5</v>
      </c>
      <c r="D33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38" s="47" t="e">
        <f>IF(#REF!=1,(D338*#REF!*#REF!)/(#REF!),IF(#REF!=2,(D338*#REF!*#REF!)/(#REF!*1.8),(D338*#REF!*#REF!)/(#REF!*2.6)))</f>
        <v>#REF!</v>
      </c>
      <c r="F338"/>
      <c r="G338"/>
    </row>
    <row r="339" spans="1:7" ht="15" x14ac:dyDescent="0.25">
      <c r="A339" s="8" t="e">
        <f t="shared" si="6"/>
        <v>#REF!</v>
      </c>
      <c r="B339" s="21" t="s">
        <v>256</v>
      </c>
      <c r="C339" s="22" t="s">
        <v>5</v>
      </c>
      <c r="D33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39" s="47" t="e">
        <f>IF(#REF!=1,(D339*#REF!*#REF!)/(#REF!),IF(#REF!=2,(D339*#REF!*#REF!)/(#REF!*1.8),(D339*#REF!*#REF!)/(#REF!*2.6)))</f>
        <v>#REF!</v>
      </c>
      <c r="F339"/>
      <c r="G339"/>
    </row>
    <row r="340" spans="1:7" ht="15" x14ac:dyDescent="0.25">
      <c r="A340" s="8" t="e">
        <f t="shared" si="6"/>
        <v>#REF!</v>
      </c>
      <c r="B340" s="21" t="s">
        <v>562</v>
      </c>
      <c r="C340" s="22" t="s">
        <v>5</v>
      </c>
      <c r="D34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40" s="47" t="e">
        <f>IF(#REF!=1,(D340*#REF!*#REF!)/(#REF!),IF(#REF!=2,(D340*#REF!*#REF!)/(#REF!*1.8),(D340*#REF!*#REF!)/(#REF!*2.6)))</f>
        <v>#REF!</v>
      </c>
      <c r="F340"/>
      <c r="G340"/>
    </row>
    <row r="341" spans="1:7" ht="15" x14ac:dyDescent="0.25">
      <c r="A341" s="8" t="e">
        <f t="shared" si="6"/>
        <v>#REF!</v>
      </c>
      <c r="B341" s="21" t="s">
        <v>569</v>
      </c>
      <c r="C341" s="22" t="s">
        <v>5</v>
      </c>
      <c r="D34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41" s="47" t="e">
        <f>IF(#REF!=1,(D341*#REF!*#REF!)/(#REF!),IF(#REF!=2,(D341*#REF!*#REF!)/(#REF!*1.8),(D341*#REF!*#REF!)/(#REF!*2.6)))</f>
        <v>#REF!</v>
      </c>
      <c r="F341"/>
      <c r="G341"/>
    </row>
    <row r="342" spans="1:7" ht="15" x14ac:dyDescent="0.25">
      <c r="A342" s="8" t="e">
        <f t="shared" si="6"/>
        <v>#REF!</v>
      </c>
      <c r="B342" s="21" t="s">
        <v>257</v>
      </c>
      <c r="C342" s="22" t="s">
        <v>5</v>
      </c>
      <c r="D34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42" s="47" t="e">
        <f>IF(#REF!=1,(D342*#REF!*#REF!)/(#REF!),IF(#REF!=2,(D342*#REF!*#REF!)/(#REF!*1.8),(D342*#REF!*#REF!)/(#REF!*2.6)))</f>
        <v>#REF!</v>
      </c>
      <c r="F342"/>
      <c r="G342"/>
    </row>
    <row r="343" spans="1:7" ht="15" x14ac:dyDescent="0.25">
      <c r="A343" s="8" t="e">
        <f t="shared" si="6"/>
        <v>#REF!</v>
      </c>
      <c r="B343" s="21" t="s">
        <v>571</v>
      </c>
      <c r="C343" s="22" t="s">
        <v>1</v>
      </c>
      <c r="D34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43" s="47" t="e">
        <f>IF(#REF!=1,(D343*#REF!*#REF!)/(#REF!),IF(#REF!=2,(D343*#REF!*#REF!)/(#REF!*1.8),(D343*#REF!*#REF!)/(#REF!*2.6)))</f>
        <v>#REF!</v>
      </c>
      <c r="F343"/>
      <c r="G343"/>
    </row>
    <row r="344" spans="1:7" ht="15" x14ac:dyDescent="0.25">
      <c r="A344" s="8" t="e">
        <f t="shared" si="6"/>
        <v>#REF!</v>
      </c>
      <c r="B344" s="21" t="s">
        <v>572</v>
      </c>
      <c r="C344" s="22" t="s">
        <v>1</v>
      </c>
      <c r="D34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44" s="47" t="e">
        <f>IF(#REF!=1,(D344*#REF!*#REF!)/(#REF!),IF(#REF!=2,(D344*#REF!*#REF!)/(#REF!*1.8),(D344*#REF!*#REF!)/(#REF!*2.6)))</f>
        <v>#REF!</v>
      </c>
      <c r="F344"/>
      <c r="G344"/>
    </row>
    <row r="345" spans="1:7" ht="15" x14ac:dyDescent="0.25">
      <c r="A345" s="8" t="e">
        <f t="shared" si="6"/>
        <v>#REF!</v>
      </c>
      <c r="B345" s="21" t="s">
        <v>573</v>
      </c>
      <c r="C345" s="22" t="s">
        <v>1</v>
      </c>
      <c r="D34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45" s="47" t="e">
        <f>IF(#REF!=1,(D345*#REF!*#REF!)/(#REF!),IF(#REF!=2,(D345*#REF!*#REF!)/(#REF!*1.8),(D345*#REF!*#REF!)/(#REF!*2.6)))</f>
        <v>#REF!</v>
      </c>
      <c r="F345"/>
      <c r="G345"/>
    </row>
    <row r="346" spans="1:7" ht="15" x14ac:dyDescent="0.25">
      <c r="A346" s="8" t="e">
        <f t="shared" si="6"/>
        <v>#REF!</v>
      </c>
      <c r="B346" s="21" t="s">
        <v>258</v>
      </c>
      <c r="C346" s="22" t="s">
        <v>1</v>
      </c>
      <c r="D34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46" s="47" t="e">
        <f>IF(#REF!=1,(D346*#REF!*#REF!)/(#REF!),IF(#REF!=2,(D346*#REF!*#REF!)/(#REF!*1.8),(D346*#REF!*#REF!)/(#REF!*2.6)))</f>
        <v>#REF!</v>
      </c>
      <c r="F346"/>
      <c r="G346"/>
    </row>
    <row r="347" spans="1:7" ht="15" x14ac:dyDescent="0.25">
      <c r="A347" s="8" t="e">
        <f t="shared" si="6"/>
        <v>#REF!</v>
      </c>
      <c r="B347" s="21" t="s">
        <v>259</v>
      </c>
      <c r="C347" s="22" t="s">
        <v>17</v>
      </c>
      <c r="D34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47" s="47" t="e">
        <f>IF(#REF!=1,(D347*#REF!*#REF!)/(#REF!),IF(#REF!=2,(D347*#REF!*#REF!)/(#REF!*1.8),(D347*#REF!*#REF!)/(#REF!*2.6)))</f>
        <v>#REF!</v>
      </c>
      <c r="F347"/>
      <c r="G347"/>
    </row>
    <row r="348" spans="1:7" ht="15" x14ac:dyDescent="0.25">
      <c r="A348" s="8" t="e">
        <f t="shared" si="6"/>
        <v>#REF!</v>
      </c>
      <c r="B348" s="21" t="s">
        <v>260</v>
      </c>
      <c r="C348" s="22" t="s">
        <v>5</v>
      </c>
      <c r="D34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48" s="47" t="e">
        <f>IF(#REF!=1,(D348*#REF!*#REF!)/(#REF!),IF(#REF!=2,(D348*#REF!*#REF!)/(#REF!*1.8),(D348*#REF!*#REF!)/(#REF!*2.6)))</f>
        <v>#REF!</v>
      </c>
      <c r="F348"/>
      <c r="G348"/>
    </row>
    <row r="349" spans="1:7" ht="15" x14ac:dyDescent="0.25">
      <c r="A349" s="8" t="e">
        <f t="shared" si="6"/>
        <v>#REF!</v>
      </c>
      <c r="B349" s="21" t="s">
        <v>261</v>
      </c>
      <c r="C349" s="22" t="s">
        <v>5</v>
      </c>
      <c r="D34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49" s="47" t="e">
        <f>IF(#REF!=1,(D349*#REF!*#REF!)/(#REF!),IF(#REF!=2,(D349*#REF!*#REF!)/(#REF!*1.8),(D349*#REF!*#REF!)/(#REF!*2.6)))</f>
        <v>#REF!</v>
      </c>
      <c r="F349"/>
      <c r="G349"/>
    </row>
    <row r="350" spans="1:7" ht="15" x14ac:dyDescent="0.25">
      <c r="A350" s="8" t="e">
        <f t="shared" si="6"/>
        <v>#REF!</v>
      </c>
      <c r="B350" s="21" t="s">
        <v>262</v>
      </c>
      <c r="C350" s="22" t="s">
        <v>5</v>
      </c>
      <c r="D35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50" s="47" t="e">
        <f>IF(#REF!=1,(D350*#REF!*#REF!)/(#REF!),IF(#REF!=2,(D350*#REF!*#REF!)/(#REF!*1.8),(D350*#REF!*#REF!)/(#REF!*2.6)))</f>
        <v>#REF!</v>
      </c>
      <c r="F350"/>
      <c r="G350"/>
    </row>
    <row r="351" spans="1:7" ht="15" x14ac:dyDescent="0.25">
      <c r="A351" s="8" t="e">
        <f t="shared" si="6"/>
        <v>#REF!</v>
      </c>
      <c r="B351" s="21" t="s">
        <v>553</v>
      </c>
      <c r="C351" s="22" t="s">
        <v>5</v>
      </c>
      <c r="D35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51" s="47" t="e">
        <f>IF(#REF!=1,(D351*#REF!*#REF!)/(#REF!),IF(#REF!=2,(D351*#REF!*#REF!)/(#REF!*1.8),(D351*#REF!*#REF!)/(#REF!*2.6)))</f>
        <v>#REF!</v>
      </c>
      <c r="F351"/>
      <c r="G351"/>
    </row>
    <row r="352" spans="1:7" ht="15" x14ac:dyDescent="0.25">
      <c r="A352" s="8" t="e">
        <f t="shared" si="6"/>
        <v>#REF!</v>
      </c>
      <c r="B352" s="21" t="s">
        <v>263</v>
      </c>
      <c r="C352" s="22" t="s">
        <v>5</v>
      </c>
      <c r="D35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52" s="47" t="e">
        <f>IF(#REF!=1,(D352*#REF!*#REF!)/(#REF!),IF(#REF!=2,(D352*#REF!*#REF!)/(#REF!*1.8),(D352*#REF!*#REF!)/(#REF!*2.6)))</f>
        <v>#REF!</v>
      </c>
      <c r="F352"/>
      <c r="G352"/>
    </row>
    <row r="353" spans="1:7" ht="15" x14ac:dyDescent="0.25">
      <c r="A353" s="8" t="e">
        <f t="shared" si="6"/>
        <v>#REF!</v>
      </c>
      <c r="B353" s="21" t="s">
        <v>611</v>
      </c>
      <c r="C353" s="22" t="s">
        <v>5</v>
      </c>
      <c r="D35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53" s="47" t="e">
        <f>IF(#REF!=1,(D353*#REF!*#REF!)/(#REF!),IF(#REF!=2,(D353*#REF!*#REF!)/(#REF!*1.8),(D353*#REF!*#REF!)/(#REF!*2.6)))</f>
        <v>#REF!</v>
      </c>
      <c r="F353"/>
      <c r="G353"/>
    </row>
    <row r="354" spans="1:7" ht="15" x14ac:dyDescent="0.25">
      <c r="A354" s="8" t="e">
        <f t="shared" si="6"/>
        <v>#REF!</v>
      </c>
      <c r="B354" s="21" t="s">
        <v>264</v>
      </c>
      <c r="C354" s="22" t="s">
        <v>5</v>
      </c>
      <c r="D35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54" s="47" t="e">
        <f>IF(#REF!=1,(D354*#REF!*#REF!)/(#REF!),IF(#REF!=2,(D354*#REF!*#REF!)/(#REF!*1.8),(D354*#REF!*#REF!)/(#REF!*2.6)))</f>
        <v>#REF!</v>
      </c>
      <c r="F354"/>
      <c r="G354"/>
    </row>
    <row r="355" spans="1:7" ht="15" x14ac:dyDescent="0.25">
      <c r="A355" s="8" t="e">
        <f t="shared" si="6"/>
        <v>#REF!</v>
      </c>
      <c r="B355" s="21" t="s">
        <v>509</v>
      </c>
      <c r="C355" s="22" t="s">
        <v>5</v>
      </c>
      <c r="D35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55" s="47" t="e">
        <f>IF(#REF!=1,(D355*#REF!*#REF!)/(#REF!),IF(#REF!=2,(D355*#REF!*#REF!)/(#REF!*1.8),(D355*#REF!*#REF!)/(#REF!*2.6)))</f>
        <v>#REF!</v>
      </c>
      <c r="F355"/>
      <c r="G355"/>
    </row>
    <row r="356" spans="1:7" ht="15" x14ac:dyDescent="0.25">
      <c r="A356" s="8" t="e">
        <f t="shared" si="6"/>
        <v>#REF!</v>
      </c>
      <c r="B356" s="21" t="s">
        <v>265</v>
      </c>
      <c r="C356" s="22" t="s">
        <v>5</v>
      </c>
      <c r="D35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56" s="47" t="e">
        <f>IF(#REF!=1,(D356*#REF!*#REF!)/(#REF!),IF(#REF!=2,(D356*#REF!*#REF!)/(#REF!*1.8),(D356*#REF!*#REF!)/(#REF!*2.6)))</f>
        <v>#REF!</v>
      </c>
      <c r="F356"/>
      <c r="G356"/>
    </row>
    <row r="357" spans="1:7" ht="15" x14ac:dyDescent="0.25">
      <c r="A357" s="8" t="e">
        <f t="shared" si="6"/>
        <v>#REF!</v>
      </c>
      <c r="B357" s="21" t="s">
        <v>266</v>
      </c>
      <c r="C357" s="22" t="s">
        <v>5</v>
      </c>
      <c r="D35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57" s="47" t="e">
        <f>IF(#REF!=1,(D357*#REF!*#REF!)/(#REF!),IF(#REF!=2,(D357*#REF!*#REF!)/(#REF!*1.8),(D357*#REF!*#REF!)/(#REF!*2.6)))</f>
        <v>#REF!</v>
      </c>
      <c r="F357"/>
      <c r="G357"/>
    </row>
    <row r="358" spans="1:7" ht="15" x14ac:dyDescent="0.25">
      <c r="A358" s="8" t="e">
        <f t="shared" si="6"/>
        <v>#REF!</v>
      </c>
      <c r="B358" s="21" t="s">
        <v>267</v>
      </c>
      <c r="C358" s="22" t="s">
        <v>5</v>
      </c>
      <c r="D35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58" s="47" t="e">
        <f>IF(#REF!=1,(D358*#REF!*#REF!)/(#REF!),IF(#REF!=2,(D358*#REF!*#REF!)/(#REF!*1.8),(D358*#REF!*#REF!)/(#REF!*2.6)))</f>
        <v>#REF!</v>
      </c>
      <c r="F358"/>
      <c r="G358"/>
    </row>
    <row r="359" spans="1:7" ht="15" x14ac:dyDescent="0.25">
      <c r="A359" s="8" t="e">
        <f t="shared" si="6"/>
        <v>#REF!</v>
      </c>
      <c r="B359" s="21" t="s">
        <v>268</v>
      </c>
      <c r="C359" s="22" t="s">
        <v>5</v>
      </c>
      <c r="D35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59" s="47" t="e">
        <f>IF(#REF!=1,(D359*#REF!*#REF!)/(#REF!),IF(#REF!=2,(D359*#REF!*#REF!)/(#REF!*1.8),(D359*#REF!*#REF!)/(#REF!*2.6)))</f>
        <v>#REF!</v>
      </c>
      <c r="F359"/>
      <c r="G359"/>
    </row>
    <row r="360" spans="1:7" ht="15" x14ac:dyDescent="0.25">
      <c r="A360" s="8" t="e">
        <f t="shared" si="6"/>
        <v>#REF!</v>
      </c>
      <c r="B360" s="21" t="s">
        <v>269</v>
      </c>
      <c r="C360" s="22" t="s">
        <v>5</v>
      </c>
      <c r="D36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60" s="47" t="e">
        <f>IF(#REF!=1,(D360*#REF!*#REF!)/(#REF!),IF(#REF!=2,(D360*#REF!*#REF!)/(#REF!*1.8),(D360*#REF!*#REF!)/(#REF!*2.6)))</f>
        <v>#REF!</v>
      </c>
      <c r="F360"/>
      <c r="G360"/>
    </row>
    <row r="361" spans="1:7" ht="15" x14ac:dyDescent="0.25">
      <c r="A361" s="8" t="e">
        <f t="shared" si="6"/>
        <v>#REF!</v>
      </c>
      <c r="B361" s="21" t="s">
        <v>612</v>
      </c>
      <c r="C361" s="22" t="s">
        <v>5</v>
      </c>
      <c r="D36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61" s="47" t="e">
        <f>IF(#REF!=1,(D361*#REF!*#REF!)/(#REF!),IF(#REF!=2,(D361*#REF!*#REF!)/(#REF!*1.8),(D361*#REF!*#REF!)/(#REF!*2.6)))</f>
        <v>#REF!</v>
      </c>
      <c r="F361"/>
      <c r="G361"/>
    </row>
    <row r="362" spans="1:7" ht="15" x14ac:dyDescent="0.25">
      <c r="A362" s="8" t="e">
        <f t="shared" si="6"/>
        <v>#REF!</v>
      </c>
      <c r="B362" s="21" t="s">
        <v>613</v>
      </c>
      <c r="C362" s="22" t="s">
        <v>5</v>
      </c>
      <c r="D36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62" s="47" t="e">
        <f>IF(#REF!=1,(D362*#REF!*#REF!)/(#REF!),IF(#REF!=2,(D362*#REF!*#REF!)/(#REF!*1.8),(D362*#REF!*#REF!)/(#REF!*2.6)))</f>
        <v>#REF!</v>
      </c>
      <c r="F362"/>
      <c r="G362"/>
    </row>
    <row r="363" spans="1:7" ht="15" x14ac:dyDescent="0.25">
      <c r="A363" s="8" t="e">
        <f t="shared" si="6"/>
        <v>#REF!</v>
      </c>
      <c r="B363" s="21" t="s">
        <v>554</v>
      </c>
      <c r="C363" s="22" t="s">
        <v>5</v>
      </c>
      <c r="D36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63" s="47" t="e">
        <f>IF(#REF!=1,(D363*#REF!*#REF!)/(#REF!),IF(#REF!=2,(D363*#REF!*#REF!)/(#REF!*1.8),(D363*#REF!*#REF!)/(#REF!*2.6)))</f>
        <v>#REF!</v>
      </c>
      <c r="F363"/>
      <c r="G363"/>
    </row>
    <row r="364" spans="1:7" ht="15" x14ac:dyDescent="0.25">
      <c r="A364" s="8" t="e">
        <f t="shared" si="6"/>
        <v>#REF!</v>
      </c>
      <c r="B364" s="21" t="s">
        <v>270</v>
      </c>
      <c r="C364" s="22" t="s">
        <v>5</v>
      </c>
      <c r="D36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64" s="47" t="e">
        <f>IF(#REF!=1,(D364*#REF!*#REF!)/(#REF!),IF(#REF!=2,(D364*#REF!*#REF!)/(#REF!*1.8),(D364*#REF!*#REF!)/(#REF!*2.6)))</f>
        <v>#REF!</v>
      </c>
      <c r="F364"/>
      <c r="G364"/>
    </row>
    <row r="365" spans="1:7" ht="15" x14ac:dyDescent="0.25">
      <c r="A365" s="8" t="e">
        <f t="shared" si="6"/>
        <v>#REF!</v>
      </c>
      <c r="B365" s="21" t="s">
        <v>271</v>
      </c>
      <c r="C365" s="22" t="s">
        <v>5</v>
      </c>
      <c r="D36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65" s="47" t="e">
        <f>IF(#REF!=1,(D365*#REF!*#REF!)/(#REF!),IF(#REF!=2,(D365*#REF!*#REF!)/(#REF!*1.8),(D365*#REF!*#REF!)/(#REF!*2.6)))</f>
        <v>#REF!</v>
      </c>
      <c r="F365"/>
      <c r="G365"/>
    </row>
    <row r="366" spans="1:7" ht="15" x14ac:dyDescent="0.25">
      <c r="A366" s="8" t="e">
        <f t="shared" si="6"/>
        <v>#REF!</v>
      </c>
      <c r="B366" s="21" t="s">
        <v>272</v>
      </c>
      <c r="C366" s="22" t="s">
        <v>5</v>
      </c>
      <c r="D36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66" s="47" t="e">
        <f>IF(#REF!=1,(D366*#REF!*#REF!)/(#REF!),IF(#REF!=2,(D366*#REF!*#REF!)/(#REF!*1.8),(D366*#REF!*#REF!)/(#REF!*2.6)))</f>
        <v>#REF!</v>
      </c>
      <c r="F366"/>
      <c r="G366"/>
    </row>
    <row r="367" spans="1:7" ht="15" x14ac:dyDescent="0.25">
      <c r="A367" s="8" t="e">
        <f t="shared" si="6"/>
        <v>#REF!</v>
      </c>
      <c r="B367" s="21" t="s">
        <v>558</v>
      </c>
      <c r="C367" s="22" t="s">
        <v>1</v>
      </c>
      <c r="D36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67" s="47" t="e">
        <f>IF(#REF!=1,(D367*#REF!*#REF!)/(#REF!),IF(#REF!=2,(D367*#REF!*#REF!)/(#REF!*1.8),(D367*#REF!*#REF!)/(#REF!*2.6)))</f>
        <v>#REF!</v>
      </c>
      <c r="F367"/>
      <c r="G367"/>
    </row>
    <row r="368" spans="1:7" ht="15" x14ac:dyDescent="0.25">
      <c r="A368" s="8" t="e">
        <f t="shared" si="6"/>
        <v>#REF!</v>
      </c>
      <c r="B368" s="21" t="s">
        <v>273</v>
      </c>
      <c r="C368" s="22" t="s">
        <v>1</v>
      </c>
      <c r="D36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68" s="47" t="e">
        <f>IF(#REF!=1,(D368*#REF!*#REF!)/(#REF!),IF(#REF!=2,(D368*#REF!*#REF!)/(#REF!*1.8),(D368*#REF!*#REF!)/(#REF!*2.6)))</f>
        <v>#REF!</v>
      </c>
      <c r="F368"/>
      <c r="G368"/>
    </row>
    <row r="369" spans="1:7" ht="15" x14ac:dyDescent="0.25">
      <c r="A369" s="8" t="e">
        <f t="shared" si="6"/>
        <v>#REF!</v>
      </c>
      <c r="B369" s="21" t="s">
        <v>274</v>
      </c>
      <c r="C369" s="22" t="s">
        <v>1</v>
      </c>
      <c r="D36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69" s="47" t="e">
        <f>IF(#REF!=1,(D369*#REF!*#REF!)/(#REF!),IF(#REF!=2,(D369*#REF!*#REF!)/(#REF!*1.8),(D369*#REF!*#REF!)/(#REF!*2.6)))</f>
        <v>#REF!</v>
      </c>
      <c r="F369"/>
      <c r="G369"/>
    </row>
    <row r="370" spans="1:7" ht="15" x14ac:dyDescent="0.25">
      <c r="A370" s="8" t="e">
        <f t="shared" si="6"/>
        <v>#REF!</v>
      </c>
      <c r="B370" s="21" t="s">
        <v>614</v>
      </c>
      <c r="C370" s="22" t="s">
        <v>1</v>
      </c>
      <c r="D37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70" s="47" t="e">
        <f>IF(#REF!=1,(D370*#REF!*#REF!)/(#REF!),IF(#REF!=2,(D370*#REF!*#REF!)/(#REF!*1.8),(D370*#REF!*#REF!)/(#REF!*2.6)))</f>
        <v>#REF!</v>
      </c>
      <c r="F370"/>
      <c r="G370"/>
    </row>
    <row r="371" spans="1:7" ht="15" x14ac:dyDescent="0.25">
      <c r="A371" s="8" t="e">
        <f t="shared" si="6"/>
        <v>#REF!</v>
      </c>
      <c r="B371" s="21" t="s">
        <v>275</v>
      </c>
      <c r="C371" s="22" t="s">
        <v>17</v>
      </c>
      <c r="D37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71" s="47" t="e">
        <f>IF(#REF!=1,(D371*#REF!*#REF!)/(#REF!),IF(#REF!=2,(D371*#REF!*#REF!)/(#REF!*1.8),(D371*#REF!*#REF!)/(#REF!*2.6)))</f>
        <v>#REF!</v>
      </c>
      <c r="F371"/>
      <c r="G371"/>
    </row>
    <row r="372" spans="1:7" ht="15" x14ac:dyDescent="0.25">
      <c r="A372" s="8" t="e">
        <f t="shared" si="6"/>
        <v>#REF!</v>
      </c>
      <c r="B372" s="21" t="s">
        <v>276</v>
      </c>
      <c r="C372" s="22" t="s">
        <v>1</v>
      </c>
      <c r="D37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72" s="47" t="e">
        <f>IF(#REF!=1,(D372*#REF!*#REF!)/(#REF!),IF(#REF!=2,(D372*#REF!*#REF!)/(#REF!*1.8),(D372*#REF!*#REF!)/(#REF!*2.6)))</f>
        <v>#REF!</v>
      </c>
      <c r="F372"/>
      <c r="G372"/>
    </row>
    <row r="373" spans="1:7" ht="15" x14ac:dyDescent="0.25">
      <c r="A373" s="8" t="e">
        <f t="shared" si="6"/>
        <v>#REF!</v>
      </c>
      <c r="B373" s="21" t="s">
        <v>277</v>
      </c>
      <c r="C373" s="22" t="s">
        <v>17</v>
      </c>
      <c r="D37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73" s="47" t="e">
        <f>IF(#REF!=1,(D373*#REF!*#REF!)/(#REF!),IF(#REF!=2,(D373*#REF!*#REF!)/(#REF!*1.8),(D373*#REF!*#REF!)/(#REF!*2.6)))</f>
        <v>#REF!</v>
      </c>
      <c r="F373"/>
      <c r="G373"/>
    </row>
    <row r="374" spans="1:7" ht="15" x14ac:dyDescent="0.25">
      <c r="A374" s="8" t="e">
        <f t="shared" si="6"/>
        <v>#REF!</v>
      </c>
      <c r="B374" s="21" t="s">
        <v>278</v>
      </c>
      <c r="C374" s="22" t="s">
        <v>1</v>
      </c>
      <c r="D37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74" s="47" t="e">
        <f>IF(#REF!=1,(D374*#REF!*#REF!)/(#REF!),IF(#REF!=2,(D374*#REF!*#REF!)/(#REF!*1.8),(D374*#REF!*#REF!)/(#REF!*2.6)))</f>
        <v>#REF!</v>
      </c>
      <c r="F374"/>
      <c r="G374"/>
    </row>
    <row r="375" spans="1:7" ht="15" x14ac:dyDescent="0.25">
      <c r="A375" s="8" t="e">
        <f t="shared" si="6"/>
        <v>#REF!</v>
      </c>
      <c r="B375" s="21" t="s">
        <v>258</v>
      </c>
      <c r="C375" s="22" t="s">
        <v>1</v>
      </c>
      <c r="D37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75" s="47" t="e">
        <f>IF(#REF!=1,(D375*#REF!*#REF!)/(#REF!),IF(#REF!=2,(D375*#REF!*#REF!)/(#REF!*1.8),(D375*#REF!*#REF!)/(#REF!*2.6)))</f>
        <v>#REF!</v>
      </c>
      <c r="F375"/>
      <c r="G375"/>
    </row>
    <row r="376" spans="1:7" ht="15" x14ac:dyDescent="0.25">
      <c r="A376" s="8">
        <v>1</v>
      </c>
      <c r="B376" s="598" t="s">
        <v>24</v>
      </c>
      <c r="C376" s="598"/>
      <c r="D376" s="598"/>
      <c r="E376" s="48"/>
      <c r="F376"/>
      <c r="G376"/>
    </row>
    <row r="377" spans="1:7" ht="15" x14ac:dyDescent="0.25">
      <c r="A377" s="8" t="e">
        <f t="shared" si="6"/>
        <v>#REF!</v>
      </c>
      <c r="B377" s="21" t="s">
        <v>537</v>
      </c>
      <c r="C377" s="22" t="s">
        <v>5</v>
      </c>
      <c r="D37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77" s="47" t="e">
        <f>IF(#REF!=1,(D377*#REF!*#REF!)/(#REF!),IF(#REF!=2,(D377*#REF!*#REF!)/(#REF!*1.8),(D377*#REF!*#REF!)/(#REF!*2.6)))</f>
        <v>#REF!</v>
      </c>
      <c r="F377"/>
      <c r="G377"/>
    </row>
    <row r="378" spans="1:7" ht="15" x14ac:dyDescent="0.25">
      <c r="A378" s="8" t="e">
        <f t="shared" si="6"/>
        <v>#REF!</v>
      </c>
      <c r="B378" s="21" t="s">
        <v>557</v>
      </c>
      <c r="C378" s="22" t="s">
        <v>5</v>
      </c>
      <c r="D37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78" s="47" t="e">
        <f>IF(#REF!=1,(D378*#REF!*#REF!)/(#REF!),IF(#REF!=2,(D378*#REF!*#REF!)/(#REF!*1.8),(D378*#REF!*#REF!)/(#REF!*2.6)))</f>
        <v>#REF!</v>
      </c>
      <c r="F378"/>
      <c r="G378"/>
    </row>
    <row r="379" spans="1:7" ht="15" x14ac:dyDescent="0.25">
      <c r="A379" s="8" t="e">
        <f t="shared" si="6"/>
        <v>#REF!</v>
      </c>
      <c r="B379" s="21" t="s">
        <v>279</v>
      </c>
      <c r="C379" s="22" t="s">
        <v>5</v>
      </c>
      <c r="D37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79" s="47" t="e">
        <f>IF(#REF!=1,(D379*#REF!*#REF!)/(#REF!),IF(#REF!=2,(D379*#REF!*#REF!)/(#REF!*1.8),(D379*#REF!*#REF!)/(#REF!*2.6)))</f>
        <v>#REF!</v>
      </c>
      <c r="F379"/>
      <c r="G379"/>
    </row>
    <row r="380" spans="1:7" ht="15" x14ac:dyDescent="0.25">
      <c r="A380" s="8" t="e">
        <f t="shared" si="6"/>
        <v>#REF!</v>
      </c>
      <c r="B380" s="21" t="s">
        <v>280</v>
      </c>
      <c r="C380" s="22" t="s">
        <v>5</v>
      </c>
      <c r="D38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80" s="47" t="e">
        <f>IF(#REF!=1,(D380*#REF!*#REF!)/(#REF!),IF(#REF!=2,(D380*#REF!*#REF!)/(#REF!*1.8),(D380*#REF!*#REF!)/(#REF!*2.6)))</f>
        <v>#REF!</v>
      </c>
      <c r="F380"/>
      <c r="G380"/>
    </row>
    <row r="381" spans="1:7" ht="15" x14ac:dyDescent="0.25">
      <c r="A381" s="8" t="e">
        <f t="shared" si="6"/>
        <v>#REF!</v>
      </c>
      <c r="B381" s="21" t="s">
        <v>536</v>
      </c>
      <c r="C381" s="22" t="s">
        <v>5</v>
      </c>
      <c r="D38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81" s="47" t="e">
        <f>IF(#REF!=1,(D381*#REF!*#REF!)/(#REF!),IF(#REF!=2,(D381*#REF!*#REF!)/(#REF!*1.8),(D381*#REF!*#REF!)/(#REF!*2.6)))</f>
        <v>#REF!</v>
      </c>
      <c r="F381"/>
      <c r="G381"/>
    </row>
    <row r="382" spans="1:7" ht="15" x14ac:dyDescent="0.25">
      <c r="A382" s="8" t="e">
        <f t="shared" si="6"/>
        <v>#REF!</v>
      </c>
      <c r="B382" s="21" t="s">
        <v>281</v>
      </c>
      <c r="C382" s="22" t="s">
        <v>5</v>
      </c>
      <c r="D38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82" s="47" t="e">
        <f>IF(#REF!=1,(D382*#REF!*#REF!)/(#REF!),IF(#REF!=2,(D382*#REF!*#REF!)/(#REF!*1.8),(D382*#REF!*#REF!)/(#REF!*2.6)))</f>
        <v>#REF!</v>
      </c>
      <c r="F382"/>
      <c r="G382"/>
    </row>
    <row r="383" spans="1:7" ht="15" x14ac:dyDescent="0.25">
      <c r="A383" s="8" t="e">
        <f t="shared" si="6"/>
        <v>#REF!</v>
      </c>
      <c r="B383" s="21" t="s">
        <v>282</v>
      </c>
      <c r="C383" s="22" t="s">
        <v>5</v>
      </c>
      <c r="D38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83" s="47" t="e">
        <f>IF(#REF!=1,(D383*#REF!*#REF!)/(#REF!),IF(#REF!=2,(D383*#REF!*#REF!)/(#REF!*1.8),(D383*#REF!*#REF!)/(#REF!*2.6)))</f>
        <v>#REF!</v>
      </c>
      <c r="F383"/>
      <c r="G383"/>
    </row>
    <row r="384" spans="1:7" ht="15" x14ac:dyDescent="0.25">
      <c r="A384" s="8" t="e">
        <f t="shared" si="6"/>
        <v>#REF!</v>
      </c>
      <c r="B384" s="21" t="s">
        <v>283</v>
      </c>
      <c r="C384" s="22" t="s">
        <v>5</v>
      </c>
      <c r="D38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84" s="47" t="e">
        <f>IF(#REF!=1,(D384*#REF!*#REF!)/(#REF!),IF(#REF!=2,(D384*#REF!*#REF!)/(#REF!*1.8),(D384*#REF!*#REF!)/(#REF!*2.6)))</f>
        <v>#REF!</v>
      </c>
      <c r="F384"/>
      <c r="G384"/>
    </row>
    <row r="385" spans="1:7" ht="15" x14ac:dyDescent="0.25">
      <c r="A385" s="8" t="e">
        <f t="shared" si="6"/>
        <v>#REF!</v>
      </c>
      <c r="B385" s="21" t="s">
        <v>567</v>
      </c>
      <c r="C385" s="22" t="s">
        <v>1</v>
      </c>
      <c r="D38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85" s="47" t="e">
        <f>IF(#REF!=1,(D385*#REF!*#REF!)/(#REF!),IF(#REF!=2,(D385*#REF!*#REF!)/(#REF!*1.8),(D385*#REF!*#REF!)/(#REF!*2.6)))</f>
        <v>#REF!</v>
      </c>
      <c r="F385"/>
      <c r="G385"/>
    </row>
    <row r="386" spans="1:7" ht="15" x14ac:dyDescent="0.25">
      <c r="A386" s="8" t="e">
        <f t="shared" si="6"/>
        <v>#REF!</v>
      </c>
      <c r="B386" s="21" t="s">
        <v>284</v>
      </c>
      <c r="C386" s="22" t="s">
        <v>1</v>
      </c>
      <c r="D38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86" s="47" t="e">
        <f>IF(#REF!=1,(D386*#REF!*#REF!)/(#REF!),IF(#REF!=2,(D386*#REF!*#REF!)/(#REF!*1.8),(D386*#REF!*#REF!)/(#REF!*2.6)))</f>
        <v>#REF!</v>
      </c>
      <c r="F386"/>
      <c r="G386"/>
    </row>
    <row r="387" spans="1:7" ht="15" x14ac:dyDescent="0.25">
      <c r="A387" s="8" t="e">
        <f t="shared" si="6"/>
        <v>#REF!</v>
      </c>
      <c r="B387" s="21" t="s">
        <v>285</v>
      </c>
      <c r="C387" s="22" t="s">
        <v>5</v>
      </c>
      <c r="D38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87" s="47" t="e">
        <f>IF(#REF!=1,(D387*#REF!*#REF!)/(#REF!),IF(#REF!=2,(D387*#REF!*#REF!)/(#REF!*1.8),(D387*#REF!*#REF!)/(#REF!*2.6)))</f>
        <v>#REF!</v>
      </c>
      <c r="F387"/>
      <c r="G387"/>
    </row>
    <row r="388" spans="1:7" ht="15" x14ac:dyDescent="0.25">
      <c r="A388" s="8" t="e">
        <f t="shared" si="6"/>
        <v>#REF!</v>
      </c>
      <c r="B388" s="21" t="s">
        <v>532</v>
      </c>
      <c r="C388" s="22" t="s">
        <v>5</v>
      </c>
      <c r="D38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88" s="47" t="e">
        <f>IF(#REF!=1,(D388*#REF!*#REF!)/(#REF!),IF(#REF!=2,(D388*#REF!*#REF!)/(#REF!*1.8),(D388*#REF!*#REF!)/(#REF!*2.6)))</f>
        <v>#REF!</v>
      </c>
      <c r="F388"/>
      <c r="G388"/>
    </row>
    <row r="389" spans="1:7" ht="15" x14ac:dyDescent="0.25">
      <c r="A389" s="8" t="e">
        <f t="shared" si="6"/>
        <v>#REF!</v>
      </c>
      <c r="B389" s="21" t="s">
        <v>286</v>
      </c>
      <c r="C389" s="22" t="s">
        <v>1</v>
      </c>
      <c r="D38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89" s="47" t="e">
        <f>IF(#REF!=1,(D389*#REF!*#REF!)/(#REF!),IF(#REF!=2,(D389*#REF!*#REF!)/(#REF!*1.8),(D389*#REF!*#REF!)/(#REF!*2.6)))</f>
        <v>#REF!</v>
      </c>
      <c r="F389"/>
      <c r="G389"/>
    </row>
    <row r="390" spans="1:7" ht="15" x14ac:dyDescent="0.25">
      <c r="A390" s="8" t="e">
        <f t="shared" si="6"/>
        <v>#REF!</v>
      </c>
      <c r="B390" s="21" t="s">
        <v>287</v>
      </c>
      <c r="C390" s="22" t="s">
        <v>1</v>
      </c>
      <c r="D39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90" s="47" t="e">
        <f>IF(#REF!=1,(D390*#REF!*#REF!)/(#REF!),IF(#REF!=2,(D390*#REF!*#REF!)/(#REF!*1.8),(D390*#REF!*#REF!)/(#REF!*2.6)))</f>
        <v>#REF!</v>
      </c>
      <c r="F390"/>
      <c r="G390"/>
    </row>
    <row r="391" spans="1:7" ht="15" x14ac:dyDescent="0.25">
      <c r="A391" s="8" t="e">
        <f t="shared" si="6"/>
        <v>#REF!</v>
      </c>
      <c r="B391" s="21" t="s">
        <v>288</v>
      </c>
      <c r="C391" s="22" t="s">
        <v>5</v>
      </c>
      <c r="D39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91" s="47" t="e">
        <f>IF(#REF!=1,(D391*#REF!*#REF!)/(#REF!),IF(#REF!=2,(D391*#REF!*#REF!)/(#REF!*1.8),(D391*#REF!*#REF!)/(#REF!*2.6)))</f>
        <v>#REF!</v>
      </c>
      <c r="F391"/>
      <c r="G391"/>
    </row>
    <row r="392" spans="1:7" ht="15" x14ac:dyDescent="0.25">
      <c r="A392" s="8" t="e">
        <f t="shared" ref="A392:A456" si="7">IF(D392&gt;0,1,0)</f>
        <v>#REF!</v>
      </c>
      <c r="B392" s="21" t="s">
        <v>615</v>
      </c>
      <c r="C392" s="22" t="s">
        <v>5</v>
      </c>
      <c r="D39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92" s="47" t="e">
        <f>IF(#REF!=1,(D392*#REF!*#REF!)/(#REF!),IF(#REF!=2,(D392*#REF!*#REF!)/(#REF!*1.8),(D392*#REF!*#REF!)/(#REF!*2.6)))</f>
        <v>#REF!</v>
      </c>
      <c r="F392"/>
      <c r="G392"/>
    </row>
    <row r="393" spans="1:7" ht="15" x14ac:dyDescent="0.25">
      <c r="A393" s="8" t="e">
        <f t="shared" si="7"/>
        <v>#REF!</v>
      </c>
      <c r="B393" s="21" t="s">
        <v>511</v>
      </c>
      <c r="C393" s="22" t="s">
        <v>5</v>
      </c>
      <c r="D39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93" s="47" t="e">
        <f>IF(#REF!=1,(D393*#REF!*#REF!)/(#REF!),IF(#REF!=2,(D393*#REF!*#REF!)/(#REF!*1.8),(D393*#REF!*#REF!)/(#REF!*2.6)))</f>
        <v>#REF!</v>
      </c>
      <c r="F393"/>
      <c r="G393"/>
    </row>
    <row r="394" spans="1:7" ht="15" x14ac:dyDescent="0.25">
      <c r="A394" s="8" t="e">
        <f t="shared" si="7"/>
        <v>#REF!</v>
      </c>
      <c r="B394" s="21" t="s">
        <v>568</v>
      </c>
      <c r="C394" s="22" t="s">
        <v>5</v>
      </c>
      <c r="D39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94" s="47" t="e">
        <f>IF(#REF!=1,(D394*#REF!*#REF!)/(#REF!),IF(#REF!=2,(D394*#REF!*#REF!)/(#REF!*1.8),(D394*#REF!*#REF!)/(#REF!*2.6)))</f>
        <v>#REF!</v>
      </c>
      <c r="F394"/>
      <c r="G394"/>
    </row>
    <row r="395" spans="1:7" ht="15" x14ac:dyDescent="0.25">
      <c r="A395" s="8" t="e">
        <f t="shared" si="7"/>
        <v>#REF!</v>
      </c>
      <c r="B395" s="21" t="s">
        <v>257</v>
      </c>
      <c r="C395" s="22" t="s">
        <v>5</v>
      </c>
      <c r="D39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95" s="47" t="e">
        <f>IF(#REF!=1,(D395*#REF!*#REF!)/(#REF!),IF(#REF!=2,(D395*#REF!*#REF!)/(#REF!*1.8),(D395*#REF!*#REF!)/(#REF!*2.6)))</f>
        <v>#REF!</v>
      </c>
      <c r="F395"/>
      <c r="G395"/>
    </row>
    <row r="396" spans="1:7" ht="15" x14ac:dyDescent="0.25">
      <c r="A396" s="8" t="e">
        <f t="shared" si="7"/>
        <v>#REF!</v>
      </c>
      <c r="B396" s="21" t="s">
        <v>564</v>
      </c>
      <c r="C396" s="22" t="s">
        <v>5</v>
      </c>
      <c r="D39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96" s="47" t="e">
        <f>IF(#REF!=1,(D396*#REF!*#REF!)/(#REF!),IF(#REF!=2,(D396*#REF!*#REF!)/(#REF!*1.8),(D396*#REF!*#REF!)/(#REF!*2.6)))</f>
        <v>#REF!</v>
      </c>
      <c r="F396"/>
      <c r="G396"/>
    </row>
    <row r="397" spans="1:7" ht="15" x14ac:dyDescent="0.25">
      <c r="A397" s="8" t="e">
        <f t="shared" si="7"/>
        <v>#REF!</v>
      </c>
      <c r="B397" s="21" t="s">
        <v>563</v>
      </c>
      <c r="C397" s="22" t="s">
        <v>5</v>
      </c>
      <c r="D39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97" s="47" t="e">
        <f>IF(#REF!=1,(D397*#REF!*#REF!)/(#REF!),IF(#REF!=2,(D397*#REF!*#REF!)/(#REF!*1.8),(D397*#REF!*#REF!)/(#REF!*2.6)))</f>
        <v>#REF!</v>
      </c>
      <c r="F397"/>
      <c r="G397"/>
    </row>
    <row r="398" spans="1:7" ht="15" x14ac:dyDescent="0.25">
      <c r="A398" s="8" t="e">
        <f t="shared" si="7"/>
        <v>#REF!</v>
      </c>
      <c r="B398" s="21" t="s">
        <v>574</v>
      </c>
      <c r="C398" s="22" t="s">
        <v>1</v>
      </c>
      <c r="D39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98" s="47" t="e">
        <f>IF(#REF!=1,(D398*#REF!*#REF!)/(#REF!),IF(#REF!=2,(D398*#REF!*#REF!)/(#REF!*1.8),(D398*#REF!*#REF!)/(#REF!*2.6)))</f>
        <v>#REF!</v>
      </c>
      <c r="F398"/>
      <c r="G398"/>
    </row>
    <row r="399" spans="1:7" ht="15" x14ac:dyDescent="0.25">
      <c r="A399" s="8" t="e">
        <f t="shared" si="7"/>
        <v>#REF!</v>
      </c>
      <c r="B399" s="21" t="s">
        <v>573</v>
      </c>
      <c r="C399" s="22" t="s">
        <v>1</v>
      </c>
      <c r="D39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399" s="47" t="e">
        <f>IF(#REF!=1,(D399*#REF!*#REF!)/(#REF!),IF(#REF!=2,(D399*#REF!*#REF!)/(#REF!*1.8),(D399*#REF!*#REF!)/(#REF!*2.6)))</f>
        <v>#REF!</v>
      </c>
      <c r="F399"/>
      <c r="G399"/>
    </row>
    <row r="400" spans="1:7" ht="15" x14ac:dyDescent="0.25">
      <c r="A400" s="8" t="e">
        <f t="shared" si="7"/>
        <v>#REF!</v>
      </c>
      <c r="B400" s="21" t="s">
        <v>575</v>
      </c>
      <c r="C400" s="22" t="s">
        <v>1</v>
      </c>
      <c r="D40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00" s="47" t="e">
        <f>IF(#REF!=1,(D400*#REF!*#REF!)/(#REF!),IF(#REF!=2,(D400*#REF!*#REF!)/(#REF!*1.8),(D400*#REF!*#REF!)/(#REF!*2.6)))</f>
        <v>#REF!</v>
      </c>
      <c r="F400"/>
      <c r="G400"/>
    </row>
    <row r="401" spans="1:7" ht="15" x14ac:dyDescent="0.25">
      <c r="A401" s="8" t="e">
        <f t="shared" si="7"/>
        <v>#REF!</v>
      </c>
      <c r="B401" s="21" t="s">
        <v>570</v>
      </c>
      <c r="C401" s="22" t="s">
        <v>1</v>
      </c>
      <c r="D40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01" s="47" t="e">
        <f>IF(#REF!=1,(D401*#REF!*#REF!)/(#REF!),IF(#REF!=2,(D401*#REF!*#REF!)/(#REF!*1.8),(D401*#REF!*#REF!)/(#REF!*2.6)))</f>
        <v>#REF!</v>
      </c>
      <c r="F401"/>
      <c r="G401"/>
    </row>
    <row r="402" spans="1:7" ht="15" x14ac:dyDescent="0.25">
      <c r="A402" s="8" t="e">
        <f t="shared" si="7"/>
        <v>#REF!</v>
      </c>
      <c r="B402" s="21" t="s">
        <v>48</v>
      </c>
      <c r="C402" s="22" t="s">
        <v>17</v>
      </c>
      <c r="D40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02" s="47" t="e">
        <f>IF(#REF!=1,(D402*#REF!*#REF!)/(#REF!),IF(#REF!=2,(D402*#REF!*#REF!)/(#REF!*1.8),(D402*#REF!*#REF!)/(#REF!*2.6)))</f>
        <v>#REF!</v>
      </c>
      <c r="F402"/>
      <c r="G402"/>
    </row>
    <row r="403" spans="1:7" ht="15" x14ac:dyDescent="0.25">
      <c r="A403" s="8" t="e">
        <f t="shared" si="7"/>
        <v>#REF!</v>
      </c>
      <c r="B403" s="21" t="s">
        <v>289</v>
      </c>
      <c r="C403" s="22" t="s">
        <v>17</v>
      </c>
      <c r="D40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03" s="47" t="e">
        <f>IF(#REF!=1,(D403*#REF!*#REF!)/(#REF!),IF(#REF!=2,(D403*#REF!*#REF!)/(#REF!*1.8),(D403*#REF!*#REF!)/(#REF!*2.6)))</f>
        <v>#REF!</v>
      </c>
      <c r="F403"/>
      <c r="G403"/>
    </row>
    <row r="404" spans="1:7" ht="15" x14ac:dyDescent="0.25">
      <c r="A404" s="8" t="e">
        <f t="shared" si="7"/>
        <v>#REF!</v>
      </c>
      <c r="B404" s="21" t="s">
        <v>290</v>
      </c>
      <c r="C404" s="22" t="s">
        <v>5</v>
      </c>
      <c r="D40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04" s="47" t="e">
        <f>IF(#REF!=1,(D404*#REF!*#REF!)/(#REF!),IF(#REF!=2,(D404*#REF!*#REF!)/(#REF!*1.8),(D404*#REF!*#REF!)/(#REF!*2.6)))</f>
        <v>#REF!</v>
      </c>
      <c r="F404"/>
      <c r="G404"/>
    </row>
    <row r="405" spans="1:7" ht="15" x14ac:dyDescent="0.25">
      <c r="A405" s="8" t="e">
        <f t="shared" si="7"/>
        <v>#REF!</v>
      </c>
      <c r="B405" s="21" t="s">
        <v>291</v>
      </c>
      <c r="C405" s="22" t="s">
        <v>5</v>
      </c>
      <c r="D40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05" s="47" t="e">
        <f>IF(#REF!=1,(D405*#REF!*#REF!)/(#REF!),IF(#REF!=2,(D405*#REF!*#REF!)/(#REF!*1.8),(D405*#REF!*#REF!)/(#REF!*2.6)))</f>
        <v>#REF!</v>
      </c>
      <c r="F405"/>
      <c r="G405"/>
    </row>
    <row r="406" spans="1:7" ht="15" x14ac:dyDescent="0.25">
      <c r="A406" s="8" t="e">
        <f t="shared" si="7"/>
        <v>#REF!</v>
      </c>
      <c r="B406" s="21" t="s">
        <v>262</v>
      </c>
      <c r="C406" s="22" t="s">
        <v>5</v>
      </c>
      <c r="D40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06" s="47" t="e">
        <f>IF(#REF!=1,(D406*#REF!*#REF!)/(#REF!),IF(#REF!=2,(D406*#REF!*#REF!)/(#REF!*1.8),(D406*#REF!*#REF!)/(#REF!*2.6)))</f>
        <v>#REF!</v>
      </c>
      <c r="F406"/>
      <c r="G406"/>
    </row>
    <row r="407" spans="1:7" ht="25.5" x14ac:dyDescent="0.25">
      <c r="A407" s="8" t="e">
        <f t="shared" si="7"/>
        <v>#REF!</v>
      </c>
      <c r="B407" s="21" t="s">
        <v>616</v>
      </c>
      <c r="C407" s="22" t="s">
        <v>5</v>
      </c>
      <c r="D40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07" s="47" t="e">
        <f>IF(#REF!=1,(D407*#REF!*#REF!)/(#REF!),IF(#REF!=2,(D407*#REF!*#REF!)/(#REF!*1.8),(D407*#REF!*#REF!)/(#REF!*2.6)))</f>
        <v>#REF!</v>
      </c>
      <c r="F407"/>
      <c r="G407"/>
    </row>
    <row r="408" spans="1:7" ht="15" x14ac:dyDescent="0.25">
      <c r="A408" s="8" t="e">
        <f t="shared" si="7"/>
        <v>#REF!</v>
      </c>
      <c r="B408" s="21" t="s">
        <v>292</v>
      </c>
      <c r="C408" s="22" t="s">
        <v>17</v>
      </c>
      <c r="D40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08" s="47" t="e">
        <f>IF(#REF!=1,(D408*#REF!*#REF!)/(#REF!),IF(#REF!=2,(D408*#REF!*#REF!)/(#REF!*1.8),(D408*#REF!*#REF!)/(#REF!*2.6)))</f>
        <v>#REF!</v>
      </c>
      <c r="F408"/>
      <c r="G408"/>
    </row>
    <row r="409" spans="1:7" ht="15" x14ac:dyDescent="0.25">
      <c r="A409" s="8" t="e">
        <f t="shared" si="7"/>
        <v>#REF!</v>
      </c>
      <c r="B409" s="21" t="s">
        <v>293</v>
      </c>
      <c r="C409" s="22" t="s">
        <v>5</v>
      </c>
      <c r="D40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09" s="47" t="e">
        <f>IF(#REF!=1,(D409*#REF!*#REF!)/(#REF!),IF(#REF!=2,(D409*#REF!*#REF!)/(#REF!*1.8),(D409*#REF!*#REF!)/(#REF!*2.6)))</f>
        <v>#REF!</v>
      </c>
      <c r="F409"/>
      <c r="G409"/>
    </row>
    <row r="410" spans="1:7" ht="15" x14ac:dyDescent="0.25">
      <c r="A410" s="8" t="e">
        <f t="shared" si="7"/>
        <v>#REF!</v>
      </c>
      <c r="B410" s="21" t="s">
        <v>294</v>
      </c>
      <c r="C410" s="22" t="s">
        <v>1</v>
      </c>
      <c r="D41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10" s="47" t="e">
        <f>IF(#REF!=1,(D410*#REF!*#REF!)/(#REF!),IF(#REF!=2,(D410*#REF!*#REF!)/(#REF!*1.8),(D410*#REF!*#REF!)/(#REF!*2.6)))</f>
        <v>#REF!</v>
      </c>
      <c r="F410"/>
      <c r="G410"/>
    </row>
    <row r="411" spans="1:7" ht="15" x14ac:dyDescent="0.25">
      <c r="A411" s="8" t="e">
        <f t="shared" si="7"/>
        <v>#REF!</v>
      </c>
      <c r="B411" s="21" t="s">
        <v>295</v>
      </c>
      <c r="C411" s="22" t="s">
        <v>5</v>
      </c>
      <c r="D41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11" s="47" t="e">
        <f>IF(#REF!=1,(D411*#REF!*#REF!)/(#REF!),IF(#REF!=2,(D411*#REF!*#REF!)/(#REF!*1.8),(D411*#REF!*#REF!)/(#REF!*2.6)))</f>
        <v>#REF!</v>
      </c>
      <c r="F411"/>
      <c r="G411"/>
    </row>
    <row r="412" spans="1:7" ht="15" x14ac:dyDescent="0.25">
      <c r="A412" s="8" t="e">
        <f t="shared" si="7"/>
        <v>#REF!</v>
      </c>
      <c r="B412" s="21" t="s">
        <v>296</v>
      </c>
      <c r="C412" s="22" t="s">
        <v>5</v>
      </c>
      <c r="D41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12" s="47" t="e">
        <f>IF(#REF!=1,(D412*#REF!*#REF!)/(#REF!),IF(#REF!=2,(D412*#REF!*#REF!)/(#REF!*1.8),(D412*#REF!*#REF!)/(#REF!*2.6)))</f>
        <v>#REF!</v>
      </c>
      <c r="F412"/>
      <c r="G412"/>
    </row>
    <row r="413" spans="1:7" ht="15" x14ac:dyDescent="0.25">
      <c r="A413" s="8" t="e">
        <f t="shared" si="7"/>
        <v>#REF!</v>
      </c>
      <c r="B413" s="21" t="s">
        <v>297</v>
      </c>
      <c r="C413" s="22" t="s">
        <v>5</v>
      </c>
      <c r="D41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13" s="47" t="e">
        <f>IF(#REF!=1,(D413*#REF!*#REF!)/(#REF!),IF(#REF!=2,(D413*#REF!*#REF!)/(#REF!*1.8),(D413*#REF!*#REF!)/(#REF!*2.6)))</f>
        <v>#REF!</v>
      </c>
      <c r="F413"/>
      <c r="G413"/>
    </row>
    <row r="414" spans="1:7" ht="15" x14ac:dyDescent="0.25">
      <c r="A414" s="8" t="e">
        <f t="shared" si="7"/>
        <v>#REF!</v>
      </c>
      <c r="B414" s="21" t="s">
        <v>298</v>
      </c>
      <c r="C414" s="22" t="s">
        <v>5</v>
      </c>
      <c r="D41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14" s="47" t="e">
        <f>IF(#REF!=1,(D414*#REF!*#REF!)/(#REF!),IF(#REF!=2,(D414*#REF!*#REF!)/(#REF!*1.8),(D414*#REF!*#REF!)/(#REF!*2.6)))</f>
        <v>#REF!</v>
      </c>
      <c r="F414"/>
      <c r="G414"/>
    </row>
    <row r="415" spans="1:7" ht="15" x14ac:dyDescent="0.25">
      <c r="A415" s="8" t="e">
        <f t="shared" si="7"/>
        <v>#REF!</v>
      </c>
      <c r="B415" s="21" t="s">
        <v>299</v>
      </c>
      <c r="C415" s="22" t="s">
        <v>1</v>
      </c>
      <c r="D41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15" s="47" t="e">
        <f>IF(#REF!=1,(D415*#REF!*#REF!)/(#REF!),IF(#REF!=2,(D415*#REF!*#REF!)/(#REF!*1.8),(D415*#REF!*#REF!)/(#REF!*2.6)))</f>
        <v>#REF!</v>
      </c>
      <c r="F415"/>
      <c r="G415"/>
    </row>
    <row r="416" spans="1:7" ht="15" x14ac:dyDescent="0.25">
      <c r="A416" s="8" t="e">
        <f t="shared" si="7"/>
        <v>#REF!</v>
      </c>
      <c r="B416" s="21" t="s">
        <v>300</v>
      </c>
      <c r="C416" s="22" t="s">
        <v>17</v>
      </c>
      <c r="D41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16" s="47" t="e">
        <f>IF(#REF!=1,(D416*#REF!*#REF!)/(#REF!),IF(#REF!=2,(D416*#REF!*#REF!)/(#REF!*1.8),(D416*#REF!*#REF!)/(#REF!*2.6)))</f>
        <v>#REF!</v>
      </c>
      <c r="F416"/>
      <c r="G416"/>
    </row>
    <row r="417" spans="1:7" ht="15" x14ac:dyDescent="0.25">
      <c r="A417" s="8" t="e">
        <f t="shared" si="7"/>
        <v>#REF!</v>
      </c>
      <c r="B417" s="21" t="s">
        <v>301</v>
      </c>
      <c r="C417" s="22" t="s">
        <v>5</v>
      </c>
      <c r="D41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17" s="47" t="e">
        <f>IF(#REF!=1,(D417*#REF!*#REF!)/(#REF!),IF(#REF!=2,(D417*#REF!*#REF!)/(#REF!*1.8),(D417*#REF!*#REF!)/(#REF!*2.6)))</f>
        <v>#REF!</v>
      </c>
      <c r="F417"/>
      <c r="G417"/>
    </row>
    <row r="418" spans="1:7" ht="15" x14ac:dyDescent="0.25">
      <c r="A418" s="8" t="e">
        <f t="shared" si="7"/>
        <v>#REF!</v>
      </c>
      <c r="B418" s="21" t="s">
        <v>302</v>
      </c>
      <c r="C418" s="22" t="s">
        <v>5</v>
      </c>
      <c r="D41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18" s="47" t="e">
        <f>IF(#REF!=1,(D418*#REF!*#REF!)/(#REF!),IF(#REF!=2,(D418*#REF!*#REF!)/(#REF!*1.8),(D418*#REF!*#REF!)/(#REF!*2.6)))</f>
        <v>#REF!</v>
      </c>
      <c r="F418"/>
      <c r="G418"/>
    </row>
    <row r="419" spans="1:7" ht="15" x14ac:dyDescent="0.25">
      <c r="A419" s="8" t="e">
        <f t="shared" si="7"/>
        <v>#REF!</v>
      </c>
      <c r="B419" s="21" t="s">
        <v>303</v>
      </c>
      <c r="C419" s="22" t="s">
        <v>5</v>
      </c>
      <c r="D41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19" s="47" t="e">
        <f>IF(#REF!=1,(D419*#REF!*#REF!)/(#REF!),IF(#REF!=2,(D419*#REF!*#REF!)/(#REF!*1.8),(D419*#REF!*#REF!)/(#REF!*2.6)))</f>
        <v>#REF!</v>
      </c>
      <c r="F419"/>
      <c r="G419"/>
    </row>
    <row r="420" spans="1:7" ht="25.5" x14ac:dyDescent="0.25">
      <c r="A420" s="8" t="e">
        <f t="shared" si="7"/>
        <v>#REF!</v>
      </c>
      <c r="B420" s="21" t="s">
        <v>304</v>
      </c>
      <c r="C420" s="22" t="s">
        <v>5</v>
      </c>
      <c r="D42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20" s="47" t="e">
        <f>IF(#REF!=1,(D420*#REF!*#REF!)/(#REF!),IF(#REF!=2,(D420*#REF!*#REF!)/(#REF!*1.8),(D420*#REF!*#REF!)/(#REF!*2.6)))</f>
        <v>#REF!</v>
      </c>
      <c r="F420"/>
      <c r="G420"/>
    </row>
    <row r="421" spans="1:7" ht="25.5" x14ac:dyDescent="0.25">
      <c r="A421" s="8" t="e">
        <f t="shared" si="7"/>
        <v>#REF!</v>
      </c>
      <c r="B421" s="21" t="s">
        <v>305</v>
      </c>
      <c r="C421" s="22" t="s">
        <v>5</v>
      </c>
      <c r="D42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21" s="47" t="e">
        <f>IF(#REF!=1,(D421*#REF!*#REF!)/(#REF!),IF(#REF!=2,(D421*#REF!*#REF!)/(#REF!*1.8),(D421*#REF!*#REF!)/(#REF!*2.6)))</f>
        <v>#REF!</v>
      </c>
      <c r="F421"/>
      <c r="G421"/>
    </row>
    <row r="422" spans="1:7" ht="25.5" x14ac:dyDescent="0.25">
      <c r="A422" s="8" t="e">
        <f t="shared" si="7"/>
        <v>#REF!</v>
      </c>
      <c r="B422" s="21" t="s">
        <v>306</v>
      </c>
      <c r="C422" s="22" t="s">
        <v>5</v>
      </c>
      <c r="D42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22" s="47" t="e">
        <f>IF(#REF!=1,(D422*#REF!*#REF!)/(#REF!),IF(#REF!=2,(D422*#REF!*#REF!)/(#REF!*1.8),(D422*#REF!*#REF!)/(#REF!*2.6)))</f>
        <v>#REF!</v>
      </c>
      <c r="F422"/>
      <c r="G422"/>
    </row>
    <row r="423" spans="1:7" ht="25.5" x14ac:dyDescent="0.25">
      <c r="A423" s="8" t="e">
        <f t="shared" si="7"/>
        <v>#REF!</v>
      </c>
      <c r="B423" s="21" t="s">
        <v>307</v>
      </c>
      <c r="C423" s="22" t="s">
        <v>5</v>
      </c>
      <c r="D42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23" s="47" t="e">
        <f>IF(#REF!=1,(D423*#REF!*#REF!)/(#REF!),IF(#REF!=2,(D423*#REF!*#REF!)/(#REF!*1.8),(D423*#REF!*#REF!)/(#REF!*2.6)))</f>
        <v>#REF!</v>
      </c>
      <c r="F423"/>
      <c r="G423"/>
    </row>
    <row r="424" spans="1:7" ht="15" x14ac:dyDescent="0.25">
      <c r="A424" s="8" t="e">
        <f t="shared" si="7"/>
        <v>#REF!</v>
      </c>
      <c r="B424" s="21" t="s">
        <v>308</v>
      </c>
      <c r="C424" s="22" t="s">
        <v>5</v>
      </c>
      <c r="D42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24" s="47" t="e">
        <f>IF(#REF!=1,(D424*#REF!*#REF!)/(#REF!),IF(#REF!=2,(D424*#REF!*#REF!)/(#REF!*1.8),(D424*#REF!*#REF!)/(#REF!*2.6)))</f>
        <v>#REF!</v>
      </c>
      <c r="F424"/>
      <c r="G424"/>
    </row>
    <row r="425" spans="1:7" ht="15" x14ac:dyDescent="0.25">
      <c r="A425" s="8" t="e">
        <f t="shared" si="7"/>
        <v>#REF!</v>
      </c>
      <c r="B425" s="21" t="s">
        <v>309</v>
      </c>
      <c r="C425" s="22" t="s">
        <v>5</v>
      </c>
      <c r="D42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25" s="47" t="e">
        <f>IF(#REF!=1,(D425*#REF!*#REF!)/(#REF!),IF(#REF!=2,(D425*#REF!*#REF!)/(#REF!*1.8),(D425*#REF!*#REF!)/(#REF!*2.6)))</f>
        <v>#REF!</v>
      </c>
      <c r="F425"/>
      <c r="G425"/>
    </row>
    <row r="426" spans="1:7" ht="15" x14ac:dyDescent="0.25">
      <c r="A426" s="8" t="e">
        <f t="shared" si="7"/>
        <v>#REF!</v>
      </c>
      <c r="B426" s="21" t="s">
        <v>310</v>
      </c>
      <c r="C426" s="22" t="s">
        <v>5</v>
      </c>
      <c r="D42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26" s="47" t="e">
        <f>IF(#REF!=1,(D426*#REF!*#REF!)/(#REF!),IF(#REF!=2,(D426*#REF!*#REF!)/(#REF!*1.8),(D426*#REF!*#REF!)/(#REF!*2.6)))</f>
        <v>#REF!</v>
      </c>
      <c r="F426"/>
      <c r="G426"/>
    </row>
    <row r="427" spans="1:7" ht="15" x14ac:dyDescent="0.25">
      <c r="A427" s="8" t="e">
        <f t="shared" si="7"/>
        <v>#REF!</v>
      </c>
      <c r="B427" s="21" t="s">
        <v>311</v>
      </c>
      <c r="C427" s="22" t="s">
        <v>5</v>
      </c>
      <c r="D42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27" s="47" t="e">
        <f>IF(#REF!=1,(D427*#REF!*#REF!)/(#REF!),IF(#REF!=2,(D427*#REF!*#REF!)/(#REF!*1.8),(D427*#REF!*#REF!)/(#REF!*2.6)))</f>
        <v>#REF!</v>
      </c>
      <c r="F427"/>
      <c r="G427"/>
    </row>
    <row r="428" spans="1:7" ht="15" x14ac:dyDescent="0.25">
      <c r="A428" s="8" t="e">
        <f t="shared" si="7"/>
        <v>#REF!</v>
      </c>
      <c r="B428" s="21" t="s">
        <v>312</v>
      </c>
      <c r="C428" s="22" t="s">
        <v>5</v>
      </c>
      <c r="D42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28" s="47" t="e">
        <f>IF(#REF!=1,(D428*#REF!*#REF!)/(#REF!),IF(#REF!=2,(D428*#REF!*#REF!)/(#REF!*1.8),(D428*#REF!*#REF!)/(#REF!*2.6)))</f>
        <v>#REF!</v>
      </c>
      <c r="F428"/>
      <c r="G428"/>
    </row>
    <row r="429" spans="1:7" ht="15" x14ac:dyDescent="0.25">
      <c r="A429" s="8" t="e">
        <f t="shared" si="7"/>
        <v>#REF!</v>
      </c>
      <c r="B429" s="21" t="s">
        <v>313</v>
      </c>
      <c r="C429" s="22" t="s">
        <v>5</v>
      </c>
      <c r="D42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29" s="47" t="e">
        <f>IF(#REF!=1,(D429*#REF!*#REF!)/(#REF!),IF(#REF!=2,(D429*#REF!*#REF!)/(#REF!*1.8),(D429*#REF!*#REF!)/(#REF!*2.6)))</f>
        <v>#REF!</v>
      </c>
      <c r="F429"/>
      <c r="G429"/>
    </row>
    <row r="430" spans="1:7" ht="15" x14ac:dyDescent="0.25">
      <c r="A430" s="8" t="e">
        <f t="shared" si="7"/>
        <v>#REF!</v>
      </c>
      <c r="B430" s="21" t="s">
        <v>314</v>
      </c>
      <c r="C430" s="22" t="s">
        <v>5</v>
      </c>
      <c r="D43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30" s="47" t="e">
        <f>IF(#REF!=1,(D430*#REF!*#REF!)/(#REF!),IF(#REF!=2,(D430*#REF!*#REF!)/(#REF!*1.8),(D430*#REF!*#REF!)/(#REF!*2.6)))</f>
        <v>#REF!</v>
      </c>
      <c r="F430"/>
      <c r="G430"/>
    </row>
    <row r="431" spans="1:7" ht="15" x14ac:dyDescent="0.25">
      <c r="A431" s="8" t="e">
        <f t="shared" si="7"/>
        <v>#REF!</v>
      </c>
      <c r="B431" s="21" t="s">
        <v>315</v>
      </c>
      <c r="C431" s="22" t="s">
        <v>5</v>
      </c>
      <c r="D43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31" s="47" t="e">
        <f>IF(#REF!=1,(D431*#REF!*#REF!)/(#REF!),IF(#REF!=2,(D431*#REF!*#REF!)/(#REF!*1.8),(D431*#REF!*#REF!)/(#REF!*2.6)))</f>
        <v>#REF!</v>
      </c>
      <c r="F431"/>
      <c r="G431"/>
    </row>
    <row r="432" spans="1:7" ht="15" x14ac:dyDescent="0.25">
      <c r="A432" s="8" t="e">
        <f t="shared" si="7"/>
        <v>#REF!</v>
      </c>
      <c r="B432" s="21" t="s">
        <v>316</v>
      </c>
      <c r="C432" s="22" t="s">
        <v>5</v>
      </c>
      <c r="D43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32" s="47" t="e">
        <f>IF(#REF!=1,(D432*#REF!*#REF!)/(#REF!),IF(#REF!=2,(D432*#REF!*#REF!)/(#REF!*1.8),(D432*#REF!*#REF!)/(#REF!*2.6)))</f>
        <v>#REF!</v>
      </c>
      <c r="F432"/>
      <c r="G432"/>
    </row>
    <row r="433" spans="1:7" ht="15" x14ac:dyDescent="0.25">
      <c r="A433" s="8" t="e">
        <f t="shared" si="7"/>
        <v>#REF!</v>
      </c>
      <c r="B433" s="21" t="s">
        <v>317</v>
      </c>
      <c r="C433" s="22" t="s">
        <v>1</v>
      </c>
      <c r="D43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33" s="47" t="e">
        <f>IF(#REF!=1,(D433*#REF!*#REF!)/(#REF!),IF(#REF!=2,(D433*#REF!*#REF!)/(#REF!*1.8),(D433*#REF!*#REF!)/(#REF!*2.6)))</f>
        <v>#REF!</v>
      </c>
      <c r="F433"/>
      <c r="G433"/>
    </row>
    <row r="434" spans="1:7" ht="15" x14ac:dyDescent="0.25">
      <c r="A434" s="8" t="e">
        <f t="shared" si="7"/>
        <v>#REF!</v>
      </c>
      <c r="B434" s="21" t="s">
        <v>318</v>
      </c>
      <c r="C434" s="22" t="s">
        <v>5</v>
      </c>
      <c r="D43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34" s="47" t="e">
        <f>IF(#REF!=1,(D434*#REF!*#REF!)/(#REF!),IF(#REF!=2,(D434*#REF!*#REF!)/(#REF!*1.8),(D434*#REF!*#REF!)/(#REF!*2.6)))</f>
        <v>#REF!</v>
      </c>
      <c r="F434"/>
      <c r="G434"/>
    </row>
    <row r="435" spans="1:7" ht="25.5" x14ac:dyDescent="0.25">
      <c r="A435" s="8" t="e">
        <f t="shared" si="7"/>
        <v>#REF!</v>
      </c>
      <c r="B435" s="21" t="s">
        <v>319</v>
      </c>
      <c r="C435" s="22" t="s">
        <v>5</v>
      </c>
      <c r="D43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35" s="47" t="e">
        <f>IF(#REF!=1,(D435*#REF!*#REF!)/(#REF!),IF(#REF!=2,(D435*#REF!*#REF!)/(#REF!*1.8),(D435*#REF!*#REF!)/(#REF!*2.6)))</f>
        <v>#REF!</v>
      </c>
      <c r="F435"/>
      <c r="G435"/>
    </row>
    <row r="436" spans="1:7" ht="15" x14ac:dyDescent="0.25">
      <c r="A436" s="8" t="e">
        <f t="shared" si="7"/>
        <v>#REF!</v>
      </c>
      <c r="B436" s="21" t="s">
        <v>510</v>
      </c>
      <c r="C436" s="22" t="s">
        <v>1</v>
      </c>
      <c r="D43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36" s="47" t="e">
        <f>IF(#REF!=1,(D436*#REF!*#REF!)/(#REF!),IF(#REF!=2,(D436*#REF!*#REF!)/(#REF!*1.8),(D436*#REF!*#REF!)/(#REF!*2.6)))</f>
        <v>#REF!</v>
      </c>
      <c r="F436"/>
      <c r="G436"/>
    </row>
    <row r="437" spans="1:7" ht="15" x14ac:dyDescent="0.25">
      <c r="A437" s="8" t="e">
        <f t="shared" si="7"/>
        <v>#REF!</v>
      </c>
      <c r="B437" s="21" t="s">
        <v>320</v>
      </c>
      <c r="C437" s="22" t="s">
        <v>5</v>
      </c>
      <c r="D43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37" s="47" t="e">
        <f>IF(#REF!=1,(D437*#REF!*#REF!)/(#REF!),IF(#REF!=2,(D437*#REF!*#REF!)/(#REF!*1.8),(D437*#REF!*#REF!)/(#REF!*2.6)))</f>
        <v>#REF!</v>
      </c>
      <c r="F437"/>
      <c r="G437"/>
    </row>
    <row r="438" spans="1:7" ht="15" x14ac:dyDescent="0.25">
      <c r="A438" s="8" t="e">
        <f t="shared" si="7"/>
        <v>#REF!</v>
      </c>
      <c r="B438" s="21" t="s">
        <v>321</v>
      </c>
      <c r="C438" s="22" t="s">
        <v>5</v>
      </c>
      <c r="D43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38" s="47" t="e">
        <f>IF(#REF!=1,(D438*#REF!*#REF!)/(#REF!),IF(#REF!=2,(D438*#REF!*#REF!)/(#REF!*1.8),(D438*#REF!*#REF!)/(#REF!*2.6)))</f>
        <v>#REF!</v>
      </c>
      <c r="F438"/>
      <c r="G438"/>
    </row>
    <row r="439" spans="1:7" ht="15" x14ac:dyDescent="0.25">
      <c r="A439" s="8" t="e">
        <f t="shared" si="7"/>
        <v>#REF!</v>
      </c>
      <c r="B439" s="21" t="s">
        <v>617</v>
      </c>
      <c r="C439" s="22" t="s">
        <v>5</v>
      </c>
      <c r="D43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39" s="47" t="e">
        <f>IF(#REF!=1,(D439*#REF!*#REF!)/(#REF!),IF(#REF!=2,(D439*#REF!*#REF!)/(#REF!*1.8),(D439*#REF!*#REF!)/(#REF!*2.6)))</f>
        <v>#REF!</v>
      </c>
      <c r="F439"/>
      <c r="G439"/>
    </row>
    <row r="440" spans="1:7" ht="15" x14ac:dyDescent="0.25">
      <c r="A440" s="8" t="e">
        <f t="shared" si="7"/>
        <v>#REF!</v>
      </c>
      <c r="B440" s="21" t="s">
        <v>322</v>
      </c>
      <c r="C440" s="22" t="s">
        <v>5</v>
      </c>
      <c r="D44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40" s="47" t="e">
        <f>IF(#REF!=1,(D440*#REF!*#REF!)/(#REF!),IF(#REF!=2,(D440*#REF!*#REF!)/(#REF!*1.8),(D440*#REF!*#REF!)/(#REF!*2.6)))</f>
        <v>#REF!</v>
      </c>
      <c r="F440"/>
      <c r="G440"/>
    </row>
    <row r="441" spans="1:7" ht="15" x14ac:dyDescent="0.25">
      <c r="A441" s="8" t="e">
        <f t="shared" si="7"/>
        <v>#REF!</v>
      </c>
      <c r="B441" s="21" t="s">
        <v>555</v>
      </c>
      <c r="C441" s="22" t="s">
        <v>1</v>
      </c>
      <c r="D44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41" s="47" t="e">
        <f>IF(#REF!=1,(D441*#REF!*#REF!)/(#REF!),IF(#REF!=2,(D441*#REF!*#REF!)/(#REF!*1.8),(D441*#REF!*#REF!)/(#REF!*2.6)))</f>
        <v>#REF!</v>
      </c>
      <c r="F441"/>
      <c r="G441"/>
    </row>
    <row r="442" spans="1:7" ht="15" x14ac:dyDescent="0.25">
      <c r="A442" s="8" t="e">
        <f t="shared" si="7"/>
        <v>#REF!</v>
      </c>
      <c r="B442" s="21" t="s">
        <v>556</v>
      </c>
      <c r="C442" s="22" t="s">
        <v>5</v>
      </c>
      <c r="D44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42" s="47" t="e">
        <f>IF(#REF!=1,(D442*#REF!*#REF!)/(#REF!),IF(#REF!=2,(D442*#REF!*#REF!)/(#REF!*1.8),(D442*#REF!*#REF!)/(#REF!*2.6)))</f>
        <v>#REF!</v>
      </c>
      <c r="F442"/>
      <c r="G442"/>
    </row>
    <row r="443" spans="1:7" ht="15" x14ac:dyDescent="0.25">
      <c r="A443" s="8" t="e">
        <f t="shared" si="7"/>
        <v>#REF!</v>
      </c>
      <c r="B443" s="21" t="s">
        <v>323</v>
      </c>
      <c r="C443" s="22" t="s">
        <v>17</v>
      </c>
      <c r="D44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43" s="47" t="e">
        <f>IF(#REF!=1,(D443*#REF!*#REF!)/(#REF!),IF(#REF!=2,(D443*#REF!*#REF!)/(#REF!*1.8),(D443*#REF!*#REF!)/(#REF!*2.6)))</f>
        <v>#REF!</v>
      </c>
      <c r="F443"/>
      <c r="G443"/>
    </row>
    <row r="444" spans="1:7" ht="15" x14ac:dyDescent="0.25">
      <c r="A444" s="8" t="e">
        <f t="shared" si="7"/>
        <v>#REF!</v>
      </c>
      <c r="B444" s="21" t="s">
        <v>324</v>
      </c>
      <c r="C444" s="22" t="s">
        <v>17</v>
      </c>
      <c r="D44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44" s="47" t="e">
        <f>IF(#REF!=1,(D444*#REF!*#REF!)/(#REF!),IF(#REF!=2,(D444*#REF!*#REF!)/(#REF!*1.8),(D444*#REF!*#REF!)/(#REF!*2.6)))</f>
        <v>#REF!</v>
      </c>
      <c r="F444"/>
      <c r="G444"/>
    </row>
    <row r="445" spans="1:7" ht="15" x14ac:dyDescent="0.25">
      <c r="A445" s="8" t="e">
        <f t="shared" si="7"/>
        <v>#REF!</v>
      </c>
      <c r="B445" s="21" t="s">
        <v>325</v>
      </c>
      <c r="C445" s="22" t="s">
        <v>1</v>
      </c>
      <c r="D44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45" s="47" t="e">
        <f>IF(#REF!=1,(D445*#REF!*#REF!)/(#REF!),IF(#REF!=2,(D445*#REF!*#REF!)/(#REF!*1.8),(D445*#REF!*#REF!)/(#REF!*2.6)))</f>
        <v>#REF!</v>
      </c>
      <c r="F445"/>
      <c r="G445"/>
    </row>
    <row r="446" spans="1:7" ht="15" x14ac:dyDescent="0.25">
      <c r="A446" s="8">
        <v>1</v>
      </c>
      <c r="B446" s="598" t="s">
        <v>49</v>
      </c>
      <c r="C446" s="598"/>
      <c r="D446" s="598"/>
      <c r="E446" s="48"/>
      <c r="F446"/>
      <c r="G446"/>
    </row>
    <row r="447" spans="1:7" ht="15" x14ac:dyDescent="0.25">
      <c r="A447" s="8" t="e">
        <f t="shared" si="7"/>
        <v>#REF!</v>
      </c>
      <c r="B447" s="21" t="s">
        <v>326</v>
      </c>
      <c r="C447" s="22" t="s">
        <v>1</v>
      </c>
      <c r="D44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47" s="47" t="e">
        <f>IF(#REF!=1,(D447*#REF!*#REF!)/(#REF!),IF(#REF!=2,(D447*#REF!*#REF!)/(#REF!*1.8),(D447*#REF!*#REF!)/(#REF!*2.6)))</f>
        <v>#REF!</v>
      </c>
      <c r="F447"/>
      <c r="G447"/>
    </row>
    <row r="448" spans="1:7" ht="15" x14ac:dyDescent="0.25">
      <c r="A448" s="8" t="e">
        <f t="shared" si="7"/>
        <v>#REF!</v>
      </c>
      <c r="B448" s="21" t="s">
        <v>327</v>
      </c>
      <c r="C448" s="22" t="s">
        <v>1</v>
      </c>
      <c r="D44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48" s="47" t="e">
        <f>IF(#REF!=1,(D448*#REF!*#REF!)/(#REF!),IF(#REF!=2,(D448*#REF!*#REF!)/(#REF!*1.8),(D448*#REF!*#REF!)/(#REF!*2.6)))</f>
        <v>#REF!</v>
      </c>
      <c r="F448"/>
      <c r="G448"/>
    </row>
    <row r="449" spans="1:7" ht="15" x14ac:dyDescent="0.25">
      <c r="A449" s="8" t="e">
        <f t="shared" si="7"/>
        <v>#REF!</v>
      </c>
      <c r="B449" s="21" t="s">
        <v>328</v>
      </c>
      <c r="C449" s="22" t="s">
        <v>1</v>
      </c>
      <c r="D44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49" s="47" t="e">
        <f>IF(#REF!=1,(D449*#REF!*#REF!)/(#REF!),IF(#REF!=2,(D449*#REF!*#REF!)/(#REF!*1.8),(D449*#REF!*#REF!)/(#REF!*2.6)))</f>
        <v>#REF!</v>
      </c>
      <c r="F449"/>
      <c r="G449"/>
    </row>
    <row r="450" spans="1:7" ht="15" x14ac:dyDescent="0.25">
      <c r="A450" s="8" t="e">
        <f t="shared" si="7"/>
        <v>#REF!</v>
      </c>
      <c r="B450" s="21" t="s">
        <v>618</v>
      </c>
      <c r="C450" s="22" t="s">
        <v>1</v>
      </c>
      <c r="D45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50" s="47" t="e">
        <f>IF(#REF!=1,(D450*#REF!*#REF!)/(#REF!),IF(#REF!=2,(D450*#REF!*#REF!)/(#REF!*1.8),(D450*#REF!*#REF!)/(#REF!*2.6)))</f>
        <v>#REF!</v>
      </c>
      <c r="F450"/>
      <c r="G450"/>
    </row>
    <row r="451" spans="1:7" ht="15" x14ac:dyDescent="0.25">
      <c r="A451" s="8" t="e">
        <f t="shared" si="7"/>
        <v>#REF!</v>
      </c>
      <c r="B451" s="21" t="s">
        <v>329</v>
      </c>
      <c r="C451" s="22" t="s">
        <v>1</v>
      </c>
      <c r="D45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51" s="47" t="e">
        <f>IF(#REF!=1,(D451*#REF!*#REF!)/(#REF!),IF(#REF!=2,(D451*#REF!*#REF!)/(#REF!*1.8),(D451*#REF!*#REF!)/(#REF!*2.6)))</f>
        <v>#REF!</v>
      </c>
      <c r="F451"/>
      <c r="G451"/>
    </row>
    <row r="452" spans="1:7" ht="15" x14ac:dyDescent="0.25">
      <c r="A452" s="8" t="e">
        <f t="shared" si="7"/>
        <v>#REF!</v>
      </c>
      <c r="B452" s="21" t="s">
        <v>330</v>
      </c>
      <c r="C452" s="22" t="s">
        <v>1</v>
      </c>
      <c r="D45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52" s="47" t="e">
        <f>IF(#REF!=1,(D452*#REF!*#REF!)/(#REF!),IF(#REF!=2,(D452*#REF!*#REF!)/(#REF!*1.8),(D452*#REF!*#REF!)/(#REF!*2.6)))</f>
        <v>#REF!</v>
      </c>
      <c r="F452"/>
      <c r="G452"/>
    </row>
    <row r="453" spans="1:7" ht="15" x14ac:dyDescent="0.25">
      <c r="A453" s="8" t="e">
        <f t="shared" si="7"/>
        <v>#REF!</v>
      </c>
      <c r="B453" s="21" t="s">
        <v>331</v>
      </c>
      <c r="C453" s="22" t="s">
        <v>1</v>
      </c>
      <c r="D45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53" s="47" t="e">
        <f>IF(#REF!=1,(D453*#REF!*#REF!)/(#REF!),IF(#REF!=2,(D453*#REF!*#REF!)/(#REF!*1.8),(D453*#REF!*#REF!)/(#REF!*2.6)))</f>
        <v>#REF!</v>
      </c>
      <c r="F453"/>
      <c r="G453"/>
    </row>
    <row r="454" spans="1:7" ht="15" x14ac:dyDescent="0.25">
      <c r="A454" s="8">
        <v>1</v>
      </c>
      <c r="B454" s="598" t="s">
        <v>59</v>
      </c>
      <c r="C454" s="598"/>
      <c r="D454" s="598"/>
      <c r="E454" s="48"/>
      <c r="F454"/>
      <c r="G454"/>
    </row>
    <row r="455" spans="1:7" ht="15" x14ac:dyDescent="0.25">
      <c r="A455" s="8" t="e">
        <f t="shared" si="7"/>
        <v>#REF!</v>
      </c>
      <c r="B455" s="21" t="s">
        <v>332</v>
      </c>
      <c r="C455" s="22" t="s">
        <v>5</v>
      </c>
      <c r="D45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55" s="47" t="e">
        <f>IF(#REF!=1,(D455*#REF!*#REF!)/(#REF!),IF(#REF!=2,(D455*#REF!*#REF!)/(#REF!*1.8),(D455*#REF!*#REF!)/(#REF!*2.6)))</f>
        <v>#REF!</v>
      </c>
      <c r="F455"/>
      <c r="G455"/>
    </row>
    <row r="456" spans="1:7" ht="15" x14ac:dyDescent="0.25">
      <c r="A456" s="8" t="e">
        <f t="shared" si="7"/>
        <v>#REF!</v>
      </c>
      <c r="B456" s="21" t="s">
        <v>508</v>
      </c>
      <c r="C456" s="22" t="s">
        <v>5</v>
      </c>
      <c r="D45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56" s="47" t="e">
        <f>IF(#REF!=1,(D456*#REF!*#REF!)/(#REF!),IF(#REF!=2,(D456*#REF!*#REF!)/(#REF!*1.8),(D456*#REF!*#REF!)/(#REF!*2.6)))</f>
        <v>#REF!</v>
      </c>
      <c r="F456"/>
      <c r="G456"/>
    </row>
    <row r="457" spans="1:7" ht="15" x14ac:dyDescent="0.25">
      <c r="A457" s="8" t="e">
        <f t="shared" ref="A457:A502" si="8">IF(D457&gt;0,1,0)</f>
        <v>#REF!</v>
      </c>
      <c r="B457" s="21" t="s">
        <v>333</v>
      </c>
      <c r="C457" s="22" t="s">
        <v>1</v>
      </c>
      <c r="D45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57" s="47" t="e">
        <f>IF(#REF!=1,(D457*#REF!*#REF!)/(#REF!),IF(#REF!=2,(D457*#REF!*#REF!)/(#REF!*1.8),(D457*#REF!*#REF!)/(#REF!*2.6)))</f>
        <v>#REF!</v>
      </c>
      <c r="F457"/>
      <c r="G457"/>
    </row>
    <row r="458" spans="1:7" ht="15" x14ac:dyDescent="0.25">
      <c r="A458" s="8" t="e">
        <f t="shared" si="8"/>
        <v>#REF!</v>
      </c>
      <c r="B458" s="21" t="s">
        <v>619</v>
      </c>
      <c r="C458" s="22" t="s">
        <v>17</v>
      </c>
      <c r="D45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58" s="47" t="e">
        <f>IF(#REF!=1,(D458*#REF!*#REF!)/(#REF!),IF(#REF!=2,(D458*#REF!*#REF!)/(#REF!*1.8),(D458*#REF!*#REF!)/(#REF!*2.6)))</f>
        <v>#REF!</v>
      </c>
      <c r="F458"/>
      <c r="G458"/>
    </row>
    <row r="459" spans="1:7" ht="15" x14ac:dyDescent="0.25">
      <c r="A459" s="8" t="e">
        <f t="shared" si="8"/>
        <v>#REF!</v>
      </c>
      <c r="B459" s="21" t="s">
        <v>534</v>
      </c>
      <c r="C459" s="22" t="s">
        <v>1</v>
      </c>
      <c r="D45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59" s="47" t="e">
        <f>IF(#REF!=1,(D459*#REF!*#REF!)/(#REF!),IF(#REF!=2,(D459*#REF!*#REF!)/(#REF!*1.8),(D459*#REF!*#REF!)/(#REF!*2.6)))</f>
        <v>#REF!</v>
      </c>
      <c r="F459"/>
      <c r="G459"/>
    </row>
    <row r="460" spans="1:7" ht="25.5" x14ac:dyDescent="0.25">
      <c r="A460" s="8" t="e">
        <f t="shared" si="8"/>
        <v>#REF!</v>
      </c>
      <c r="B460" s="21" t="s">
        <v>535</v>
      </c>
      <c r="C460" s="22" t="s">
        <v>1</v>
      </c>
      <c r="D46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60" s="47" t="e">
        <f>IF(#REF!=1,(D460*#REF!*#REF!)/(#REF!),IF(#REF!=2,(D460*#REF!*#REF!)/(#REF!*1.8),(D460*#REF!*#REF!)/(#REF!*2.6)))</f>
        <v>#REF!</v>
      </c>
      <c r="F460"/>
      <c r="G460"/>
    </row>
    <row r="461" spans="1:7" ht="15" x14ac:dyDescent="0.25">
      <c r="A461" s="8" t="e">
        <f t="shared" si="8"/>
        <v>#REF!</v>
      </c>
      <c r="B461" s="21" t="s">
        <v>334</v>
      </c>
      <c r="C461" s="22" t="s">
        <v>1</v>
      </c>
      <c r="D46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61" s="47" t="e">
        <f>IF(#REF!=1,(D461*#REF!*#REF!)/(#REF!),IF(#REF!=2,(D461*#REF!*#REF!)/(#REF!*1.8),(D461*#REF!*#REF!)/(#REF!*2.6)))</f>
        <v>#REF!</v>
      </c>
      <c r="F461"/>
      <c r="G461"/>
    </row>
    <row r="462" spans="1:7" ht="15" x14ac:dyDescent="0.25">
      <c r="A462" s="8" t="e">
        <f t="shared" si="8"/>
        <v>#REF!</v>
      </c>
      <c r="B462" s="21" t="s">
        <v>335</v>
      </c>
      <c r="C462" s="22" t="s">
        <v>1</v>
      </c>
      <c r="D46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62" s="47" t="e">
        <f>IF(#REF!=1,(D462*#REF!*#REF!)/(#REF!),IF(#REF!=2,(D462*#REF!*#REF!)/(#REF!*1.8),(D462*#REF!*#REF!)/(#REF!*2.6)))</f>
        <v>#REF!</v>
      </c>
      <c r="F462"/>
      <c r="G462"/>
    </row>
    <row r="463" spans="1:7" ht="15" x14ac:dyDescent="0.25">
      <c r="A463" s="8" t="e">
        <f t="shared" si="8"/>
        <v>#REF!</v>
      </c>
      <c r="B463" s="21" t="s">
        <v>336</v>
      </c>
      <c r="C463" s="22" t="s">
        <v>5</v>
      </c>
      <c r="D46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63" s="47" t="e">
        <f>IF(#REF!=1,(D463*#REF!*#REF!)/(#REF!),IF(#REF!=2,(D463*#REF!*#REF!)/(#REF!*1.8),(D463*#REF!*#REF!)/(#REF!*2.6)))</f>
        <v>#REF!</v>
      </c>
      <c r="F463"/>
      <c r="G463"/>
    </row>
    <row r="464" spans="1:7" ht="15" x14ac:dyDescent="0.25">
      <c r="A464" s="8" t="e">
        <f t="shared" si="8"/>
        <v>#REF!</v>
      </c>
      <c r="B464" s="21" t="s">
        <v>337</v>
      </c>
      <c r="C464" s="22" t="s">
        <v>5</v>
      </c>
      <c r="D46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64" s="47" t="e">
        <f>IF(#REF!=1,(D464*#REF!*#REF!)/(#REF!),IF(#REF!=2,(D464*#REF!*#REF!)/(#REF!*1.8),(D464*#REF!*#REF!)/(#REF!*2.6)))</f>
        <v>#REF!</v>
      </c>
      <c r="F464"/>
      <c r="G464"/>
    </row>
    <row r="465" spans="1:7" ht="15" x14ac:dyDescent="0.25">
      <c r="A465" s="8" t="e">
        <f t="shared" si="8"/>
        <v>#REF!</v>
      </c>
      <c r="B465" s="21" t="s">
        <v>338</v>
      </c>
      <c r="C465" s="22" t="s">
        <v>5</v>
      </c>
      <c r="D46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65" s="47" t="e">
        <f>IF(#REF!=1,(D465*#REF!*#REF!)/(#REF!),IF(#REF!=2,(D465*#REF!*#REF!)/(#REF!*1.8),(D465*#REF!*#REF!)/(#REF!*2.6)))</f>
        <v>#REF!</v>
      </c>
      <c r="F465"/>
      <c r="G465"/>
    </row>
    <row r="466" spans="1:7" ht="15" x14ac:dyDescent="0.25">
      <c r="A466" s="8" t="e">
        <f t="shared" si="8"/>
        <v>#REF!</v>
      </c>
      <c r="B466" s="21" t="s">
        <v>339</v>
      </c>
      <c r="C466" s="22" t="s">
        <v>5</v>
      </c>
      <c r="D46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66" s="47" t="e">
        <f>IF(#REF!=1,(D466*#REF!*#REF!)/(#REF!),IF(#REF!=2,(D466*#REF!*#REF!)/(#REF!*1.8),(D466*#REF!*#REF!)/(#REF!*2.6)))</f>
        <v>#REF!</v>
      </c>
      <c r="F466"/>
      <c r="G466"/>
    </row>
    <row r="467" spans="1:7" ht="15" x14ac:dyDescent="0.25">
      <c r="A467" s="8" t="e">
        <f t="shared" si="8"/>
        <v>#REF!</v>
      </c>
      <c r="B467" s="21" t="s">
        <v>340</v>
      </c>
      <c r="C467" s="22" t="s">
        <v>5</v>
      </c>
      <c r="D46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67" s="47" t="e">
        <f>IF(#REF!=1,(D467*#REF!*#REF!)/(#REF!),IF(#REF!=2,(D467*#REF!*#REF!)/(#REF!*1.8),(D467*#REF!*#REF!)/(#REF!*2.6)))</f>
        <v>#REF!</v>
      </c>
      <c r="F467"/>
      <c r="G467"/>
    </row>
    <row r="468" spans="1:7" ht="15" x14ac:dyDescent="0.25">
      <c r="A468" s="8" t="e">
        <f t="shared" si="8"/>
        <v>#REF!</v>
      </c>
      <c r="B468" s="21" t="s">
        <v>341</v>
      </c>
      <c r="C468" s="22" t="s">
        <v>5</v>
      </c>
      <c r="D46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68" s="47" t="e">
        <f>IF(#REF!=1,(D468*#REF!*#REF!)/(#REF!),IF(#REF!=2,(D468*#REF!*#REF!)/(#REF!*1.8),(D468*#REF!*#REF!)/(#REF!*2.6)))</f>
        <v>#REF!</v>
      </c>
      <c r="F468"/>
      <c r="G468"/>
    </row>
    <row r="469" spans="1:7" ht="15" x14ac:dyDescent="0.25">
      <c r="A469" s="8" t="e">
        <f t="shared" si="8"/>
        <v>#REF!</v>
      </c>
      <c r="B469" s="21" t="s">
        <v>342</v>
      </c>
      <c r="C469" s="22" t="s">
        <v>5</v>
      </c>
      <c r="D46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69" s="47" t="e">
        <f>IF(#REF!=1,(D469*#REF!*#REF!)/(#REF!),IF(#REF!=2,(D469*#REF!*#REF!)/(#REF!*1.8),(D469*#REF!*#REF!)/(#REF!*2.6)))</f>
        <v>#REF!</v>
      </c>
      <c r="F469"/>
      <c r="G469"/>
    </row>
    <row r="470" spans="1:7" ht="15" x14ac:dyDescent="0.25">
      <c r="A470" s="8" t="e">
        <f t="shared" si="8"/>
        <v>#REF!</v>
      </c>
      <c r="B470" s="21" t="s">
        <v>343</v>
      </c>
      <c r="C470" s="22" t="s">
        <v>5</v>
      </c>
      <c r="D47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70" s="47" t="e">
        <f>IF(#REF!=1,(D470*#REF!*#REF!)/(#REF!),IF(#REF!=2,(D470*#REF!*#REF!)/(#REF!*1.8),(D470*#REF!*#REF!)/(#REF!*2.6)))</f>
        <v>#REF!</v>
      </c>
      <c r="F470"/>
      <c r="G470"/>
    </row>
    <row r="471" spans="1:7" ht="15" x14ac:dyDescent="0.25">
      <c r="A471" s="8" t="e">
        <f t="shared" si="8"/>
        <v>#REF!</v>
      </c>
      <c r="B471" s="21" t="s">
        <v>344</v>
      </c>
      <c r="C471" s="22" t="s">
        <v>17</v>
      </c>
      <c r="D47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71" s="47" t="e">
        <f>IF(#REF!=1,(D471*#REF!*#REF!)/(#REF!),IF(#REF!=2,(D471*#REF!*#REF!)/(#REF!*1.8),(D471*#REF!*#REF!)/(#REF!*2.6)))</f>
        <v>#REF!</v>
      </c>
      <c r="F471"/>
      <c r="G471"/>
    </row>
    <row r="472" spans="1:7" ht="15" x14ac:dyDescent="0.25">
      <c r="A472" s="8" t="e">
        <f t="shared" si="8"/>
        <v>#REF!</v>
      </c>
      <c r="B472" s="21" t="s">
        <v>345</v>
      </c>
      <c r="C472" s="22" t="s">
        <v>17</v>
      </c>
      <c r="D47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72" s="47" t="e">
        <f>IF(#REF!=1,(D472*#REF!*#REF!)/(#REF!),IF(#REF!=2,(D472*#REF!*#REF!)/(#REF!*1.8),(D472*#REF!*#REF!)/(#REF!*2.6)))</f>
        <v>#REF!</v>
      </c>
      <c r="F472"/>
      <c r="G472"/>
    </row>
    <row r="473" spans="1:7" ht="15" x14ac:dyDescent="0.25">
      <c r="A473" s="8">
        <v>1</v>
      </c>
      <c r="B473" s="598" t="s">
        <v>71</v>
      </c>
      <c r="C473" s="598"/>
      <c r="D473" s="598"/>
      <c r="E473" s="48"/>
      <c r="F473"/>
      <c r="G473"/>
    </row>
    <row r="474" spans="1:7" ht="15" x14ac:dyDescent="0.25">
      <c r="A474" s="8" t="e">
        <f t="shared" si="8"/>
        <v>#REF!</v>
      </c>
      <c r="B474" s="21" t="s">
        <v>620</v>
      </c>
      <c r="C474" s="22" t="s">
        <v>5</v>
      </c>
      <c r="D47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74" s="47" t="e">
        <f>IF(#REF!=1,(D474*#REF!*#REF!)/(#REF!),IF(#REF!=2,(D474*#REF!*#REF!)/(#REF!*1.8),(D474*#REF!*#REF!)/(#REF!*2.6)))</f>
        <v>#REF!</v>
      </c>
      <c r="F474"/>
      <c r="G474"/>
    </row>
    <row r="475" spans="1:7" ht="15" x14ac:dyDescent="0.25">
      <c r="A475" s="8" t="e">
        <f t="shared" si="8"/>
        <v>#REF!</v>
      </c>
      <c r="B475" s="21" t="s">
        <v>346</v>
      </c>
      <c r="C475" s="22" t="s">
        <v>1</v>
      </c>
      <c r="D47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75" s="47" t="e">
        <f>IF(#REF!=1,(D475*#REF!*#REF!)/(#REF!),IF(#REF!=2,(D475*#REF!*#REF!)/(#REF!*1.8),(D475*#REF!*#REF!)/(#REF!*2.6)))</f>
        <v>#REF!</v>
      </c>
      <c r="F475"/>
      <c r="G475"/>
    </row>
    <row r="476" spans="1:7" ht="15" x14ac:dyDescent="0.25">
      <c r="A476" s="8" t="e">
        <f t="shared" si="8"/>
        <v>#REF!</v>
      </c>
      <c r="B476" s="21" t="s">
        <v>347</v>
      </c>
      <c r="C476" s="22" t="s">
        <v>1</v>
      </c>
      <c r="D47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76" s="47" t="e">
        <f>IF(#REF!=1,(D476*#REF!*#REF!)/(#REF!),IF(#REF!=2,(D476*#REF!*#REF!)/(#REF!*1.8),(D476*#REF!*#REF!)/(#REF!*2.6)))</f>
        <v>#REF!</v>
      </c>
      <c r="F476"/>
      <c r="G476"/>
    </row>
    <row r="477" spans="1:7" ht="15" x14ac:dyDescent="0.25">
      <c r="A477" s="8" t="e">
        <f t="shared" si="8"/>
        <v>#REF!</v>
      </c>
      <c r="B477" s="21" t="s">
        <v>348</v>
      </c>
      <c r="C477" s="22" t="s">
        <v>1</v>
      </c>
      <c r="D47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77" s="47" t="e">
        <f>IF(#REF!=1,(D477*#REF!*#REF!)/(#REF!),IF(#REF!=2,(D477*#REF!*#REF!)/(#REF!*1.8),(D477*#REF!*#REF!)/(#REF!*2.6)))</f>
        <v>#REF!</v>
      </c>
      <c r="F477"/>
      <c r="G477"/>
    </row>
    <row r="478" spans="1:7" ht="15" x14ac:dyDescent="0.25">
      <c r="A478" s="8" t="e">
        <f t="shared" si="8"/>
        <v>#REF!</v>
      </c>
      <c r="B478" s="21" t="s">
        <v>349</v>
      </c>
      <c r="C478" s="22" t="s">
        <v>1</v>
      </c>
      <c r="D47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78" s="47" t="e">
        <f>IF(#REF!=1,(D478*#REF!*#REF!)/(#REF!),IF(#REF!=2,(D478*#REF!*#REF!)/(#REF!*1.8),(D478*#REF!*#REF!)/(#REF!*2.6)))</f>
        <v>#REF!</v>
      </c>
      <c r="F478"/>
      <c r="G478"/>
    </row>
    <row r="479" spans="1:7" ht="15" x14ac:dyDescent="0.25">
      <c r="A479" s="8" t="e">
        <f t="shared" si="8"/>
        <v>#REF!</v>
      </c>
      <c r="B479" s="21" t="s">
        <v>621</v>
      </c>
      <c r="C479" s="22" t="s">
        <v>5</v>
      </c>
      <c r="D47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79" s="47" t="e">
        <f>IF(#REF!=1,(D479*#REF!*#REF!)/(#REF!),IF(#REF!=2,(D479*#REF!*#REF!)/(#REF!*1.8),(D479*#REF!*#REF!)/(#REF!*2.6)))</f>
        <v>#REF!</v>
      </c>
      <c r="F479"/>
      <c r="G479"/>
    </row>
    <row r="480" spans="1:7" ht="15" x14ac:dyDescent="0.25">
      <c r="A480" s="8" t="e">
        <f t="shared" si="8"/>
        <v>#REF!</v>
      </c>
      <c r="B480" s="21" t="s">
        <v>350</v>
      </c>
      <c r="C480" s="22" t="s">
        <v>17</v>
      </c>
      <c r="D48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80" s="47" t="e">
        <f>IF(#REF!=1,(D480*#REF!*#REF!)/(#REF!),IF(#REF!=2,(D480*#REF!*#REF!)/(#REF!*1.8),(D480*#REF!*#REF!)/(#REF!*2.6)))</f>
        <v>#REF!</v>
      </c>
      <c r="F480"/>
      <c r="G480"/>
    </row>
    <row r="481" spans="1:7" ht="15" x14ac:dyDescent="0.25">
      <c r="A481" s="8" t="e">
        <f t="shared" si="8"/>
        <v>#REF!</v>
      </c>
      <c r="B481" s="21" t="s">
        <v>351</v>
      </c>
      <c r="C481" s="22" t="s">
        <v>1</v>
      </c>
      <c r="D48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81" s="47" t="e">
        <f>IF(#REF!=1,(D481*#REF!*#REF!)/(#REF!),IF(#REF!=2,(D481*#REF!*#REF!)/(#REF!*1.8),(D481*#REF!*#REF!)/(#REF!*2.6)))</f>
        <v>#REF!</v>
      </c>
      <c r="F481"/>
      <c r="G481"/>
    </row>
    <row r="482" spans="1:7" ht="15" x14ac:dyDescent="0.25">
      <c r="A482" s="8" t="e">
        <f t="shared" si="8"/>
        <v>#REF!</v>
      </c>
      <c r="B482" s="21" t="s">
        <v>352</v>
      </c>
      <c r="C482" s="22" t="s">
        <v>17</v>
      </c>
      <c r="D48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82" s="47" t="e">
        <f>IF(#REF!=1,(D482*#REF!*#REF!)/(#REF!),IF(#REF!=2,(D482*#REF!*#REF!)/(#REF!*1.8),(D482*#REF!*#REF!)/(#REF!*2.6)))</f>
        <v>#REF!</v>
      </c>
      <c r="F482"/>
      <c r="G482"/>
    </row>
    <row r="483" spans="1:7" ht="15" x14ac:dyDescent="0.25">
      <c r="A483" s="8" t="e">
        <f t="shared" si="8"/>
        <v>#REF!</v>
      </c>
      <c r="B483" s="21" t="s">
        <v>353</v>
      </c>
      <c r="C483" s="22" t="s">
        <v>1</v>
      </c>
      <c r="D48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83" s="47" t="e">
        <f>IF(#REF!=1,(D483*#REF!*#REF!)/(#REF!),IF(#REF!=2,(D483*#REF!*#REF!)/(#REF!*1.8),(D483*#REF!*#REF!)/(#REF!*2.6)))</f>
        <v>#REF!</v>
      </c>
      <c r="F483"/>
      <c r="G483"/>
    </row>
    <row r="484" spans="1:7" ht="15" x14ac:dyDescent="0.25">
      <c r="A484" s="8" t="e">
        <f t="shared" si="8"/>
        <v>#REF!</v>
      </c>
      <c r="B484" s="21" t="s">
        <v>354</v>
      </c>
      <c r="C484" s="22" t="s">
        <v>1</v>
      </c>
      <c r="D48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84" s="47" t="e">
        <f>IF(#REF!=1,(D484*#REF!*#REF!)/(#REF!),IF(#REF!=2,(D484*#REF!*#REF!)/(#REF!*1.8),(D484*#REF!*#REF!)/(#REF!*2.6)))</f>
        <v>#REF!</v>
      </c>
      <c r="F484"/>
      <c r="G484"/>
    </row>
    <row r="485" spans="1:7" ht="15" x14ac:dyDescent="0.25">
      <c r="A485" s="8" t="e">
        <f t="shared" si="8"/>
        <v>#REF!</v>
      </c>
      <c r="B485" s="21" t="s">
        <v>355</v>
      </c>
      <c r="C485" s="22" t="s">
        <v>5</v>
      </c>
      <c r="D48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85" s="47" t="e">
        <f>IF(#REF!=1,(D485*#REF!*#REF!)/(#REF!),IF(#REF!=2,(D485*#REF!*#REF!)/(#REF!*1.8),(D485*#REF!*#REF!)/(#REF!*2.6)))</f>
        <v>#REF!</v>
      </c>
      <c r="F485"/>
      <c r="G485"/>
    </row>
    <row r="486" spans="1:7" ht="15" x14ac:dyDescent="0.25">
      <c r="A486" s="8" t="e">
        <f t="shared" si="8"/>
        <v>#REF!</v>
      </c>
      <c r="B486" s="21" t="s">
        <v>622</v>
      </c>
      <c r="C486" s="22" t="s">
        <v>5</v>
      </c>
      <c r="D48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86" s="47" t="e">
        <f>IF(#REF!=1,(D486*#REF!*#REF!)/(#REF!),IF(#REF!=2,(D486*#REF!*#REF!)/(#REF!*1.8),(D486*#REF!*#REF!)/(#REF!*2.6)))</f>
        <v>#REF!</v>
      </c>
      <c r="F486"/>
      <c r="G486"/>
    </row>
    <row r="487" spans="1:7" ht="15" x14ac:dyDescent="0.25">
      <c r="A487" s="8" t="e">
        <f t="shared" si="8"/>
        <v>#REF!</v>
      </c>
      <c r="B487" s="21" t="s">
        <v>356</v>
      </c>
      <c r="C487" s="22" t="s">
        <v>17</v>
      </c>
      <c r="D48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87" s="47" t="e">
        <f>IF(#REF!=1,(D487*#REF!*#REF!)/(#REF!),IF(#REF!=2,(D487*#REF!*#REF!)/(#REF!*1.8),(D487*#REF!*#REF!)/(#REF!*2.6)))</f>
        <v>#REF!</v>
      </c>
      <c r="F487"/>
      <c r="G487"/>
    </row>
    <row r="488" spans="1:7" ht="15" x14ac:dyDescent="0.25">
      <c r="A488" s="8">
        <v>1</v>
      </c>
      <c r="B488" s="598" t="s">
        <v>84</v>
      </c>
      <c r="C488" s="598"/>
      <c r="D488" s="598"/>
      <c r="E488" s="48"/>
      <c r="F488"/>
      <c r="G488"/>
    </row>
    <row r="489" spans="1:7" ht="15" x14ac:dyDescent="0.25">
      <c r="A489" s="8" t="e">
        <f t="shared" si="8"/>
        <v>#REF!</v>
      </c>
      <c r="B489" s="21" t="s">
        <v>623</v>
      </c>
      <c r="C489" s="22" t="s">
        <v>1</v>
      </c>
      <c r="D48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89" s="47" t="e">
        <f>IF(#REF!=1,(D489*#REF!*#REF!)/(#REF!),IF(#REF!=2,(D489*#REF!*#REF!)/(#REF!*1.8),(D489*#REF!*#REF!)/(#REF!*2.6)))</f>
        <v>#REF!</v>
      </c>
      <c r="F489"/>
      <c r="G489"/>
    </row>
    <row r="490" spans="1:7" ht="15" x14ac:dyDescent="0.25">
      <c r="A490" s="8" t="e">
        <f t="shared" si="8"/>
        <v>#REF!</v>
      </c>
      <c r="B490" s="21" t="s">
        <v>357</v>
      </c>
      <c r="C490" s="22" t="s">
        <v>1</v>
      </c>
      <c r="D49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90" s="47" t="e">
        <f>IF(#REF!=1,(D490*#REF!*#REF!)/(#REF!),IF(#REF!=2,(D490*#REF!*#REF!)/(#REF!*1.8),(D490*#REF!*#REF!)/(#REF!*2.6)))</f>
        <v>#REF!</v>
      </c>
      <c r="F490"/>
      <c r="G490"/>
    </row>
    <row r="491" spans="1:7" ht="15" x14ac:dyDescent="0.25">
      <c r="A491" s="8" t="e">
        <f t="shared" si="8"/>
        <v>#REF!</v>
      </c>
      <c r="B491" s="21" t="s">
        <v>561</v>
      </c>
      <c r="C491" s="22" t="s">
        <v>1</v>
      </c>
      <c r="D49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91" s="47" t="e">
        <f>IF(#REF!=1,(D491*#REF!*#REF!)/(#REF!),IF(#REF!=2,(D491*#REF!*#REF!)/(#REF!*1.8),(D491*#REF!*#REF!)/(#REF!*2.6)))</f>
        <v>#REF!</v>
      </c>
      <c r="F491"/>
      <c r="G491"/>
    </row>
    <row r="492" spans="1:7" ht="15" x14ac:dyDescent="0.25">
      <c r="A492" s="8" t="e">
        <f t="shared" si="8"/>
        <v>#REF!</v>
      </c>
      <c r="B492" s="21" t="s">
        <v>358</v>
      </c>
      <c r="C492" s="22" t="s">
        <v>5</v>
      </c>
      <c r="D49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92" s="47" t="e">
        <f>IF(#REF!=1,(D492*#REF!*#REF!)/(#REF!),IF(#REF!=2,(D492*#REF!*#REF!)/(#REF!*1.8),(D492*#REF!*#REF!)/(#REF!*2.6)))</f>
        <v>#REF!</v>
      </c>
      <c r="F492"/>
      <c r="G492"/>
    </row>
    <row r="493" spans="1:7" ht="15" x14ac:dyDescent="0.25">
      <c r="A493" s="8" t="e">
        <f t="shared" si="8"/>
        <v>#REF!</v>
      </c>
      <c r="B493" s="21" t="s">
        <v>359</v>
      </c>
      <c r="C493" s="22" t="s">
        <v>17</v>
      </c>
      <c r="D49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93" s="47" t="e">
        <f>IF(#REF!=1,(D493*#REF!*#REF!)/(#REF!),IF(#REF!=2,(D493*#REF!*#REF!)/(#REF!*1.8),(D493*#REF!*#REF!)/(#REF!*2.6)))</f>
        <v>#REF!</v>
      </c>
      <c r="F493"/>
      <c r="G493"/>
    </row>
    <row r="494" spans="1:7" ht="15" x14ac:dyDescent="0.25">
      <c r="A494" s="8" t="e">
        <f t="shared" si="8"/>
        <v>#REF!</v>
      </c>
      <c r="B494" s="21" t="s">
        <v>519</v>
      </c>
      <c r="C494" s="22" t="s">
        <v>17</v>
      </c>
      <c r="D49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94" s="47" t="e">
        <f>IF(#REF!=1,(D494*#REF!*#REF!)/(#REF!),IF(#REF!=2,(D494*#REF!*#REF!)/(#REF!*1.8),(D494*#REF!*#REF!)/(#REF!*2.6)))</f>
        <v>#REF!</v>
      </c>
      <c r="F494"/>
      <c r="G494"/>
    </row>
    <row r="495" spans="1:7" ht="15" x14ac:dyDescent="0.25">
      <c r="A495" s="8" t="e">
        <f t="shared" si="8"/>
        <v>#REF!</v>
      </c>
      <c r="B495" s="21" t="s">
        <v>360</v>
      </c>
      <c r="C495" s="22" t="s">
        <v>17</v>
      </c>
      <c r="D49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95" s="47" t="e">
        <f>IF(#REF!=1,(D495*#REF!*#REF!)/(#REF!),IF(#REF!=2,(D495*#REF!*#REF!)/(#REF!*1.8),(D495*#REF!*#REF!)/(#REF!*2.6)))</f>
        <v>#REF!</v>
      </c>
      <c r="F495"/>
      <c r="G495"/>
    </row>
    <row r="496" spans="1:7" ht="15" x14ac:dyDescent="0.25">
      <c r="A496" s="8" t="e">
        <f t="shared" si="8"/>
        <v>#REF!</v>
      </c>
      <c r="B496" s="21" t="s">
        <v>361</v>
      </c>
      <c r="C496" s="22" t="s">
        <v>17</v>
      </c>
      <c r="D49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96" s="47" t="e">
        <f>IF(#REF!=1,(D496*#REF!*#REF!)/(#REF!),IF(#REF!=2,(D496*#REF!*#REF!)/(#REF!*1.8),(D496*#REF!*#REF!)/(#REF!*2.6)))</f>
        <v>#REF!</v>
      </c>
      <c r="F496"/>
      <c r="G496"/>
    </row>
    <row r="497" spans="1:7" ht="15" x14ac:dyDescent="0.25">
      <c r="A497" s="8" t="e">
        <f t="shared" si="8"/>
        <v>#REF!</v>
      </c>
      <c r="B497" s="21" t="s">
        <v>362</v>
      </c>
      <c r="C497" s="22" t="s">
        <v>17</v>
      </c>
      <c r="D49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97" s="47" t="e">
        <f>IF(#REF!=1,(D497*#REF!*#REF!)/(#REF!),IF(#REF!=2,(D497*#REF!*#REF!)/(#REF!*1.8),(D497*#REF!*#REF!)/(#REF!*2.6)))</f>
        <v>#REF!</v>
      </c>
      <c r="F497"/>
      <c r="G497"/>
    </row>
    <row r="498" spans="1:7" ht="15" x14ac:dyDescent="0.25">
      <c r="A498" s="8" t="e">
        <f t="shared" si="8"/>
        <v>#REF!</v>
      </c>
      <c r="B498" s="21" t="s">
        <v>847</v>
      </c>
      <c r="C498" s="22"/>
      <c r="D49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98" s="47"/>
      <c r="F498"/>
      <c r="G498"/>
    </row>
    <row r="499" spans="1:7" ht="15" x14ac:dyDescent="0.25">
      <c r="A499" s="8" t="e">
        <f t="shared" si="8"/>
        <v>#REF!</v>
      </c>
      <c r="B499" s="21" t="s">
        <v>847</v>
      </c>
      <c r="C499" s="22"/>
      <c r="D49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499" s="47"/>
      <c r="F499"/>
      <c r="G499"/>
    </row>
    <row r="500" spans="1:7" ht="15" x14ac:dyDescent="0.25">
      <c r="A500" s="8" t="e">
        <f t="shared" si="8"/>
        <v>#REF!</v>
      </c>
      <c r="B500" s="21" t="s">
        <v>847</v>
      </c>
      <c r="C500" s="22"/>
      <c r="D50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00" s="47"/>
      <c r="F500"/>
      <c r="G500"/>
    </row>
    <row r="501" spans="1:7" ht="15" x14ac:dyDescent="0.25">
      <c r="A501" s="8" t="e">
        <f t="shared" si="8"/>
        <v>#REF!</v>
      </c>
      <c r="B501" s="21" t="s">
        <v>847</v>
      </c>
      <c r="C501" s="22"/>
      <c r="D50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01" s="47"/>
      <c r="F501"/>
      <c r="G501"/>
    </row>
    <row r="502" spans="1:7" ht="15" x14ac:dyDescent="0.25">
      <c r="A502" s="8" t="e">
        <f t="shared" si="8"/>
        <v>#REF!</v>
      </c>
      <c r="B502" s="21" t="s">
        <v>847</v>
      </c>
      <c r="C502" s="22"/>
      <c r="D50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02" s="47"/>
      <c r="F502"/>
      <c r="G502"/>
    </row>
    <row r="503" spans="1:7" ht="15" x14ac:dyDescent="0.25">
      <c r="A503" s="8">
        <v>1</v>
      </c>
      <c r="B503" s="54" t="s">
        <v>363</v>
      </c>
      <c r="C503" s="55"/>
      <c r="D503" s="55"/>
      <c r="E503" s="48"/>
      <c r="F503"/>
      <c r="G503"/>
    </row>
    <row r="504" spans="1:7" ht="35.25" customHeight="1" x14ac:dyDescent="0.25">
      <c r="A504" s="8">
        <v>1</v>
      </c>
      <c r="B504" s="56" t="str">
        <f ca="1">B1&amp;". Электромонтажные  работы"</f>
        <v>Общие объёмы. Электромонтажные  работы</v>
      </c>
      <c r="C504" s="55" t="s">
        <v>804</v>
      </c>
      <c r="D504" s="57" t="s">
        <v>531</v>
      </c>
      <c r="E504" s="49"/>
      <c r="F504"/>
      <c r="G504"/>
    </row>
    <row r="505" spans="1:7" ht="25.5" x14ac:dyDescent="0.25">
      <c r="A505" s="8" t="e">
        <f t="shared" ref="A505:A566" si="9">IF(D505&gt;0,1,0)</f>
        <v>#REF!</v>
      </c>
      <c r="B505" s="21" t="s">
        <v>365</v>
      </c>
      <c r="C505" s="22" t="s">
        <v>1</v>
      </c>
      <c r="D50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05" s="47" t="e">
        <f>IF(#REF!=1,(D505*#REF!*#REF!)/(#REF!),IF(#REF!=2,(D505*#REF!*#REF!)/(#REF!*1.8),(D505*#REF!*#REF!)/(#REF!*2.6)))</f>
        <v>#REF!</v>
      </c>
      <c r="F505"/>
      <c r="G505"/>
    </row>
    <row r="506" spans="1:7" ht="15" x14ac:dyDescent="0.25">
      <c r="A506" s="8" t="e">
        <f t="shared" si="9"/>
        <v>#REF!</v>
      </c>
      <c r="B506" s="21" t="s">
        <v>366</v>
      </c>
      <c r="C506" s="22" t="s">
        <v>1</v>
      </c>
      <c r="D50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06" s="47" t="e">
        <f>IF(#REF!=1,(D506*#REF!*#REF!)/(#REF!),IF(#REF!=2,(D506*#REF!*#REF!)/(#REF!*1.8),(D506*#REF!*#REF!)/(#REF!*2.6)))</f>
        <v>#REF!</v>
      </c>
      <c r="F506"/>
      <c r="G506"/>
    </row>
    <row r="507" spans="1:7" ht="15" x14ac:dyDescent="0.25">
      <c r="A507" s="8" t="e">
        <f t="shared" si="9"/>
        <v>#REF!</v>
      </c>
      <c r="B507" s="21" t="s">
        <v>367</v>
      </c>
      <c r="C507" s="22" t="s">
        <v>1</v>
      </c>
      <c r="D50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07" s="47" t="e">
        <f>IF(#REF!=1,(D507*#REF!*#REF!)/(#REF!),IF(#REF!=2,(D507*#REF!*#REF!)/(#REF!*1.8),(D507*#REF!*#REF!)/(#REF!*2.6)))</f>
        <v>#REF!</v>
      </c>
      <c r="F507"/>
      <c r="G507"/>
    </row>
    <row r="508" spans="1:7" ht="15" x14ac:dyDescent="0.25">
      <c r="A508" s="8" t="e">
        <f t="shared" si="9"/>
        <v>#REF!</v>
      </c>
      <c r="B508" s="21" t="s">
        <v>368</v>
      </c>
      <c r="C508" s="22" t="s">
        <v>17</v>
      </c>
      <c r="D50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08" s="47" t="e">
        <f>IF(#REF!=1,(D508*#REF!*#REF!)/(#REF!),IF(#REF!=2,(D508*#REF!*#REF!)/(#REF!*1.8),(D508*#REF!*#REF!)/(#REF!*2.6)))</f>
        <v>#REF!</v>
      </c>
      <c r="F508"/>
      <c r="G508"/>
    </row>
    <row r="509" spans="1:7" ht="15" x14ac:dyDescent="0.25">
      <c r="A509" s="8" t="e">
        <f t="shared" si="9"/>
        <v>#REF!</v>
      </c>
      <c r="B509" s="21" t="s">
        <v>520</v>
      </c>
      <c r="C509" s="22" t="s">
        <v>17</v>
      </c>
      <c r="D50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09" s="47" t="e">
        <f>IF(#REF!=1,(D509*#REF!*#REF!)/(#REF!),IF(#REF!=2,(D509*#REF!*#REF!)/(#REF!*1.8),(D509*#REF!*#REF!)/(#REF!*2.6)))</f>
        <v>#REF!</v>
      </c>
      <c r="F509"/>
      <c r="G509"/>
    </row>
    <row r="510" spans="1:7" ht="15" x14ac:dyDescent="0.25">
      <c r="A510" s="8" t="e">
        <f t="shared" si="9"/>
        <v>#REF!</v>
      </c>
      <c r="B510" s="21" t="s">
        <v>369</v>
      </c>
      <c r="C510" s="22" t="s">
        <v>17</v>
      </c>
      <c r="D51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10" s="47" t="e">
        <f>IF(#REF!=1,(D510*#REF!*#REF!)/(#REF!),IF(#REF!=2,(D510*#REF!*#REF!)/(#REF!*1.8),(D510*#REF!*#REF!)/(#REF!*2.6)))</f>
        <v>#REF!</v>
      </c>
      <c r="F510"/>
      <c r="G510"/>
    </row>
    <row r="511" spans="1:7" ht="15" x14ac:dyDescent="0.25">
      <c r="A511" s="8" t="e">
        <f t="shared" si="9"/>
        <v>#REF!</v>
      </c>
      <c r="B511" s="21" t="s">
        <v>370</v>
      </c>
      <c r="C511" s="22" t="s">
        <v>17</v>
      </c>
      <c r="D51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11" s="47" t="e">
        <f>IF(#REF!=1,(D511*#REF!*#REF!)/(#REF!),IF(#REF!=2,(D511*#REF!*#REF!)/(#REF!*1.8),(D511*#REF!*#REF!)/(#REF!*2.6)))</f>
        <v>#REF!</v>
      </c>
      <c r="F511"/>
      <c r="G511"/>
    </row>
    <row r="512" spans="1:7" ht="15" x14ac:dyDescent="0.25">
      <c r="A512" s="8" t="e">
        <f t="shared" si="9"/>
        <v>#REF!</v>
      </c>
      <c r="B512" s="21" t="s">
        <v>371</v>
      </c>
      <c r="C512" s="22" t="s">
        <v>17</v>
      </c>
      <c r="D51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12" s="47" t="e">
        <f>IF(#REF!=1,(D512*#REF!*#REF!)/(#REF!),IF(#REF!=2,(D512*#REF!*#REF!)/(#REF!*1.8),(D512*#REF!*#REF!)/(#REF!*2.6)))</f>
        <v>#REF!</v>
      </c>
      <c r="F512"/>
      <c r="G512"/>
    </row>
    <row r="513" spans="1:7" ht="15" x14ac:dyDescent="0.25">
      <c r="A513" s="8" t="e">
        <f t="shared" si="9"/>
        <v>#REF!</v>
      </c>
      <c r="B513" s="21" t="s">
        <v>372</v>
      </c>
      <c r="C513" s="22" t="s">
        <v>17</v>
      </c>
      <c r="D51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13" s="47" t="e">
        <f>IF(#REF!=1,(D513*#REF!*#REF!)/(#REF!),IF(#REF!=2,(D513*#REF!*#REF!)/(#REF!*1.8),(D513*#REF!*#REF!)/(#REF!*2.6)))</f>
        <v>#REF!</v>
      </c>
      <c r="F513"/>
      <c r="G513"/>
    </row>
    <row r="514" spans="1:7" ht="15" x14ac:dyDescent="0.25">
      <c r="A514" s="8" t="e">
        <f t="shared" si="9"/>
        <v>#REF!</v>
      </c>
      <c r="B514" s="21" t="s">
        <v>373</v>
      </c>
      <c r="C514" s="22" t="s">
        <v>17</v>
      </c>
      <c r="D51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14" s="47" t="e">
        <f>IF(#REF!=1,(D514*#REF!*#REF!)/(#REF!),IF(#REF!=2,(D514*#REF!*#REF!)/(#REF!*1.8),(D514*#REF!*#REF!)/(#REF!*2.6)))</f>
        <v>#REF!</v>
      </c>
      <c r="F514"/>
      <c r="G514"/>
    </row>
    <row r="515" spans="1:7" ht="15" x14ac:dyDescent="0.25">
      <c r="A515" s="8" t="e">
        <f t="shared" si="9"/>
        <v>#REF!</v>
      </c>
      <c r="B515" s="21" t="s">
        <v>559</v>
      </c>
      <c r="C515" s="22" t="s">
        <v>17</v>
      </c>
      <c r="D51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15" s="47" t="e">
        <f>IF(#REF!=1,(D515*#REF!*#REF!)/(#REF!),IF(#REF!=2,(D515*#REF!*#REF!)/(#REF!*1.8),(D515*#REF!*#REF!)/(#REF!*2.6)))</f>
        <v>#REF!</v>
      </c>
      <c r="F515"/>
      <c r="G515"/>
    </row>
    <row r="516" spans="1:7" ht="15" x14ac:dyDescent="0.25">
      <c r="A516" s="8" t="e">
        <f t="shared" si="9"/>
        <v>#REF!</v>
      </c>
      <c r="B516" s="21" t="s">
        <v>560</v>
      </c>
      <c r="C516" s="22" t="s">
        <v>17</v>
      </c>
      <c r="D51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16" s="47" t="e">
        <f>IF(#REF!=1,(D516*#REF!*#REF!)/(#REF!),IF(#REF!=2,(D516*#REF!*#REF!)/(#REF!*1.8),(D516*#REF!*#REF!)/(#REF!*2.6)))</f>
        <v>#REF!</v>
      </c>
      <c r="F516"/>
      <c r="G516"/>
    </row>
    <row r="517" spans="1:7" ht="15" x14ac:dyDescent="0.25">
      <c r="A517" s="8" t="e">
        <f t="shared" si="9"/>
        <v>#REF!</v>
      </c>
      <c r="B517" s="21" t="s">
        <v>374</v>
      </c>
      <c r="C517" s="22" t="s">
        <v>17</v>
      </c>
      <c r="D51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17" s="47" t="e">
        <f>IF(#REF!=1,(D517*#REF!*#REF!)/(#REF!),IF(#REF!=2,(D517*#REF!*#REF!)/(#REF!*1.8),(D517*#REF!*#REF!)/(#REF!*2.6)))</f>
        <v>#REF!</v>
      </c>
      <c r="F517"/>
      <c r="G517"/>
    </row>
    <row r="518" spans="1:7" ht="15" x14ac:dyDescent="0.25">
      <c r="A518" s="8" t="e">
        <f t="shared" si="9"/>
        <v>#REF!</v>
      </c>
      <c r="B518" s="21" t="s">
        <v>375</v>
      </c>
      <c r="C518" s="22" t="s">
        <v>17</v>
      </c>
      <c r="D51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18" s="47" t="e">
        <f>IF(#REF!=1,(D518*#REF!*#REF!)/(#REF!),IF(#REF!=2,(D518*#REF!*#REF!)/(#REF!*1.8),(D518*#REF!*#REF!)/(#REF!*2.6)))</f>
        <v>#REF!</v>
      </c>
      <c r="F518"/>
      <c r="G518"/>
    </row>
    <row r="519" spans="1:7" ht="15" x14ac:dyDescent="0.25">
      <c r="A519" s="8" t="e">
        <f t="shared" si="9"/>
        <v>#REF!</v>
      </c>
      <c r="B519" s="21" t="s">
        <v>376</v>
      </c>
      <c r="C519" s="22" t="s">
        <v>17</v>
      </c>
      <c r="D51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19" s="47" t="e">
        <f>IF(#REF!=1,(D519*#REF!*#REF!)/(#REF!),IF(#REF!=2,(D519*#REF!*#REF!)/(#REF!*1.8),(D519*#REF!*#REF!)/(#REF!*2.6)))</f>
        <v>#REF!</v>
      </c>
      <c r="F519"/>
      <c r="G519"/>
    </row>
    <row r="520" spans="1:7" ht="15" x14ac:dyDescent="0.25">
      <c r="A520" s="8" t="e">
        <f t="shared" si="9"/>
        <v>#REF!</v>
      </c>
      <c r="B520" s="21" t="s">
        <v>377</v>
      </c>
      <c r="C520" s="22" t="s">
        <v>17</v>
      </c>
      <c r="D52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20" s="47" t="e">
        <f>IF(#REF!=1,(D520*#REF!*#REF!)/(#REF!),IF(#REF!=2,(D520*#REF!*#REF!)/(#REF!*1.8),(D520*#REF!*#REF!)/(#REF!*2.6)))</f>
        <v>#REF!</v>
      </c>
      <c r="F520"/>
      <c r="G520"/>
    </row>
    <row r="521" spans="1:7" ht="15" x14ac:dyDescent="0.25">
      <c r="A521" s="8" t="e">
        <f t="shared" si="9"/>
        <v>#REF!</v>
      </c>
      <c r="B521" s="21" t="s">
        <v>378</v>
      </c>
      <c r="C521" s="22" t="s">
        <v>17</v>
      </c>
      <c r="D52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21" s="47" t="e">
        <f>IF(#REF!=1,(D521*#REF!*#REF!)/(#REF!),IF(#REF!=2,(D521*#REF!*#REF!)/(#REF!*1.8),(D521*#REF!*#REF!)/(#REF!*2.6)))</f>
        <v>#REF!</v>
      </c>
      <c r="F521"/>
      <c r="G521"/>
    </row>
    <row r="522" spans="1:7" ht="15" x14ac:dyDescent="0.25">
      <c r="A522" s="8" t="e">
        <f t="shared" si="9"/>
        <v>#REF!</v>
      </c>
      <c r="B522" s="21" t="s">
        <v>379</v>
      </c>
      <c r="C522" s="22" t="s">
        <v>17</v>
      </c>
      <c r="D52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22" s="47" t="e">
        <f>IF(#REF!=1,(D522*#REF!*#REF!)/(#REF!),IF(#REF!=2,(D522*#REF!*#REF!)/(#REF!*1.8),(D522*#REF!*#REF!)/(#REF!*2.6)))</f>
        <v>#REF!</v>
      </c>
      <c r="F522"/>
      <c r="G522"/>
    </row>
    <row r="523" spans="1:7" ht="15" x14ac:dyDescent="0.25">
      <c r="A523" s="8" t="e">
        <f t="shared" si="9"/>
        <v>#REF!</v>
      </c>
      <c r="B523" s="21" t="s">
        <v>380</v>
      </c>
      <c r="C523" s="22" t="s">
        <v>17</v>
      </c>
      <c r="D52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23" s="47" t="e">
        <f>IF(#REF!=1,(D523*#REF!*#REF!)/(#REF!),IF(#REF!=2,(D523*#REF!*#REF!)/(#REF!*1.8),(D523*#REF!*#REF!)/(#REF!*2.6)))</f>
        <v>#REF!</v>
      </c>
      <c r="F523"/>
      <c r="G523"/>
    </row>
    <row r="524" spans="1:7" ht="15" x14ac:dyDescent="0.25">
      <c r="A524" s="8" t="e">
        <f t="shared" si="9"/>
        <v>#REF!</v>
      </c>
      <c r="B524" s="21" t="s">
        <v>565</v>
      </c>
      <c r="C524" s="22" t="s">
        <v>1</v>
      </c>
      <c r="D52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24" s="47" t="e">
        <f>IF(#REF!=1,(D524*#REF!*#REF!)/(#REF!),IF(#REF!=2,(D524*#REF!*#REF!)/(#REF!*1.8),(D524*#REF!*#REF!)/(#REF!*2.6)))</f>
        <v>#REF!</v>
      </c>
      <c r="F524"/>
      <c r="G524"/>
    </row>
    <row r="525" spans="1:7" ht="25.5" x14ac:dyDescent="0.25">
      <c r="A525" s="8" t="e">
        <f t="shared" si="9"/>
        <v>#REF!</v>
      </c>
      <c r="B525" s="21" t="s">
        <v>624</v>
      </c>
      <c r="C525" s="22" t="s">
        <v>1</v>
      </c>
      <c r="D52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25" s="47" t="e">
        <f>IF(#REF!=1,(D525*#REF!*#REF!)/(#REF!),IF(#REF!=2,(D525*#REF!*#REF!)/(#REF!*1.8),(D525*#REF!*#REF!)/(#REF!*2.6)))</f>
        <v>#REF!</v>
      </c>
      <c r="F525"/>
      <c r="G525"/>
    </row>
    <row r="526" spans="1:7" ht="15" x14ac:dyDescent="0.25">
      <c r="A526" s="8" t="e">
        <f t="shared" si="9"/>
        <v>#REF!</v>
      </c>
      <c r="B526" s="21" t="s">
        <v>625</v>
      </c>
      <c r="C526" s="22" t="s">
        <v>17</v>
      </c>
      <c r="D52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26" s="47" t="e">
        <f>IF(#REF!=1,(D526*#REF!*#REF!)/(#REF!),IF(#REF!=2,(D526*#REF!*#REF!)/(#REF!*1.8),(D526*#REF!*#REF!)/(#REF!*2.6)))</f>
        <v>#REF!</v>
      </c>
      <c r="F526"/>
      <c r="G526"/>
    </row>
    <row r="527" spans="1:7" ht="15" x14ac:dyDescent="0.25">
      <c r="A527" s="8" t="e">
        <f t="shared" si="9"/>
        <v>#REF!</v>
      </c>
      <c r="B527" s="21" t="s">
        <v>381</v>
      </c>
      <c r="C527" s="22" t="s">
        <v>17</v>
      </c>
      <c r="D52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27" s="47" t="e">
        <f>IF(#REF!=1,(D527*#REF!*#REF!)/(#REF!),IF(#REF!=2,(D527*#REF!*#REF!)/(#REF!*1.8),(D527*#REF!*#REF!)/(#REF!*2.6)))</f>
        <v>#REF!</v>
      </c>
      <c r="F527"/>
      <c r="G527"/>
    </row>
    <row r="528" spans="1:7" ht="15" x14ac:dyDescent="0.25">
      <c r="A528" s="8" t="e">
        <f t="shared" si="9"/>
        <v>#REF!</v>
      </c>
      <c r="B528" s="21" t="s">
        <v>382</v>
      </c>
      <c r="C528" s="22" t="s">
        <v>17</v>
      </c>
      <c r="D52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28" s="47" t="e">
        <f>IF(#REF!=1,(D528*#REF!*#REF!)/(#REF!),IF(#REF!=2,(D528*#REF!*#REF!)/(#REF!*1.8),(D528*#REF!*#REF!)/(#REF!*2.6)))</f>
        <v>#REF!</v>
      </c>
      <c r="F528"/>
      <c r="G528"/>
    </row>
    <row r="529" spans="1:7" ht="15" x14ac:dyDescent="0.25">
      <c r="A529" s="8" t="e">
        <f t="shared" si="9"/>
        <v>#REF!</v>
      </c>
      <c r="B529" s="21" t="s">
        <v>383</v>
      </c>
      <c r="C529" s="22" t="s">
        <v>17</v>
      </c>
      <c r="D52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29" s="47" t="e">
        <f>IF(#REF!=1,(D529*#REF!*#REF!)/(#REF!),IF(#REF!=2,(D529*#REF!*#REF!)/(#REF!*1.8),(D529*#REF!*#REF!)/(#REF!*2.6)))</f>
        <v>#REF!</v>
      </c>
      <c r="F529"/>
      <c r="G529"/>
    </row>
    <row r="530" spans="1:7" ht="15" x14ac:dyDescent="0.25">
      <c r="A530" s="8" t="e">
        <f t="shared" si="9"/>
        <v>#REF!</v>
      </c>
      <c r="B530" s="21" t="s">
        <v>384</v>
      </c>
      <c r="C530" s="22" t="s">
        <v>1</v>
      </c>
      <c r="D53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30" s="47" t="e">
        <f>IF(#REF!=1,(D530*#REF!*#REF!)/(#REF!),IF(#REF!=2,(D530*#REF!*#REF!)/(#REF!*1.8),(D530*#REF!*#REF!)/(#REF!*2.6)))</f>
        <v>#REF!</v>
      </c>
      <c r="F530"/>
      <c r="G530"/>
    </row>
    <row r="531" spans="1:7" ht="15" x14ac:dyDescent="0.25">
      <c r="A531" s="8" t="e">
        <f t="shared" si="9"/>
        <v>#REF!</v>
      </c>
      <c r="B531" s="21" t="s">
        <v>538</v>
      </c>
      <c r="C531" s="22" t="s">
        <v>1</v>
      </c>
      <c r="D53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31" s="47" t="e">
        <f>IF(#REF!=1,(D531*#REF!*#REF!)/(#REF!),IF(#REF!=2,(D531*#REF!*#REF!)/(#REF!*1.8),(D531*#REF!*#REF!)/(#REF!*2.6)))</f>
        <v>#REF!</v>
      </c>
      <c r="F531"/>
      <c r="G531"/>
    </row>
    <row r="532" spans="1:7" ht="15" x14ac:dyDescent="0.25">
      <c r="A532" s="8" t="e">
        <f t="shared" si="9"/>
        <v>#REF!</v>
      </c>
      <c r="B532" s="21" t="s">
        <v>385</v>
      </c>
      <c r="C532" s="22" t="s">
        <v>1</v>
      </c>
      <c r="D53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32" s="47" t="e">
        <f>IF(#REF!=1,(D532*#REF!*#REF!)/(#REF!),IF(#REF!=2,(D532*#REF!*#REF!)/(#REF!*1.8),(D532*#REF!*#REF!)/(#REF!*2.6)))</f>
        <v>#REF!</v>
      </c>
      <c r="F532"/>
      <c r="G532"/>
    </row>
    <row r="533" spans="1:7" ht="15" x14ac:dyDescent="0.25">
      <c r="A533" s="8" t="e">
        <f t="shared" si="9"/>
        <v>#REF!</v>
      </c>
      <c r="B533" s="21" t="s">
        <v>507</v>
      </c>
      <c r="C533" s="22" t="s">
        <v>1</v>
      </c>
      <c r="D53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33" s="47" t="e">
        <f>IF(#REF!=1,(D533*#REF!*#REF!)/(#REF!),IF(#REF!=2,(D533*#REF!*#REF!)/(#REF!*1.8),(D533*#REF!*#REF!)/(#REF!*2.6)))</f>
        <v>#REF!</v>
      </c>
      <c r="F533"/>
      <c r="G533"/>
    </row>
    <row r="534" spans="1:7" ht="15" x14ac:dyDescent="0.25">
      <c r="A534" s="8" t="e">
        <f t="shared" si="9"/>
        <v>#REF!</v>
      </c>
      <c r="B534" s="21" t="s">
        <v>386</v>
      </c>
      <c r="C534" s="22" t="s">
        <v>17</v>
      </c>
      <c r="D53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34" s="47" t="e">
        <f>IF(#REF!=1,(D534*#REF!*#REF!)/(#REF!),IF(#REF!=2,(D534*#REF!*#REF!)/(#REF!*1.8),(D534*#REF!*#REF!)/(#REF!*2.6)))</f>
        <v>#REF!</v>
      </c>
      <c r="F534"/>
      <c r="G534"/>
    </row>
    <row r="535" spans="1:7" ht="15" x14ac:dyDescent="0.25">
      <c r="A535" s="8" t="e">
        <f t="shared" si="9"/>
        <v>#REF!</v>
      </c>
      <c r="B535" s="21" t="s">
        <v>626</v>
      </c>
      <c r="C535" s="22" t="s">
        <v>1</v>
      </c>
      <c r="D53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35" s="47" t="e">
        <f>IF(#REF!=1,(D535*#REF!*#REF!)/(#REF!),IF(#REF!=2,(D535*#REF!*#REF!)/(#REF!*1.8),(D535*#REF!*#REF!)/(#REF!*2.6)))</f>
        <v>#REF!</v>
      </c>
      <c r="F535"/>
      <c r="G535"/>
    </row>
    <row r="536" spans="1:7" ht="15" x14ac:dyDescent="0.25">
      <c r="A536" s="8" t="e">
        <f t="shared" si="9"/>
        <v>#REF!</v>
      </c>
      <c r="B536" s="21" t="s">
        <v>387</v>
      </c>
      <c r="C536" s="22" t="s">
        <v>17</v>
      </c>
      <c r="D53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36" s="47" t="e">
        <f>IF(#REF!=1,(D536*#REF!*#REF!)/(#REF!),IF(#REF!=2,(D536*#REF!*#REF!)/(#REF!*1.8),(D536*#REF!*#REF!)/(#REF!*2.6)))</f>
        <v>#REF!</v>
      </c>
      <c r="F536"/>
      <c r="G536"/>
    </row>
    <row r="537" spans="1:7" ht="15" x14ac:dyDescent="0.25">
      <c r="A537" s="8" t="e">
        <f t="shared" si="9"/>
        <v>#REF!</v>
      </c>
      <c r="B537" s="21" t="s">
        <v>388</v>
      </c>
      <c r="C537" s="22" t="s">
        <v>17</v>
      </c>
      <c r="D53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37" s="47" t="e">
        <f>IF(#REF!=1,(D537*#REF!*#REF!)/(#REF!),IF(#REF!=2,(D537*#REF!*#REF!)/(#REF!*1.8),(D537*#REF!*#REF!)/(#REF!*2.6)))</f>
        <v>#REF!</v>
      </c>
      <c r="F537"/>
      <c r="G537"/>
    </row>
    <row r="538" spans="1:7" ht="15" x14ac:dyDescent="0.25">
      <c r="A538" s="8" t="e">
        <f t="shared" si="9"/>
        <v>#REF!</v>
      </c>
      <c r="B538" s="21" t="s">
        <v>389</v>
      </c>
      <c r="C538" s="22" t="s">
        <v>17</v>
      </c>
      <c r="D53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38" s="47" t="e">
        <f>IF(#REF!=1,(D538*#REF!*#REF!)/(#REF!),IF(#REF!=2,(D538*#REF!*#REF!)/(#REF!*1.8),(D538*#REF!*#REF!)/(#REF!*2.6)))</f>
        <v>#REF!</v>
      </c>
      <c r="F538"/>
      <c r="G538"/>
    </row>
    <row r="539" spans="1:7" ht="15" x14ac:dyDescent="0.25">
      <c r="A539" s="8" t="e">
        <f t="shared" si="9"/>
        <v>#REF!</v>
      </c>
      <c r="B539" s="21" t="s">
        <v>390</v>
      </c>
      <c r="C539" s="22" t="s">
        <v>17</v>
      </c>
      <c r="D53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39" s="47" t="e">
        <f>IF(#REF!=1,(D539*#REF!*#REF!)/(#REF!),IF(#REF!=2,(D539*#REF!*#REF!)/(#REF!*1.8),(D539*#REF!*#REF!)/(#REF!*2.6)))</f>
        <v>#REF!</v>
      </c>
      <c r="F539"/>
      <c r="G539"/>
    </row>
    <row r="540" spans="1:7" ht="15" x14ac:dyDescent="0.25">
      <c r="A540" s="8" t="e">
        <f t="shared" si="9"/>
        <v>#REF!</v>
      </c>
      <c r="B540" s="21" t="s">
        <v>391</v>
      </c>
      <c r="C540" s="22" t="s">
        <v>17</v>
      </c>
      <c r="D54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40" s="47" t="e">
        <f>IF(#REF!=1,(D540*#REF!*#REF!)/(#REF!),IF(#REF!=2,(D540*#REF!*#REF!)/(#REF!*1.8),(D540*#REF!*#REF!)/(#REF!*2.6)))</f>
        <v>#REF!</v>
      </c>
      <c r="F540"/>
      <c r="G540"/>
    </row>
    <row r="541" spans="1:7" ht="15" x14ac:dyDescent="0.25">
      <c r="A541" s="8" t="e">
        <f t="shared" si="9"/>
        <v>#REF!</v>
      </c>
      <c r="B541" s="21" t="s">
        <v>392</v>
      </c>
      <c r="C541" s="22" t="s">
        <v>17</v>
      </c>
      <c r="D54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41" s="47" t="e">
        <f>IF(#REF!=1,(D541*#REF!*#REF!)/(#REF!),IF(#REF!=2,(D541*#REF!*#REF!)/(#REF!*1.8),(D541*#REF!*#REF!)/(#REF!*2.6)))</f>
        <v>#REF!</v>
      </c>
      <c r="F541"/>
      <c r="G541"/>
    </row>
    <row r="542" spans="1:7" ht="15" x14ac:dyDescent="0.25">
      <c r="A542" s="8" t="e">
        <f t="shared" si="9"/>
        <v>#REF!</v>
      </c>
      <c r="B542" s="21" t="s">
        <v>393</v>
      </c>
      <c r="C542" s="22" t="s">
        <v>17</v>
      </c>
      <c r="D54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42" s="47" t="e">
        <f>IF(#REF!=1,(D542*#REF!*#REF!)/(#REF!),IF(#REF!=2,(D542*#REF!*#REF!)/(#REF!*1.8),(D542*#REF!*#REF!)/(#REF!*2.6)))</f>
        <v>#REF!</v>
      </c>
      <c r="F542"/>
      <c r="G542"/>
    </row>
    <row r="543" spans="1:7" ht="15" x14ac:dyDescent="0.25">
      <c r="A543" s="8" t="e">
        <f t="shared" si="9"/>
        <v>#REF!</v>
      </c>
      <c r="B543" s="21" t="s">
        <v>527</v>
      </c>
      <c r="C543" s="22" t="s">
        <v>17</v>
      </c>
      <c r="D54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43" s="47" t="e">
        <f>IF(#REF!=1,(D543*#REF!*#REF!)/(#REF!),IF(#REF!=2,(D543*#REF!*#REF!)/(#REF!*1.8),(D543*#REF!*#REF!)/(#REF!*2.6)))</f>
        <v>#REF!</v>
      </c>
      <c r="F543"/>
      <c r="G543"/>
    </row>
    <row r="544" spans="1:7" ht="15" x14ac:dyDescent="0.25">
      <c r="A544" s="8" t="e">
        <f t="shared" si="9"/>
        <v>#REF!</v>
      </c>
      <c r="B544" s="21" t="s">
        <v>394</v>
      </c>
      <c r="C544" s="22" t="s">
        <v>17</v>
      </c>
      <c r="D54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44" s="47" t="e">
        <f>IF(#REF!=1,(D544*#REF!*#REF!)/(#REF!),IF(#REF!=2,(D544*#REF!*#REF!)/(#REF!*1.8),(D544*#REF!*#REF!)/(#REF!*2.6)))</f>
        <v>#REF!</v>
      </c>
      <c r="F544"/>
      <c r="G544"/>
    </row>
    <row r="545" spans="1:7" ht="15" x14ac:dyDescent="0.25">
      <c r="A545" s="8" t="e">
        <f t="shared" si="9"/>
        <v>#REF!</v>
      </c>
      <c r="B545" s="21" t="s">
        <v>395</v>
      </c>
      <c r="C545" s="22" t="s">
        <v>17</v>
      </c>
      <c r="D54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45" s="47" t="e">
        <f>IF(#REF!=1,(D545*#REF!*#REF!)/(#REF!),IF(#REF!=2,(D545*#REF!*#REF!)/(#REF!*1.8),(D545*#REF!*#REF!)/(#REF!*2.6)))</f>
        <v>#REF!</v>
      </c>
      <c r="F545"/>
      <c r="G545"/>
    </row>
    <row r="546" spans="1:7" ht="15" x14ac:dyDescent="0.25">
      <c r="A546" s="8" t="e">
        <f t="shared" si="9"/>
        <v>#REF!</v>
      </c>
      <c r="B546" s="21" t="s">
        <v>396</v>
      </c>
      <c r="C546" s="22" t="s">
        <v>17</v>
      </c>
      <c r="D54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46" s="47" t="e">
        <f>IF(#REF!=1,(D546*#REF!*#REF!)/(#REF!),IF(#REF!=2,(D546*#REF!*#REF!)/(#REF!*1.8),(D546*#REF!*#REF!)/(#REF!*2.6)))</f>
        <v>#REF!</v>
      </c>
      <c r="F546"/>
      <c r="G546"/>
    </row>
    <row r="547" spans="1:7" ht="15" x14ac:dyDescent="0.25">
      <c r="A547" s="8" t="e">
        <f t="shared" si="9"/>
        <v>#REF!</v>
      </c>
      <c r="B547" s="21" t="s">
        <v>397</v>
      </c>
      <c r="C547" s="22" t="s">
        <v>17</v>
      </c>
      <c r="D54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47" s="47" t="e">
        <f>IF(#REF!=1,(D547*#REF!*#REF!)/(#REF!),IF(#REF!=2,(D547*#REF!*#REF!)/(#REF!*1.8),(D547*#REF!*#REF!)/(#REF!*2.6)))</f>
        <v>#REF!</v>
      </c>
      <c r="F547"/>
      <c r="G547"/>
    </row>
    <row r="548" spans="1:7" ht="15" x14ac:dyDescent="0.25">
      <c r="A548" s="8" t="e">
        <f t="shared" si="9"/>
        <v>#REF!</v>
      </c>
      <c r="B548" s="21" t="s">
        <v>528</v>
      </c>
      <c r="C548" s="22" t="s">
        <v>17</v>
      </c>
      <c r="D54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48" s="47" t="e">
        <f>IF(#REF!=1,(D548*#REF!*#REF!)/(#REF!),IF(#REF!=2,(D548*#REF!*#REF!)/(#REF!*1.8),(D548*#REF!*#REF!)/(#REF!*2.6)))</f>
        <v>#REF!</v>
      </c>
      <c r="F548"/>
      <c r="G548"/>
    </row>
    <row r="549" spans="1:7" ht="15" x14ac:dyDescent="0.25">
      <c r="A549" s="8" t="e">
        <f t="shared" si="9"/>
        <v>#REF!</v>
      </c>
      <c r="B549" s="21" t="s">
        <v>398</v>
      </c>
      <c r="C549" s="22" t="s">
        <v>17</v>
      </c>
      <c r="D54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49" s="47" t="e">
        <f>IF(#REF!=1,(D549*#REF!*#REF!)/(#REF!),IF(#REF!=2,(D549*#REF!*#REF!)/(#REF!*1.8),(D549*#REF!*#REF!)/(#REF!*2.6)))</f>
        <v>#REF!</v>
      </c>
      <c r="F549"/>
      <c r="G549"/>
    </row>
    <row r="550" spans="1:7" ht="15" x14ac:dyDescent="0.25">
      <c r="A550" s="8" t="e">
        <f t="shared" si="9"/>
        <v>#REF!</v>
      </c>
      <c r="B550" s="21" t="s">
        <v>399</v>
      </c>
      <c r="C550" s="22" t="s">
        <v>17</v>
      </c>
      <c r="D55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50" s="47" t="e">
        <f>IF(#REF!=1,(D550*#REF!*#REF!)/(#REF!),IF(#REF!=2,(D550*#REF!*#REF!)/(#REF!*1.8),(D550*#REF!*#REF!)/(#REF!*2.6)))</f>
        <v>#REF!</v>
      </c>
      <c r="F550"/>
      <c r="G550"/>
    </row>
    <row r="551" spans="1:7" ht="15" x14ac:dyDescent="0.25">
      <c r="A551" s="8" t="e">
        <f t="shared" si="9"/>
        <v>#REF!</v>
      </c>
      <c r="B551" s="21" t="s">
        <v>400</v>
      </c>
      <c r="C551" s="22" t="s">
        <v>17</v>
      </c>
      <c r="D55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51" s="47" t="e">
        <f>IF(#REF!=1,(D551*#REF!*#REF!)/(#REF!),IF(#REF!=2,(D551*#REF!*#REF!)/(#REF!*1.8),(D551*#REF!*#REF!)/(#REF!*2.6)))</f>
        <v>#REF!</v>
      </c>
      <c r="F551"/>
      <c r="G551"/>
    </row>
    <row r="552" spans="1:7" ht="15" x14ac:dyDescent="0.25">
      <c r="A552" s="8" t="e">
        <f t="shared" si="9"/>
        <v>#REF!</v>
      </c>
      <c r="B552" s="21" t="s">
        <v>401</v>
      </c>
      <c r="C552" s="22" t="s">
        <v>17</v>
      </c>
      <c r="D55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52" s="47" t="e">
        <f>IF(#REF!=1,(D552*#REF!*#REF!)/(#REF!),IF(#REF!=2,(D552*#REF!*#REF!)/(#REF!*1.8),(D552*#REF!*#REF!)/(#REF!*2.6)))</f>
        <v>#REF!</v>
      </c>
      <c r="F552"/>
      <c r="G552"/>
    </row>
    <row r="553" spans="1:7" ht="15" x14ac:dyDescent="0.25">
      <c r="A553" s="8" t="e">
        <f t="shared" si="9"/>
        <v>#REF!</v>
      </c>
      <c r="B553" s="21" t="s">
        <v>402</v>
      </c>
      <c r="C553" s="22" t="s">
        <v>17</v>
      </c>
      <c r="D55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53" s="47" t="e">
        <f>IF(#REF!=1,(D553*#REF!*#REF!)/(#REF!),IF(#REF!=2,(D553*#REF!*#REF!)/(#REF!*1.8),(D553*#REF!*#REF!)/(#REF!*2.6)))</f>
        <v>#REF!</v>
      </c>
      <c r="F553"/>
      <c r="G553"/>
    </row>
    <row r="554" spans="1:7" ht="15" x14ac:dyDescent="0.25">
      <c r="A554" s="8" t="e">
        <f t="shared" si="9"/>
        <v>#REF!</v>
      </c>
      <c r="B554" s="21" t="s">
        <v>529</v>
      </c>
      <c r="C554" s="22" t="s">
        <v>17</v>
      </c>
      <c r="D55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54" s="47" t="e">
        <f>IF(#REF!=1,(D554*#REF!*#REF!)/(#REF!),IF(#REF!=2,(D554*#REF!*#REF!)/(#REF!*1.8),(D554*#REF!*#REF!)/(#REF!*2.6)))</f>
        <v>#REF!</v>
      </c>
      <c r="F554"/>
      <c r="G554"/>
    </row>
    <row r="555" spans="1:7" ht="15" x14ac:dyDescent="0.25">
      <c r="A555" s="8" t="e">
        <f t="shared" si="9"/>
        <v>#REF!</v>
      </c>
      <c r="B555" s="21" t="s">
        <v>403</v>
      </c>
      <c r="C555" s="22" t="s">
        <v>17</v>
      </c>
      <c r="D55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55" s="47" t="e">
        <f>IF(#REF!=1,(D555*#REF!*#REF!)/(#REF!),IF(#REF!=2,(D555*#REF!*#REF!)/(#REF!*1.8),(D555*#REF!*#REF!)/(#REF!*2.6)))</f>
        <v>#REF!</v>
      </c>
      <c r="F555"/>
      <c r="G555"/>
    </row>
    <row r="556" spans="1:7" ht="15" x14ac:dyDescent="0.25">
      <c r="A556" s="8" t="e">
        <f t="shared" si="9"/>
        <v>#REF!</v>
      </c>
      <c r="B556" s="21" t="s">
        <v>404</v>
      </c>
      <c r="C556" s="22" t="s">
        <v>17</v>
      </c>
      <c r="D55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56" s="47" t="e">
        <f>IF(#REF!=1,(D556*#REF!*#REF!)/(#REF!),IF(#REF!=2,(D556*#REF!*#REF!)/(#REF!*1.8),(D556*#REF!*#REF!)/(#REF!*2.6)))</f>
        <v>#REF!</v>
      </c>
      <c r="F556"/>
      <c r="G556"/>
    </row>
    <row r="557" spans="1:7" ht="15" x14ac:dyDescent="0.25">
      <c r="A557" s="8" t="e">
        <f t="shared" si="9"/>
        <v>#REF!</v>
      </c>
      <c r="B557" s="21" t="s">
        <v>405</v>
      </c>
      <c r="C557" s="22" t="s">
        <v>17</v>
      </c>
      <c r="D55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57" s="47" t="e">
        <f>IF(#REF!=1,(D557*#REF!*#REF!)/(#REF!),IF(#REF!=2,(D557*#REF!*#REF!)/(#REF!*1.8),(D557*#REF!*#REF!)/(#REF!*2.6)))</f>
        <v>#REF!</v>
      </c>
      <c r="F557"/>
      <c r="G557"/>
    </row>
    <row r="558" spans="1:7" ht="15" x14ac:dyDescent="0.25">
      <c r="A558" s="8" t="e">
        <f t="shared" si="9"/>
        <v>#REF!</v>
      </c>
      <c r="B558" s="21" t="s">
        <v>406</v>
      </c>
      <c r="C558" s="22" t="s">
        <v>17</v>
      </c>
      <c r="D55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58" s="47" t="e">
        <f>IF(#REF!=1,(D558*#REF!*#REF!)/(#REF!),IF(#REF!=2,(D558*#REF!*#REF!)/(#REF!*1.8),(D558*#REF!*#REF!)/(#REF!*2.6)))</f>
        <v>#REF!</v>
      </c>
      <c r="F558"/>
      <c r="G558"/>
    </row>
    <row r="559" spans="1:7" ht="15" x14ac:dyDescent="0.25">
      <c r="A559" s="8" t="e">
        <f t="shared" si="9"/>
        <v>#REF!</v>
      </c>
      <c r="B559" s="21" t="s">
        <v>407</v>
      </c>
      <c r="C559" s="22" t="s">
        <v>5</v>
      </c>
      <c r="D55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59" s="47" t="e">
        <f>IF(#REF!=1,(D559*#REF!*#REF!)/(#REF!),IF(#REF!=2,(D559*#REF!*#REF!)/(#REF!*1.8),(D559*#REF!*#REF!)/(#REF!*2.6)))</f>
        <v>#REF!</v>
      </c>
      <c r="F559"/>
      <c r="G559"/>
    </row>
    <row r="560" spans="1:7" ht="15" x14ac:dyDescent="0.25">
      <c r="A560" s="8" t="e">
        <f t="shared" si="9"/>
        <v>#REF!</v>
      </c>
      <c r="B560" s="21" t="s">
        <v>408</v>
      </c>
      <c r="C560" s="22" t="s">
        <v>17</v>
      </c>
      <c r="D56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60" s="47" t="e">
        <f>IF(#REF!=1,(D560*#REF!*#REF!)/(#REF!),IF(#REF!=2,(D560*#REF!*#REF!)/(#REF!*1.8),(D560*#REF!*#REF!)/(#REF!*2.6)))</f>
        <v>#REF!</v>
      </c>
      <c r="F560"/>
      <c r="G560"/>
    </row>
    <row r="561" spans="1:7" ht="15" x14ac:dyDescent="0.25">
      <c r="A561" s="8" t="e">
        <f t="shared" si="9"/>
        <v>#REF!</v>
      </c>
      <c r="B561" s="21" t="s">
        <v>409</v>
      </c>
      <c r="C561" s="22" t="s">
        <v>5</v>
      </c>
      <c r="D56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61" s="47" t="e">
        <f>IF(#REF!=1,(D561*#REF!*#REF!)/(#REF!),IF(#REF!=2,(D561*#REF!*#REF!)/(#REF!*1.8),(D561*#REF!*#REF!)/(#REF!*2.6)))</f>
        <v>#REF!</v>
      </c>
      <c r="F561"/>
      <c r="G561"/>
    </row>
    <row r="562" spans="1:7" ht="15" x14ac:dyDescent="0.25">
      <c r="A562" s="8" t="e">
        <f t="shared" si="9"/>
        <v>#REF!</v>
      </c>
      <c r="B562" s="21" t="s">
        <v>847</v>
      </c>
      <c r="C562" s="22"/>
      <c r="D56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62" s="47"/>
      <c r="F562"/>
      <c r="G562"/>
    </row>
    <row r="563" spans="1:7" ht="15" x14ac:dyDescent="0.25">
      <c r="A563" s="8" t="e">
        <f t="shared" si="9"/>
        <v>#REF!</v>
      </c>
      <c r="B563" s="21" t="s">
        <v>847</v>
      </c>
      <c r="C563" s="22"/>
      <c r="D56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63" s="47"/>
      <c r="F563"/>
      <c r="G563"/>
    </row>
    <row r="564" spans="1:7" ht="15" x14ac:dyDescent="0.25">
      <c r="A564" s="8" t="e">
        <f t="shared" si="9"/>
        <v>#REF!</v>
      </c>
      <c r="B564" s="21" t="s">
        <v>847</v>
      </c>
      <c r="C564" s="22"/>
      <c r="D56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64" s="47"/>
      <c r="F564"/>
      <c r="G564"/>
    </row>
    <row r="565" spans="1:7" ht="15" x14ac:dyDescent="0.25">
      <c r="A565" s="8" t="e">
        <f t="shared" si="9"/>
        <v>#REF!</v>
      </c>
      <c r="B565" s="21" t="s">
        <v>847</v>
      </c>
      <c r="C565" s="22"/>
      <c r="D56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65" s="47"/>
      <c r="F565"/>
      <c r="G565"/>
    </row>
    <row r="566" spans="1:7" ht="15" x14ac:dyDescent="0.25">
      <c r="A566" s="8" t="e">
        <f t="shared" si="9"/>
        <v>#REF!</v>
      </c>
      <c r="B566" s="21" t="s">
        <v>847</v>
      </c>
      <c r="C566" s="22"/>
      <c r="D56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66" s="47"/>
      <c r="F566"/>
      <c r="G566"/>
    </row>
    <row r="567" spans="1:7" ht="15" x14ac:dyDescent="0.25">
      <c r="A567" s="8">
        <v>1</v>
      </c>
      <c r="B567" s="54" t="s">
        <v>410</v>
      </c>
      <c r="C567" s="55"/>
      <c r="D567" s="55"/>
      <c r="E567" s="48"/>
      <c r="F567"/>
      <c r="G567"/>
    </row>
    <row r="568" spans="1:7" ht="35.25" customHeight="1" x14ac:dyDescent="0.25">
      <c r="A568" s="8">
        <v>1</v>
      </c>
      <c r="B568" s="56" t="str">
        <f ca="1">B1&amp;". Сантехнические  работы"</f>
        <v>Общие объёмы. Сантехнические  работы</v>
      </c>
      <c r="C568" s="55" t="s">
        <v>804</v>
      </c>
      <c r="D568" s="55" t="s">
        <v>531</v>
      </c>
      <c r="E568" s="49"/>
      <c r="F568"/>
      <c r="G568"/>
    </row>
    <row r="569" spans="1:7" ht="25.5" x14ac:dyDescent="0.25">
      <c r="A569" s="8" t="e">
        <f t="shared" ref="A569:A632" si="10">IF(D569&gt;0,1,0)</f>
        <v>#REF!</v>
      </c>
      <c r="B569" s="21" t="s">
        <v>412</v>
      </c>
      <c r="C569" s="22" t="s">
        <v>17</v>
      </c>
      <c r="D56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69" s="47" t="e">
        <f>IF(#REF!=1,(D569*#REF!*#REF!)/(#REF!),IF(#REF!=2,(D569*#REF!*#REF!)/(#REF!*1.8),(D569*#REF!*#REF!)/(#REF!*2.6)))</f>
        <v>#REF!</v>
      </c>
      <c r="F569"/>
      <c r="G569"/>
    </row>
    <row r="570" spans="1:7" ht="15" x14ac:dyDescent="0.25">
      <c r="A570" s="8" t="e">
        <f t="shared" si="10"/>
        <v>#REF!</v>
      </c>
      <c r="B570" s="21" t="s">
        <v>627</v>
      </c>
      <c r="C570" s="22" t="s">
        <v>17</v>
      </c>
      <c r="D57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70" s="47" t="e">
        <f>IF(#REF!=1,(D570*#REF!*#REF!)/(#REF!),IF(#REF!=2,(D570*#REF!*#REF!)/(#REF!*1.8),(D570*#REF!*#REF!)/(#REF!*2.6)))</f>
        <v>#REF!</v>
      </c>
      <c r="F570"/>
      <c r="G570"/>
    </row>
    <row r="571" spans="1:7" ht="15" x14ac:dyDescent="0.25">
      <c r="A571" s="8" t="e">
        <f t="shared" si="10"/>
        <v>#REF!</v>
      </c>
      <c r="B571" s="21" t="s">
        <v>533</v>
      </c>
      <c r="C571" s="22" t="s">
        <v>1</v>
      </c>
      <c r="D57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71" s="47" t="e">
        <f>IF(#REF!=1,(D571*#REF!*#REF!)/(#REF!),IF(#REF!=2,(D571*#REF!*#REF!)/(#REF!*1.8),(D571*#REF!*#REF!)/(#REF!*2.6)))</f>
        <v>#REF!</v>
      </c>
      <c r="F571"/>
      <c r="G571"/>
    </row>
    <row r="572" spans="1:7" ht="15" x14ac:dyDescent="0.25">
      <c r="A572" s="8" t="e">
        <f t="shared" si="10"/>
        <v>#REF!</v>
      </c>
      <c r="B572" s="21" t="s">
        <v>413</v>
      </c>
      <c r="C572" s="22" t="s">
        <v>1</v>
      </c>
      <c r="D57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72" s="47" t="e">
        <f>IF(#REF!=1,(D572*#REF!*#REF!)/(#REF!),IF(#REF!=2,(D572*#REF!*#REF!)/(#REF!*1.8),(D572*#REF!*#REF!)/(#REF!*2.6)))</f>
        <v>#REF!</v>
      </c>
      <c r="F572"/>
      <c r="G572"/>
    </row>
    <row r="573" spans="1:7" ht="15" x14ac:dyDescent="0.25">
      <c r="A573" s="8" t="e">
        <f t="shared" si="10"/>
        <v>#REF!</v>
      </c>
      <c r="B573" s="21" t="s">
        <v>414</v>
      </c>
      <c r="C573" s="22" t="s">
        <v>1</v>
      </c>
      <c r="D57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73" s="47" t="e">
        <f>IF(#REF!=1,(D573*#REF!*#REF!)/(#REF!),IF(#REF!=2,(D573*#REF!*#REF!)/(#REF!*1.8),(D573*#REF!*#REF!)/(#REF!*2.6)))</f>
        <v>#REF!</v>
      </c>
      <c r="F573"/>
      <c r="G573"/>
    </row>
    <row r="574" spans="1:7" ht="15" x14ac:dyDescent="0.25">
      <c r="A574" s="8" t="e">
        <f t="shared" si="10"/>
        <v>#REF!</v>
      </c>
      <c r="B574" s="21" t="s">
        <v>415</v>
      </c>
      <c r="C574" s="22" t="s">
        <v>1</v>
      </c>
      <c r="D57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74" s="47" t="e">
        <f>IF(#REF!=1,(D574*#REF!*#REF!)/(#REF!),IF(#REF!=2,(D574*#REF!*#REF!)/(#REF!*1.8),(D574*#REF!*#REF!)/(#REF!*2.6)))</f>
        <v>#REF!</v>
      </c>
      <c r="F574"/>
      <c r="G574"/>
    </row>
    <row r="575" spans="1:7" ht="25.5" x14ac:dyDescent="0.25">
      <c r="A575" s="8" t="e">
        <f t="shared" si="10"/>
        <v>#REF!</v>
      </c>
      <c r="B575" s="21" t="s">
        <v>416</v>
      </c>
      <c r="C575" s="22" t="s">
        <v>17</v>
      </c>
      <c r="D57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75" s="47" t="e">
        <f>IF(#REF!=1,(D575*#REF!*#REF!)/(#REF!),IF(#REF!=2,(D575*#REF!*#REF!)/(#REF!*1.8),(D575*#REF!*#REF!)/(#REF!*2.6)))</f>
        <v>#REF!</v>
      </c>
      <c r="F575"/>
      <c r="G575"/>
    </row>
    <row r="576" spans="1:7" ht="25.5" x14ac:dyDescent="0.25">
      <c r="A576" s="8" t="e">
        <f t="shared" si="10"/>
        <v>#REF!</v>
      </c>
      <c r="B576" s="21" t="s">
        <v>417</v>
      </c>
      <c r="C576" s="22" t="s">
        <v>17</v>
      </c>
      <c r="D57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76" s="47" t="e">
        <f>IF(#REF!=1,(D576*#REF!*#REF!)/(#REF!),IF(#REF!=2,(D576*#REF!*#REF!)/(#REF!*1.8),(D576*#REF!*#REF!)/(#REF!*2.6)))</f>
        <v>#REF!</v>
      </c>
      <c r="F576"/>
      <c r="G576"/>
    </row>
    <row r="577" spans="1:7" ht="25.5" x14ac:dyDescent="0.25">
      <c r="A577" s="8" t="e">
        <f t="shared" si="10"/>
        <v>#REF!</v>
      </c>
      <c r="B577" s="21" t="s">
        <v>418</v>
      </c>
      <c r="C577" s="22" t="s">
        <v>17</v>
      </c>
      <c r="D57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77" s="47" t="e">
        <f>IF(#REF!=1,(D577*#REF!*#REF!)/(#REF!),IF(#REF!=2,(D577*#REF!*#REF!)/(#REF!*1.8),(D577*#REF!*#REF!)/(#REF!*2.6)))</f>
        <v>#REF!</v>
      </c>
      <c r="F577"/>
      <c r="G577"/>
    </row>
    <row r="578" spans="1:7" ht="15" x14ac:dyDescent="0.25">
      <c r="A578" s="8" t="e">
        <f t="shared" si="10"/>
        <v>#REF!</v>
      </c>
      <c r="B578" s="21" t="s">
        <v>521</v>
      </c>
      <c r="C578" s="22" t="s">
        <v>1</v>
      </c>
      <c r="D57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78" s="47" t="e">
        <f>IF(#REF!=1,(D578*#REF!*#REF!)/(#REF!),IF(#REF!=2,(D578*#REF!*#REF!)/(#REF!*1.8),(D578*#REF!*#REF!)/(#REF!*2.6)))</f>
        <v>#REF!</v>
      </c>
      <c r="F578"/>
      <c r="G578"/>
    </row>
    <row r="579" spans="1:7" ht="15" x14ac:dyDescent="0.25">
      <c r="A579" s="8" t="e">
        <f t="shared" si="10"/>
        <v>#REF!</v>
      </c>
      <c r="B579" s="21" t="s">
        <v>522</v>
      </c>
      <c r="C579" s="22" t="s">
        <v>1</v>
      </c>
      <c r="D57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79" s="47" t="e">
        <f>IF(#REF!=1,(D579*#REF!*#REF!)/(#REF!),IF(#REF!=2,(D579*#REF!*#REF!)/(#REF!*1.8),(D579*#REF!*#REF!)/(#REF!*2.6)))</f>
        <v>#REF!</v>
      </c>
      <c r="F579"/>
      <c r="G579"/>
    </row>
    <row r="580" spans="1:7" ht="15" x14ac:dyDescent="0.25">
      <c r="A580" s="8" t="e">
        <f t="shared" si="10"/>
        <v>#REF!</v>
      </c>
      <c r="B580" s="21" t="s">
        <v>419</v>
      </c>
      <c r="C580" s="22" t="s">
        <v>17</v>
      </c>
      <c r="D58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80" s="47" t="e">
        <f>IF(#REF!=1,(D580*#REF!*#REF!)/(#REF!),IF(#REF!=2,(D580*#REF!*#REF!)/(#REF!*1.8),(D580*#REF!*#REF!)/(#REF!*2.6)))</f>
        <v>#REF!</v>
      </c>
      <c r="F580"/>
      <c r="G580"/>
    </row>
    <row r="581" spans="1:7" ht="15" x14ac:dyDescent="0.25">
      <c r="A581" s="8" t="e">
        <f t="shared" si="10"/>
        <v>#REF!</v>
      </c>
      <c r="B581" s="21" t="s">
        <v>420</v>
      </c>
      <c r="C581" s="22" t="s">
        <v>17</v>
      </c>
      <c r="D58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81" s="47" t="e">
        <f>IF(#REF!=1,(D581*#REF!*#REF!)/(#REF!),IF(#REF!=2,(D581*#REF!*#REF!)/(#REF!*1.8),(D581*#REF!*#REF!)/(#REF!*2.6)))</f>
        <v>#REF!</v>
      </c>
      <c r="F581"/>
      <c r="G581"/>
    </row>
    <row r="582" spans="1:7" ht="15" x14ac:dyDescent="0.25">
      <c r="A582" s="8" t="e">
        <f t="shared" si="10"/>
        <v>#REF!</v>
      </c>
      <c r="B582" s="21" t="s">
        <v>421</v>
      </c>
      <c r="C582" s="22" t="s">
        <v>17</v>
      </c>
      <c r="D58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82" s="47" t="e">
        <f>IF(#REF!=1,(D582*#REF!*#REF!)/(#REF!),IF(#REF!=2,(D582*#REF!*#REF!)/(#REF!*1.8),(D582*#REF!*#REF!)/(#REF!*2.6)))</f>
        <v>#REF!</v>
      </c>
      <c r="F582"/>
      <c r="G582"/>
    </row>
    <row r="583" spans="1:7" ht="15" x14ac:dyDescent="0.25">
      <c r="A583" s="8" t="e">
        <f t="shared" si="10"/>
        <v>#REF!</v>
      </c>
      <c r="B583" s="21" t="s">
        <v>422</v>
      </c>
      <c r="C583" s="22" t="s">
        <v>17</v>
      </c>
      <c r="D58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83" s="47" t="e">
        <f>IF(#REF!=1,(D583*#REF!*#REF!)/(#REF!),IF(#REF!=2,(D583*#REF!*#REF!)/(#REF!*1.8),(D583*#REF!*#REF!)/(#REF!*2.6)))</f>
        <v>#REF!</v>
      </c>
      <c r="F583"/>
      <c r="G583"/>
    </row>
    <row r="584" spans="1:7" ht="15" x14ac:dyDescent="0.25">
      <c r="A584" s="8" t="e">
        <f t="shared" si="10"/>
        <v>#REF!</v>
      </c>
      <c r="B584" s="21" t="s">
        <v>440</v>
      </c>
      <c r="C584" s="22" t="s">
        <v>17</v>
      </c>
      <c r="D58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84" s="47" t="e">
        <f>IF(#REF!=1,(D584*#REF!*#REF!)/(#REF!),IF(#REF!=2,(D584*#REF!*#REF!)/(#REF!*1.8),(D584*#REF!*#REF!)/(#REF!*2.6)))</f>
        <v>#REF!</v>
      </c>
      <c r="F584"/>
      <c r="G584"/>
    </row>
    <row r="585" spans="1:7" ht="15" x14ac:dyDescent="0.25">
      <c r="A585" s="8" t="e">
        <f t="shared" si="10"/>
        <v>#REF!</v>
      </c>
      <c r="B585" s="21" t="s">
        <v>423</v>
      </c>
      <c r="C585" s="22" t="s">
        <v>17</v>
      </c>
      <c r="D58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85" s="47" t="e">
        <f>IF(#REF!=1,(D585*#REF!*#REF!)/(#REF!),IF(#REF!=2,(D585*#REF!*#REF!)/(#REF!*1.8),(D585*#REF!*#REF!)/(#REF!*2.6)))</f>
        <v>#REF!</v>
      </c>
      <c r="F585"/>
      <c r="G585"/>
    </row>
    <row r="586" spans="1:7" ht="15" x14ac:dyDescent="0.25">
      <c r="A586" s="8" t="e">
        <f t="shared" si="10"/>
        <v>#REF!</v>
      </c>
      <c r="B586" s="21" t="s">
        <v>424</v>
      </c>
      <c r="C586" s="22" t="s">
        <v>17</v>
      </c>
      <c r="D58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86" s="47" t="e">
        <f>IF(#REF!=1,(D586*#REF!*#REF!)/(#REF!),IF(#REF!=2,(D586*#REF!*#REF!)/(#REF!*1.8),(D586*#REF!*#REF!)/(#REF!*2.6)))</f>
        <v>#REF!</v>
      </c>
      <c r="F586"/>
      <c r="G586"/>
    </row>
    <row r="587" spans="1:7" ht="15" x14ac:dyDescent="0.25">
      <c r="A587" s="8" t="e">
        <f t="shared" si="10"/>
        <v>#REF!</v>
      </c>
      <c r="B587" s="21" t="s">
        <v>425</v>
      </c>
      <c r="C587" s="22" t="s">
        <v>17</v>
      </c>
      <c r="D58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87" s="47" t="e">
        <f>IF(#REF!=1,(D587*#REF!*#REF!)/(#REF!),IF(#REF!=2,(D587*#REF!*#REF!)/(#REF!*1.8),(D587*#REF!*#REF!)/(#REF!*2.6)))</f>
        <v>#REF!</v>
      </c>
      <c r="F587"/>
      <c r="G587"/>
    </row>
    <row r="588" spans="1:7" ht="15" x14ac:dyDescent="0.25">
      <c r="A588" s="8" t="e">
        <f t="shared" si="10"/>
        <v>#REF!</v>
      </c>
      <c r="B588" s="21" t="s">
        <v>426</v>
      </c>
      <c r="C588" s="22" t="s">
        <v>17</v>
      </c>
      <c r="D58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88" s="47" t="e">
        <f>IF(#REF!=1,(D588*#REF!*#REF!)/(#REF!),IF(#REF!=2,(D588*#REF!*#REF!)/(#REF!*1.8),(D588*#REF!*#REF!)/(#REF!*2.6)))</f>
        <v>#REF!</v>
      </c>
      <c r="F588"/>
      <c r="G588"/>
    </row>
    <row r="589" spans="1:7" ht="15" x14ac:dyDescent="0.25">
      <c r="A589" s="8" t="e">
        <f t="shared" si="10"/>
        <v>#REF!</v>
      </c>
      <c r="B589" s="21" t="s">
        <v>427</v>
      </c>
      <c r="C589" s="22" t="s">
        <v>17</v>
      </c>
      <c r="D58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89" s="47" t="e">
        <f>IF(#REF!=1,(D589*#REF!*#REF!)/(#REF!),IF(#REF!=2,(D589*#REF!*#REF!)/(#REF!*1.8),(D589*#REF!*#REF!)/(#REF!*2.6)))</f>
        <v>#REF!</v>
      </c>
      <c r="F589"/>
      <c r="G589"/>
    </row>
    <row r="590" spans="1:7" ht="15" x14ac:dyDescent="0.25">
      <c r="A590" s="8" t="e">
        <f t="shared" si="10"/>
        <v>#REF!</v>
      </c>
      <c r="B590" s="21" t="s">
        <v>428</v>
      </c>
      <c r="C590" s="22" t="s">
        <v>17</v>
      </c>
      <c r="D59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90" s="47" t="e">
        <f>IF(#REF!=1,(D590*#REF!*#REF!)/(#REF!),IF(#REF!=2,(D590*#REF!*#REF!)/(#REF!*1.8),(D590*#REF!*#REF!)/(#REF!*2.6)))</f>
        <v>#REF!</v>
      </c>
      <c r="F590"/>
      <c r="G590"/>
    </row>
    <row r="591" spans="1:7" ht="15" x14ac:dyDescent="0.25">
      <c r="A591" s="8" t="e">
        <f t="shared" si="10"/>
        <v>#REF!</v>
      </c>
      <c r="B591" s="21" t="s">
        <v>429</v>
      </c>
      <c r="C591" s="22" t="s">
        <v>17</v>
      </c>
      <c r="D59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91" s="47" t="e">
        <f>IF(#REF!=1,(D591*#REF!*#REF!)/(#REF!),IF(#REF!=2,(D591*#REF!*#REF!)/(#REF!*1.8),(D591*#REF!*#REF!)/(#REF!*2.6)))</f>
        <v>#REF!</v>
      </c>
      <c r="F591"/>
      <c r="G591"/>
    </row>
    <row r="592" spans="1:7" ht="15" x14ac:dyDescent="0.25">
      <c r="A592" s="8" t="e">
        <f t="shared" si="10"/>
        <v>#REF!</v>
      </c>
      <c r="B592" s="21" t="s">
        <v>430</v>
      </c>
      <c r="C592" s="22" t="s">
        <v>17</v>
      </c>
      <c r="D59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92" s="47" t="e">
        <f>IF(#REF!=1,(D592*#REF!*#REF!)/(#REF!),IF(#REF!=2,(D592*#REF!*#REF!)/(#REF!*1.8),(D592*#REF!*#REF!)/(#REF!*2.6)))</f>
        <v>#REF!</v>
      </c>
      <c r="F592"/>
      <c r="G592"/>
    </row>
    <row r="593" spans="1:7" ht="15" x14ac:dyDescent="0.25">
      <c r="A593" s="8" t="e">
        <f t="shared" si="10"/>
        <v>#REF!</v>
      </c>
      <c r="B593" s="21" t="s">
        <v>431</v>
      </c>
      <c r="C593" s="22" t="s">
        <v>17</v>
      </c>
      <c r="D59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93" s="47" t="e">
        <f>IF(#REF!=1,(D593*#REF!*#REF!)/(#REF!),IF(#REF!=2,(D593*#REF!*#REF!)/(#REF!*1.8),(D593*#REF!*#REF!)/(#REF!*2.6)))</f>
        <v>#REF!</v>
      </c>
      <c r="F593"/>
      <c r="G593"/>
    </row>
    <row r="594" spans="1:7" ht="15" x14ac:dyDescent="0.25">
      <c r="A594" s="8" t="e">
        <f t="shared" si="10"/>
        <v>#REF!</v>
      </c>
      <c r="B594" s="21" t="s">
        <v>432</v>
      </c>
      <c r="C594" s="22" t="s">
        <v>17</v>
      </c>
      <c r="D59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94" s="47" t="e">
        <f>IF(#REF!=1,(D594*#REF!*#REF!)/(#REF!),IF(#REF!=2,(D594*#REF!*#REF!)/(#REF!*1.8),(D594*#REF!*#REF!)/(#REF!*2.6)))</f>
        <v>#REF!</v>
      </c>
      <c r="F594"/>
      <c r="G594"/>
    </row>
    <row r="595" spans="1:7" ht="15" x14ac:dyDescent="0.25">
      <c r="A595" s="8" t="e">
        <f t="shared" si="10"/>
        <v>#REF!</v>
      </c>
      <c r="B595" s="21" t="s">
        <v>433</v>
      </c>
      <c r="C595" s="22" t="s">
        <v>17</v>
      </c>
      <c r="D59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95" s="47" t="e">
        <f>IF(#REF!=1,(D595*#REF!*#REF!)/(#REF!),IF(#REF!=2,(D595*#REF!*#REF!)/(#REF!*1.8),(D595*#REF!*#REF!)/(#REF!*2.6)))</f>
        <v>#REF!</v>
      </c>
      <c r="F595"/>
      <c r="G595"/>
    </row>
    <row r="596" spans="1:7" ht="15" x14ac:dyDescent="0.25">
      <c r="A596" s="8" t="e">
        <f t="shared" si="10"/>
        <v>#REF!</v>
      </c>
      <c r="B596" s="21" t="s">
        <v>434</v>
      </c>
      <c r="C596" s="22" t="s">
        <v>17</v>
      </c>
      <c r="D59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96" s="47" t="e">
        <f>IF(#REF!=1,(D596*#REF!*#REF!)/(#REF!),IF(#REF!=2,(D596*#REF!*#REF!)/(#REF!*1.8),(D596*#REF!*#REF!)/(#REF!*2.6)))</f>
        <v>#REF!</v>
      </c>
      <c r="F596"/>
      <c r="G596"/>
    </row>
    <row r="597" spans="1:7" ht="15" x14ac:dyDescent="0.25">
      <c r="A597" s="8" t="e">
        <f t="shared" si="10"/>
        <v>#REF!</v>
      </c>
      <c r="B597" s="21" t="s">
        <v>435</v>
      </c>
      <c r="C597" s="22" t="s">
        <v>1</v>
      </c>
      <c r="D59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97" s="47" t="e">
        <f>IF(#REF!=1,(D597*#REF!*#REF!)/(#REF!),IF(#REF!=2,(D597*#REF!*#REF!)/(#REF!*1.8),(D597*#REF!*#REF!)/(#REF!*2.6)))</f>
        <v>#REF!</v>
      </c>
      <c r="F597"/>
      <c r="G597"/>
    </row>
    <row r="598" spans="1:7" ht="15" x14ac:dyDescent="0.25">
      <c r="A598" s="8" t="e">
        <f t="shared" si="10"/>
        <v>#REF!</v>
      </c>
      <c r="B598" s="21" t="s">
        <v>436</v>
      </c>
      <c r="C598" s="22" t="s">
        <v>1</v>
      </c>
      <c r="D59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98" s="47" t="e">
        <f>IF(#REF!=1,(D598*#REF!*#REF!)/(#REF!),IF(#REF!=2,(D598*#REF!*#REF!)/(#REF!*1.8),(D598*#REF!*#REF!)/(#REF!*2.6)))</f>
        <v>#REF!</v>
      </c>
      <c r="F598"/>
      <c r="G598"/>
    </row>
    <row r="599" spans="1:7" ht="15" x14ac:dyDescent="0.25">
      <c r="A599" s="8" t="e">
        <f t="shared" si="10"/>
        <v>#REF!</v>
      </c>
      <c r="B599" s="21" t="s">
        <v>437</v>
      </c>
      <c r="C599" s="22" t="s">
        <v>17</v>
      </c>
      <c r="D59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599" s="47" t="e">
        <f>IF(#REF!=1,(D599*#REF!*#REF!)/(#REF!),IF(#REF!=2,(D599*#REF!*#REF!)/(#REF!*1.8),(D599*#REF!*#REF!)/(#REF!*2.6)))</f>
        <v>#REF!</v>
      </c>
      <c r="F599"/>
      <c r="G599"/>
    </row>
    <row r="600" spans="1:7" ht="15" x14ac:dyDescent="0.25">
      <c r="A600" s="8" t="e">
        <f t="shared" si="10"/>
        <v>#REF!</v>
      </c>
      <c r="B600" s="21" t="s">
        <v>438</v>
      </c>
      <c r="C600" s="22" t="s">
        <v>17</v>
      </c>
      <c r="D60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00" s="47" t="e">
        <f>IF(#REF!=1,(D600*#REF!*#REF!)/(#REF!),IF(#REF!=2,(D600*#REF!*#REF!)/(#REF!*1.8),(D600*#REF!*#REF!)/(#REF!*2.6)))</f>
        <v>#REF!</v>
      </c>
      <c r="F600"/>
      <c r="G600"/>
    </row>
    <row r="601" spans="1:7" ht="15" x14ac:dyDescent="0.25">
      <c r="A601" s="8" t="e">
        <f t="shared" si="10"/>
        <v>#REF!</v>
      </c>
      <c r="B601" s="21" t="s">
        <v>439</v>
      </c>
      <c r="C601" s="22" t="s">
        <v>17</v>
      </c>
      <c r="D60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01" s="47" t="e">
        <f>IF(#REF!=1,(D601*#REF!*#REF!)/(#REF!),IF(#REF!=2,(D601*#REF!*#REF!)/(#REF!*1.8),(D601*#REF!*#REF!)/(#REF!*2.6)))</f>
        <v>#REF!</v>
      </c>
      <c r="F601"/>
      <c r="G601"/>
    </row>
    <row r="602" spans="1:7" ht="15" x14ac:dyDescent="0.25">
      <c r="A602" s="8" t="e">
        <f t="shared" si="10"/>
        <v>#REF!</v>
      </c>
      <c r="B602" s="21" t="s">
        <v>441</v>
      </c>
      <c r="C602" s="22" t="s">
        <v>17</v>
      </c>
      <c r="D60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02" s="47" t="e">
        <f>IF(#REF!=1,(D602*#REF!*#REF!)/(#REF!),IF(#REF!=2,(D602*#REF!*#REF!)/(#REF!*1.8),(D602*#REF!*#REF!)/(#REF!*2.6)))</f>
        <v>#REF!</v>
      </c>
      <c r="F602"/>
      <c r="G602"/>
    </row>
    <row r="603" spans="1:7" ht="15" x14ac:dyDescent="0.25">
      <c r="A603" s="8" t="e">
        <f t="shared" si="10"/>
        <v>#REF!</v>
      </c>
      <c r="B603" s="21" t="s">
        <v>566</v>
      </c>
      <c r="C603" s="22" t="s">
        <v>17</v>
      </c>
      <c r="D60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03" s="47" t="e">
        <f>IF(#REF!=1,(D603*#REF!*#REF!)/(#REF!),IF(#REF!=2,(D603*#REF!*#REF!)/(#REF!*1.8),(D603*#REF!*#REF!)/(#REF!*2.6)))</f>
        <v>#REF!</v>
      </c>
      <c r="F603"/>
      <c r="G603"/>
    </row>
    <row r="604" spans="1:7" ht="15" x14ac:dyDescent="0.25">
      <c r="A604" s="8" t="e">
        <f t="shared" si="10"/>
        <v>#REF!</v>
      </c>
      <c r="B604" s="21" t="s">
        <v>442</v>
      </c>
      <c r="C604" s="22" t="s">
        <v>17</v>
      </c>
      <c r="D60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04" s="47" t="e">
        <f>IF(#REF!=1,(D604*#REF!*#REF!)/(#REF!),IF(#REF!=2,(D604*#REF!*#REF!)/(#REF!*1.8),(D604*#REF!*#REF!)/(#REF!*2.6)))</f>
        <v>#REF!</v>
      </c>
      <c r="F604"/>
      <c r="G604"/>
    </row>
    <row r="605" spans="1:7" ht="15" x14ac:dyDescent="0.25">
      <c r="A605" s="8" t="e">
        <f t="shared" si="10"/>
        <v>#REF!</v>
      </c>
      <c r="B605" s="21" t="s">
        <v>443</v>
      </c>
      <c r="C605" s="22" t="s">
        <v>17</v>
      </c>
      <c r="D60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05" s="47" t="e">
        <f>IF(#REF!=1,(D605*#REF!*#REF!)/(#REF!),IF(#REF!=2,(D605*#REF!*#REF!)/(#REF!*1.8),(D605*#REF!*#REF!)/(#REF!*2.6)))</f>
        <v>#REF!</v>
      </c>
      <c r="F605"/>
      <c r="G605"/>
    </row>
    <row r="606" spans="1:7" ht="15" x14ac:dyDescent="0.25">
      <c r="A606" s="8" t="e">
        <f t="shared" si="10"/>
        <v>#REF!</v>
      </c>
      <c r="B606" s="21" t="s">
        <v>444</v>
      </c>
      <c r="C606" s="22" t="s">
        <v>17</v>
      </c>
      <c r="D60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06" s="47" t="e">
        <f>IF(#REF!=1,(D606*#REF!*#REF!)/(#REF!),IF(#REF!=2,(D606*#REF!*#REF!)/(#REF!*1.8),(D606*#REF!*#REF!)/(#REF!*2.6)))</f>
        <v>#REF!</v>
      </c>
      <c r="F606"/>
      <c r="G606"/>
    </row>
    <row r="607" spans="1:7" ht="15" x14ac:dyDescent="0.25">
      <c r="A607" s="8" t="e">
        <f t="shared" si="10"/>
        <v>#REF!</v>
      </c>
      <c r="B607" s="21" t="s">
        <v>445</v>
      </c>
      <c r="C607" s="22" t="s">
        <v>17</v>
      </c>
      <c r="D60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07" s="47" t="e">
        <f>IF(#REF!=1,(D607*#REF!*#REF!)/(#REF!),IF(#REF!=2,(D607*#REF!*#REF!)/(#REF!*1.8),(D607*#REF!*#REF!)/(#REF!*2.6)))</f>
        <v>#REF!</v>
      </c>
      <c r="F607"/>
      <c r="G607"/>
    </row>
    <row r="608" spans="1:7" ht="15" x14ac:dyDescent="0.25">
      <c r="A608" s="8" t="e">
        <f t="shared" si="10"/>
        <v>#REF!</v>
      </c>
      <c r="B608" s="21" t="s">
        <v>446</v>
      </c>
      <c r="C608" s="22" t="s">
        <v>17</v>
      </c>
      <c r="D60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08" s="47" t="e">
        <f>IF(#REF!=1,(D608*#REF!*#REF!)/(#REF!),IF(#REF!=2,(D608*#REF!*#REF!)/(#REF!*1.8),(D608*#REF!*#REF!)/(#REF!*2.6)))</f>
        <v>#REF!</v>
      </c>
      <c r="F608"/>
      <c r="G608"/>
    </row>
    <row r="609" spans="1:7" ht="15" x14ac:dyDescent="0.25">
      <c r="A609" s="8" t="e">
        <f t="shared" si="10"/>
        <v>#REF!</v>
      </c>
      <c r="B609" s="21" t="s">
        <v>628</v>
      </c>
      <c r="C609" s="22" t="s">
        <v>17</v>
      </c>
      <c r="D60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09" s="47" t="e">
        <f>IF(#REF!=1,(D609*#REF!*#REF!)/(#REF!),IF(#REF!=2,(D609*#REF!*#REF!)/(#REF!*1.8),(D609*#REF!*#REF!)/(#REF!*2.6)))</f>
        <v>#REF!</v>
      </c>
      <c r="F609"/>
      <c r="G609"/>
    </row>
    <row r="610" spans="1:7" ht="15" x14ac:dyDescent="0.25">
      <c r="A610" s="8" t="e">
        <f t="shared" si="10"/>
        <v>#REF!</v>
      </c>
      <c r="B610" s="21" t="s">
        <v>447</v>
      </c>
      <c r="C610" s="22" t="s">
        <v>17</v>
      </c>
      <c r="D61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10" s="47" t="e">
        <f>IF(#REF!=1,(D610*#REF!*#REF!)/(#REF!),IF(#REF!=2,(D610*#REF!*#REF!)/(#REF!*1.8),(D610*#REF!*#REF!)/(#REF!*2.6)))</f>
        <v>#REF!</v>
      </c>
      <c r="F610"/>
      <c r="G610"/>
    </row>
    <row r="611" spans="1:7" ht="15" x14ac:dyDescent="0.25">
      <c r="A611" s="8" t="e">
        <f t="shared" si="10"/>
        <v>#REF!</v>
      </c>
      <c r="B611" s="21" t="s">
        <v>448</v>
      </c>
      <c r="C611" s="22" t="s">
        <v>17</v>
      </c>
      <c r="D61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11" s="47" t="e">
        <f>IF(#REF!=1,(D611*#REF!*#REF!)/(#REF!),IF(#REF!=2,(D611*#REF!*#REF!)/(#REF!*1.8),(D611*#REF!*#REF!)/(#REF!*2.6)))</f>
        <v>#REF!</v>
      </c>
      <c r="F611"/>
      <c r="G611"/>
    </row>
    <row r="612" spans="1:7" ht="15" x14ac:dyDescent="0.25">
      <c r="A612" s="8" t="e">
        <f t="shared" si="10"/>
        <v>#REF!</v>
      </c>
      <c r="B612" s="21" t="s">
        <v>449</v>
      </c>
      <c r="C612" s="22" t="s">
        <v>17</v>
      </c>
      <c r="D61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12" s="47" t="e">
        <f>IF(#REF!=1,(D612*#REF!*#REF!)/(#REF!),IF(#REF!=2,(D612*#REF!*#REF!)/(#REF!*1.8),(D612*#REF!*#REF!)/(#REF!*2.6)))</f>
        <v>#REF!</v>
      </c>
      <c r="F612"/>
      <c r="G612"/>
    </row>
    <row r="613" spans="1:7" ht="15" x14ac:dyDescent="0.25">
      <c r="A613" s="8" t="e">
        <f t="shared" si="10"/>
        <v>#REF!</v>
      </c>
      <c r="B613" s="21" t="s">
        <v>450</v>
      </c>
      <c r="C613" s="22" t="s">
        <v>17</v>
      </c>
      <c r="D61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13" s="47" t="e">
        <f>IF(#REF!=1,(D613*#REF!*#REF!)/(#REF!),IF(#REF!=2,(D613*#REF!*#REF!)/(#REF!*1.8),(D613*#REF!*#REF!)/(#REF!*2.6)))</f>
        <v>#REF!</v>
      </c>
      <c r="F613"/>
      <c r="G613"/>
    </row>
    <row r="614" spans="1:7" ht="15" x14ac:dyDescent="0.25">
      <c r="A614" s="8" t="e">
        <f t="shared" si="10"/>
        <v>#REF!</v>
      </c>
      <c r="B614" s="21" t="s">
        <v>451</v>
      </c>
      <c r="C614" s="22" t="s">
        <v>17</v>
      </c>
      <c r="D61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14" s="47" t="e">
        <f>IF(#REF!=1,(D614*#REF!*#REF!)/(#REF!),IF(#REF!=2,(D614*#REF!*#REF!)/(#REF!*1.8),(D614*#REF!*#REF!)/(#REF!*2.6)))</f>
        <v>#REF!</v>
      </c>
      <c r="F614"/>
      <c r="G614"/>
    </row>
    <row r="615" spans="1:7" ht="15" x14ac:dyDescent="0.25">
      <c r="A615" s="8" t="e">
        <f t="shared" si="10"/>
        <v>#REF!</v>
      </c>
      <c r="B615" s="21" t="s">
        <v>523</v>
      </c>
      <c r="C615" s="22" t="s">
        <v>17</v>
      </c>
      <c r="D61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15" s="47" t="e">
        <f>IF(#REF!=1,(D615*#REF!*#REF!)/(#REF!),IF(#REF!=2,(D615*#REF!*#REF!)/(#REF!*1.8),(D615*#REF!*#REF!)/(#REF!*2.6)))</f>
        <v>#REF!</v>
      </c>
      <c r="F615"/>
      <c r="G615"/>
    </row>
    <row r="616" spans="1:7" ht="15" x14ac:dyDescent="0.25">
      <c r="A616" s="8" t="e">
        <f t="shared" si="10"/>
        <v>#REF!</v>
      </c>
      <c r="B616" s="21" t="s">
        <v>452</v>
      </c>
      <c r="C616" s="22" t="s">
        <v>17</v>
      </c>
      <c r="D61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16" s="47" t="e">
        <f>IF(#REF!=1,(D616*#REF!*#REF!)/(#REF!),IF(#REF!=2,(D616*#REF!*#REF!)/(#REF!*1.8),(D616*#REF!*#REF!)/(#REF!*2.6)))</f>
        <v>#REF!</v>
      </c>
      <c r="F616"/>
      <c r="G616"/>
    </row>
    <row r="617" spans="1:7" ht="15" x14ac:dyDescent="0.25">
      <c r="A617" s="8" t="e">
        <f t="shared" si="10"/>
        <v>#REF!</v>
      </c>
      <c r="B617" s="21" t="s">
        <v>453</v>
      </c>
      <c r="C617" s="22" t="s">
        <v>17</v>
      </c>
      <c r="D61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17" s="47" t="e">
        <f>IF(#REF!=1,(D617*#REF!*#REF!)/(#REF!),IF(#REF!=2,(D617*#REF!*#REF!)/(#REF!*1.8),(D617*#REF!*#REF!)/(#REF!*2.6)))</f>
        <v>#REF!</v>
      </c>
      <c r="F617"/>
      <c r="G617"/>
    </row>
    <row r="618" spans="1:7" ht="25.5" x14ac:dyDescent="0.25">
      <c r="A618" s="8" t="e">
        <f t="shared" si="10"/>
        <v>#REF!</v>
      </c>
      <c r="B618" s="21" t="s">
        <v>454</v>
      </c>
      <c r="C618" s="22" t="s">
        <v>17</v>
      </c>
      <c r="D61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18" s="47" t="e">
        <f>IF(#REF!=1,(D618*#REF!*#REF!)/(#REF!),IF(#REF!=2,(D618*#REF!*#REF!)/(#REF!*1.8),(D618*#REF!*#REF!)/(#REF!*2.6)))</f>
        <v>#REF!</v>
      </c>
      <c r="F618"/>
      <c r="G618"/>
    </row>
    <row r="619" spans="1:7" ht="15" x14ac:dyDescent="0.25">
      <c r="A619" s="8" t="e">
        <f t="shared" si="10"/>
        <v>#REF!</v>
      </c>
      <c r="B619" s="21" t="s">
        <v>455</v>
      </c>
      <c r="C619" s="22" t="s">
        <v>17</v>
      </c>
      <c r="D61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19" s="47" t="e">
        <f>IF(#REF!=1,(D619*#REF!*#REF!)/(#REF!),IF(#REF!=2,(D619*#REF!*#REF!)/(#REF!*1.8),(D619*#REF!*#REF!)/(#REF!*2.6)))</f>
        <v>#REF!</v>
      </c>
      <c r="F619"/>
      <c r="G619"/>
    </row>
    <row r="620" spans="1:7" ht="15" x14ac:dyDescent="0.25">
      <c r="A620" s="8" t="e">
        <f t="shared" si="10"/>
        <v>#REF!</v>
      </c>
      <c r="B620" s="21" t="s">
        <v>456</v>
      </c>
      <c r="C620" s="22" t="s">
        <v>17</v>
      </c>
      <c r="D62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20" s="47" t="e">
        <f>IF(#REF!=1,(D620*#REF!*#REF!)/(#REF!),IF(#REF!=2,(D620*#REF!*#REF!)/(#REF!*1.8),(D620*#REF!*#REF!)/(#REF!*2.6)))</f>
        <v>#REF!</v>
      </c>
      <c r="F620"/>
      <c r="G620"/>
    </row>
    <row r="621" spans="1:7" ht="15" x14ac:dyDescent="0.25">
      <c r="A621" s="8" t="e">
        <f t="shared" si="10"/>
        <v>#REF!</v>
      </c>
      <c r="B621" s="21" t="s">
        <v>457</v>
      </c>
      <c r="C621" s="22" t="s">
        <v>1</v>
      </c>
      <c r="D62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21" s="47" t="e">
        <f>IF(#REF!=1,(D621*#REF!*#REF!)/(#REF!),IF(#REF!=2,(D621*#REF!*#REF!)/(#REF!*1.8),(D621*#REF!*#REF!)/(#REF!*2.6)))</f>
        <v>#REF!</v>
      </c>
      <c r="F621"/>
      <c r="G621"/>
    </row>
    <row r="622" spans="1:7" ht="15" x14ac:dyDescent="0.25">
      <c r="A622" s="8" t="e">
        <f t="shared" si="10"/>
        <v>#REF!</v>
      </c>
      <c r="B622" s="21" t="s">
        <v>458</v>
      </c>
      <c r="C622" s="22" t="s">
        <v>1</v>
      </c>
      <c r="D62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22" s="47" t="e">
        <f>IF(#REF!=1,(D622*#REF!*#REF!)/(#REF!),IF(#REF!=2,(D622*#REF!*#REF!)/(#REF!*1.8),(D622*#REF!*#REF!)/(#REF!*2.6)))</f>
        <v>#REF!</v>
      </c>
      <c r="F622"/>
      <c r="G622"/>
    </row>
    <row r="623" spans="1:7" ht="15" x14ac:dyDescent="0.25">
      <c r="A623" s="8" t="e">
        <f t="shared" si="10"/>
        <v>#REF!</v>
      </c>
      <c r="B623" s="21" t="s">
        <v>459</v>
      </c>
      <c r="C623" s="22" t="s">
        <v>17</v>
      </c>
      <c r="D62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23" s="47" t="e">
        <f>IF(#REF!=1,(D623*#REF!*#REF!)/(#REF!),IF(#REF!=2,(D623*#REF!*#REF!)/(#REF!*1.8),(D623*#REF!*#REF!)/(#REF!*2.6)))</f>
        <v>#REF!</v>
      </c>
      <c r="F623"/>
      <c r="G623"/>
    </row>
    <row r="624" spans="1:7" ht="15" x14ac:dyDescent="0.25">
      <c r="A624" s="8" t="e">
        <f t="shared" si="10"/>
        <v>#REF!</v>
      </c>
      <c r="B624" s="21" t="s">
        <v>524</v>
      </c>
      <c r="C624" s="22" t="s">
        <v>17</v>
      </c>
      <c r="D62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24" s="47" t="e">
        <f>IF(#REF!=1,(D624*#REF!*#REF!)/(#REF!),IF(#REF!=2,(D624*#REF!*#REF!)/(#REF!*1.8),(D624*#REF!*#REF!)/(#REF!*2.6)))</f>
        <v>#REF!</v>
      </c>
      <c r="F624"/>
      <c r="G624"/>
    </row>
    <row r="625" spans="1:7" ht="15" x14ac:dyDescent="0.25">
      <c r="A625" s="8" t="e">
        <f t="shared" si="10"/>
        <v>#REF!</v>
      </c>
      <c r="B625" s="21" t="s">
        <v>460</v>
      </c>
      <c r="C625" s="22" t="s">
        <v>17</v>
      </c>
      <c r="D62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25" s="47" t="e">
        <f>IF(#REF!=1,(D625*#REF!*#REF!)/(#REF!),IF(#REF!=2,(D625*#REF!*#REF!)/(#REF!*1.8),(D625*#REF!*#REF!)/(#REF!*2.6)))</f>
        <v>#REF!</v>
      </c>
      <c r="F625"/>
      <c r="G625"/>
    </row>
    <row r="626" spans="1:7" ht="25.5" x14ac:dyDescent="0.25">
      <c r="A626" s="8" t="e">
        <f t="shared" si="10"/>
        <v>#REF!</v>
      </c>
      <c r="B626" s="21" t="s">
        <v>461</v>
      </c>
      <c r="C626" s="22" t="s">
        <v>17</v>
      </c>
      <c r="D62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26" s="47" t="e">
        <f>IF(#REF!=1,(D626*#REF!*#REF!)/(#REF!),IF(#REF!=2,(D626*#REF!*#REF!)/(#REF!*1.8),(D626*#REF!*#REF!)/(#REF!*2.6)))</f>
        <v>#REF!</v>
      </c>
      <c r="F626"/>
      <c r="G626"/>
    </row>
    <row r="627" spans="1:7" ht="15" x14ac:dyDescent="0.25">
      <c r="A627" s="8" t="e">
        <f t="shared" si="10"/>
        <v>#REF!</v>
      </c>
      <c r="B627" s="21" t="s">
        <v>525</v>
      </c>
      <c r="C627" s="22" t="s">
        <v>17</v>
      </c>
      <c r="D62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27" s="47" t="e">
        <f>IF(#REF!=1,(D627*#REF!*#REF!)/(#REF!),IF(#REF!=2,(D627*#REF!*#REF!)/(#REF!*1.8),(D627*#REF!*#REF!)/(#REF!*2.6)))</f>
        <v>#REF!</v>
      </c>
      <c r="F627"/>
      <c r="G627"/>
    </row>
    <row r="628" spans="1:7" ht="15" x14ac:dyDescent="0.25">
      <c r="A628" s="8" t="e">
        <f t="shared" si="10"/>
        <v>#REF!</v>
      </c>
      <c r="B628" s="21" t="s">
        <v>462</v>
      </c>
      <c r="C628" s="22" t="s">
        <v>17</v>
      </c>
      <c r="D62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28" s="47" t="e">
        <f>IF(#REF!=1,(D628*#REF!*#REF!)/(#REF!),IF(#REF!=2,(D628*#REF!*#REF!)/(#REF!*1.8),(D628*#REF!*#REF!)/(#REF!*2.6)))</f>
        <v>#REF!</v>
      </c>
      <c r="F628"/>
      <c r="G628"/>
    </row>
    <row r="629" spans="1:7" ht="15" x14ac:dyDescent="0.25">
      <c r="A629" s="8" t="e">
        <f t="shared" si="10"/>
        <v>#REF!</v>
      </c>
      <c r="B629" s="21" t="s">
        <v>463</v>
      </c>
      <c r="C629" s="22" t="s">
        <v>17</v>
      </c>
      <c r="D62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29" s="47" t="e">
        <f>IF(#REF!=1,(D629*#REF!*#REF!)/(#REF!),IF(#REF!=2,(D629*#REF!*#REF!)/(#REF!*1.8),(D629*#REF!*#REF!)/(#REF!*2.6)))</f>
        <v>#REF!</v>
      </c>
      <c r="F629"/>
      <c r="G629"/>
    </row>
    <row r="630" spans="1:7" ht="15" x14ac:dyDescent="0.25">
      <c r="A630" s="8" t="e">
        <f t="shared" si="10"/>
        <v>#REF!</v>
      </c>
      <c r="B630" s="21" t="s">
        <v>464</v>
      </c>
      <c r="C630" s="22" t="s">
        <v>17</v>
      </c>
      <c r="D63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30" s="47" t="e">
        <f>IF(#REF!=1,(D630*#REF!*#REF!)/(#REF!),IF(#REF!=2,(D630*#REF!*#REF!)/(#REF!*1.8),(D630*#REF!*#REF!)/(#REF!*2.6)))</f>
        <v>#REF!</v>
      </c>
      <c r="F630"/>
      <c r="G630"/>
    </row>
    <row r="631" spans="1:7" ht="15" x14ac:dyDescent="0.25">
      <c r="A631" s="8" t="e">
        <f t="shared" si="10"/>
        <v>#REF!</v>
      </c>
      <c r="B631" s="21" t="s">
        <v>465</v>
      </c>
      <c r="C631" s="22" t="s">
        <v>17</v>
      </c>
      <c r="D63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31" s="47" t="e">
        <f>IF(#REF!=1,(D631*#REF!*#REF!)/(#REF!),IF(#REF!=2,(D631*#REF!*#REF!)/(#REF!*1.8),(D631*#REF!*#REF!)/(#REF!*2.6)))</f>
        <v>#REF!</v>
      </c>
      <c r="F631"/>
      <c r="G631"/>
    </row>
    <row r="632" spans="1:7" ht="15" x14ac:dyDescent="0.25">
      <c r="A632" s="8" t="e">
        <f t="shared" si="10"/>
        <v>#REF!</v>
      </c>
      <c r="B632" s="21" t="s">
        <v>466</v>
      </c>
      <c r="C632" s="22" t="s">
        <v>17</v>
      </c>
      <c r="D63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32" s="47" t="e">
        <f>IF(#REF!=1,(D632*#REF!*#REF!)/(#REF!),IF(#REF!=2,(D632*#REF!*#REF!)/(#REF!*1.8),(D632*#REF!*#REF!)/(#REF!*2.6)))</f>
        <v>#REF!</v>
      </c>
      <c r="F632"/>
      <c r="G632"/>
    </row>
    <row r="633" spans="1:7" ht="25.5" x14ac:dyDescent="0.25">
      <c r="A633" s="8" t="e">
        <f t="shared" ref="A633:A656" si="11">IF(D633&gt;0,1,0)</f>
        <v>#REF!</v>
      </c>
      <c r="B633" s="21" t="s">
        <v>467</v>
      </c>
      <c r="C633" s="22" t="s">
        <v>17</v>
      </c>
      <c r="D63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33" s="47" t="e">
        <f>IF(#REF!=1,(D633*#REF!*#REF!)/(#REF!),IF(#REF!=2,(D633*#REF!*#REF!)/(#REF!*1.8),(D633*#REF!*#REF!)/(#REF!*2.6)))</f>
        <v>#REF!</v>
      </c>
      <c r="F633"/>
      <c r="G633"/>
    </row>
    <row r="634" spans="1:7" ht="15" x14ac:dyDescent="0.25">
      <c r="A634" s="8" t="e">
        <f t="shared" si="11"/>
        <v>#REF!</v>
      </c>
      <c r="B634" s="21" t="s">
        <v>468</v>
      </c>
      <c r="C634" s="22" t="s">
        <v>17</v>
      </c>
      <c r="D63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34" s="47" t="e">
        <f>IF(#REF!=1,(D634*#REF!*#REF!)/(#REF!),IF(#REF!=2,(D634*#REF!*#REF!)/(#REF!*1.8),(D634*#REF!*#REF!)/(#REF!*2.6)))</f>
        <v>#REF!</v>
      </c>
      <c r="F634"/>
      <c r="G634"/>
    </row>
    <row r="635" spans="1:7" ht="15" x14ac:dyDescent="0.25">
      <c r="A635" s="8" t="e">
        <f t="shared" si="11"/>
        <v>#REF!</v>
      </c>
      <c r="B635" s="21" t="s">
        <v>469</v>
      </c>
      <c r="C635" s="22" t="s">
        <v>17</v>
      </c>
      <c r="D63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35" s="47" t="e">
        <f>IF(#REF!=1,(D635*#REF!*#REF!)/(#REF!),IF(#REF!=2,(D635*#REF!*#REF!)/(#REF!*1.8),(D635*#REF!*#REF!)/(#REF!*2.6)))</f>
        <v>#REF!</v>
      </c>
      <c r="F635"/>
      <c r="G635"/>
    </row>
    <row r="636" spans="1:7" ht="15" x14ac:dyDescent="0.25">
      <c r="A636" s="8" t="e">
        <f t="shared" si="11"/>
        <v>#REF!</v>
      </c>
      <c r="B636" s="21" t="s">
        <v>470</v>
      </c>
      <c r="C636" s="22" t="s">
        <v>17</v>
      </c>
      <c r="D63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36" s="47" t="e">
        <f>IF(#REF!=1,(D636*#REF!*#REF!)/(#REF!),IF(#REF!=2,(D636*#REF!*#REF!)/(#REF!*1.8),(D636*#REF!*#REF!)/(#REF!*2.6)))</f>
        <v>#REF!</v>
      </c>
      <c r="F636"/>
      <c r="G636"/>
    </row>
    <row r="637" spans="1:7" ht="15" x14ac:dyDescent="0.25">
      <c r="A637" s="8" t="e">
        <f t="shared" si="11"/>
        <v>#REF!</v>
      </c>
      <c r="B637" s="21" t="s">
        <v>471</v>
      </c>
      <c r="C637" s="22" t="s">
        <v>17</v>
      </c>
      <c r="D63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37" s="47" t="e">
        <f>IF(#REF!=1,(D637*#REF!*#REF!)/(#REF!),IF(#REF!=2,(D637*#REF!*#REF!)/(#REF!*1.8),(D637*#REF!*#REF!)/(#REF!*2.6)))</f>
        <v>#REF!</v>
      </c>
      <c r="F637"/>
      <c r="G637"/>
    </row>
    <row r="638" spans="1:7" ht="15" x14ac:dyDescent="0.25">
      <c r="A638" s="8" t="e">
        <f t="shared" si="11"/>
        <v>#REF!</v>
      </c>
      <c r="B638" s="21" t="s">
        <v>472</v>
      </c>
      <c r="C638" s="22" t="s">
        <v>1</v>
      </c>
      <c r="D63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38" s="47" t="e">
        <f>IF(#REF!=1,(D638*#REF!*#REF!)/(#REF!),IF(#REF!=2,(D638*#REF!*#REF!)/(#REF!*1.8),(D638*#REF!*#REF!)/(#REF!*2.6)))</f>
        <v>#REF!</v>
      </c>
      <c r="F638"/>
      <c r="G638"/>
    </row>
    <row r="639" spans="1:7" ht="15" x14ac:dyDescent="0.25">
      <c r="A639" s="8" t="e">
        <f t="shared" si="11"/>
        <v>#REF!</v>
      </c>
      <c r="B639" s="21" t="s">
        <v>473</v>
      </c>
      <c r="C639" s="22" t="s">
        <v>17</v>
      </c>
      <c r="D63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39" s="47" t="e">
        <f>IF(#REF!=1,(D639*#REF!*#REF!)/(#REF!),IF(#REF!=2,(D639*#REF!*#REF!)/(#REF!*1.8),(D639*#REF!*#REF!)/(#REF!*2.6)))</f>
        <v>#REF!</v>
      </c>
      <c r="F639"/>
      <c r="G639"/>
    </row>
    <row r="640" spans="1:7" ht="15" x14ac:dyDescent="0.25">
      <c r="A640" s="8" t="e">
        <f t="shared" si="11"/>
        <v>#REF!</v>
      </c>
      <c r="B640" s="21" t="s">
        <v>474</v>
      </c>
      <c r="C640" s="22" t="s">
        <v>17</v>
      </c>
      <c r="D64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40" s="47" t="e">
        <f>IF(#REF!=1,(D640*#REF!*#REF!)/(#REF!),IF(#REF!=2,(D640*#REF!*#REF!)/(#REF!*1.8),(D640*#REF!*#REF!)/(#REF!*2.6)))</f>
        <v>#REF!</v>
      </c>
      <c r="F640"/>
      <c r="G640"/>
    </row>
    <row r="641" spans="1:7" ht="15" x14ac:dyDescent="0.25">
      <c r="A641" s="8" t="e">
        <f t="shared" si="11"/>
        <v>#REF!</v>
      </c>
      <c r="B641" s="21" t="s">
        <v>475</v>
      </c>
      <c r="C641" s="22" t="s">
        <v>17</v>
      </c>
      <c r="D64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41" s="47" t="e">
        <f>IF(#REF!=1,(D641*#REF!*#REF!)/(#REF!),IF(#REF!=2,(D641*#REF!*#REF!)/(#REF!*1.8),(D641*#REF!*#REF!)/(#REF!*2.6)))</f>
        <v>#REF!</v>
      </c>
      <c r="F641"/>
      <c r="G641"/>
    </row>
    <row r="642" spans="1:7" ht="15" x14ac:dyDescent="0.25">
      <c r="A642" s="8" t="e">
        <f t="shared" si="11"/>
        <v>#REF!</v>
      </c>
      <c r="B642" s="21" t="s">
        <v>476</v>
      </c>
      <c r="C642" s="22" t="s">
        <v>17</v>
      </c>
      <c r="D64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42" s="47" t="e">
        <f>IF(#REF!=1,(D642*#REF!*#REF!)/(#REF!),IF(#REF!=2,(D642*#REF!*#REF!)/(#REF!*1.8),(D642*#REF!*#REF!)/(#REF!*2.6)))</f>
        <v>#REF!</v>
      </c>
      <c r="F642"/>
      <c r="G642"/>
    </row>
    <row r="643" spans="1:7" ht="15" x14ac:dyDescent="0.25">
      <c r="A643" s="8" t="e">
        <f t="shared" si="11"/>
        <v>#REF!</v>
      </c>
      <c r="B643" s="21" t="s">
        <v>477</v>
      </c>
      <c r="C643" s="22" t="s">
        <v>17</v>
      </c>
      <c r="D64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43" s="47" t="e">
        <f>IF(#REF!=1,(D643*#REF!*#REF!)/(#REF!),IF(#REF!=2,(D643*#REF!*#REF!)/(#REF!*1.8),(D643*#REF!*#REF!)/(#REF!*2.6)))</f>
        <v>#REF!</v>
      </c>
      <c r="F643"/>
      <c r="G643"/>
    </row>
    <row r="644" spans="1:7" ht="15" x14ac:dyDescent="0.25">
      <c r="A644" s="8" t="e">
        <f t="shared" si="11"/>
        <v>#REF!</v>
      </c>
      <c r="B644" s="21" t="s">
        <v>478</v>
      </c>
      <c r="C644" s="22" t="s">
        <v>17</v>
      </c>
      <c r="D64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44" s="47" t="e">
        <f>IF(#REF!=1,(D644*#REF!*#REF!)/(#REF!),IF(#REF!=2,(D644*#REF!*#REF!)/(#REF!*1.8),(D644*#REF!*#REF!)/(#REF!*2.6)))</f>
        <v>#REF!</v>
      </c>
      <c r="F644"/>
      <c r="G644"/>
    </row>
    <row r="645" spans="1:7" ht="15" x14ac:dyDescent="0.25">
      <c r="A645" s="8" t="e">
        <f t="shared" si="11"/>
        <v>#REF!</v>
      </c>
      <c r="B645" s="21" t="s">
        <v>479</v>
      </c>
      <c r="C645" s="22" t="s">
        <v>17</v>
      </c>
      <c r="D64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45" s="47" t="e">
        <f>IF(#REF!=1,(D645*#REF!*#REF!)/(#REF!),IF(#REF!=2,(D645*#REF!*#REF!)/(#REF!*1.8),(D645*#REF!*#REF!)/(#REF!*2.6)))</f>
        <v>#REF!</v>
      </c>
      <c r="F645"/>
      <c r="G645"/>
    </row>
    <row r="646" spans="1:7" ht="15" x14ac:dyDescent="0.25">
      <c r="A646" s="8" t="e">
        <f t="shared" si="11"/>
        <v>#REF!</v>
      </c>
      <c r="B646" s="21" t="s">
        <v>480</v>
      </c>
      <c r="C646" s="22" t="s">
        <v>17</v>
      </c>
      <c r="D64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46" s="47" t="e">
        <f>IF(#REF!=1,(D646*#REF!*#REF!)/(#REF!),IF(#REF!=2,(D646*#REF!*#REF!)/(#REF!*1.8),(D646*#REF!*#REF!)/(#REF!*2.6)))</f>
        <v>#REF!</v>
      </c>
      <c r="F646"/>
      <c r="G646"/>
    </row>
    <row r="647" spans="1:7" ht="15" x14ac:dyDescent="0.25">
      <c r="A647" s="8" t="e">
        <f t="shared" si="11"/>
        <v>#REF!</v>
      </c>
      <c r="B647" s="21" t="s">
        <v>481</v>
      </c>
      <c r="C647" s="22" t="s">
        <v>1</v>
      </c>
      <c r="D64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47" s="47" t="e">
        <f>IF(#REF!=1,(D647*#REF!*#REF!)/(#REF!),IF(#REF!=2,(D647*#REF!*#REF!)/(#REF!*1.8),(D647*#REF!*#REF!)/(#REF!*2.6)))</f>
        <v>#REF!</v>
      </c>
      <c r="F647"/>
      <c r="G647"/>
    </row>
    <row r="648" spans="1:7" ht="15" x14ac:dyDescent="0.25">
      <c r="A648" s="8" t="e">
        <f t="shared" si="11"/>
        <v>#REF!</v>
      </c>
      <c r="B648" s="21" t="s">
        <v>482</v>
      </c>
      <c r="C648" s="22" t="s">
        <v>17</v>
      </c>
      <c r="D64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48" s="47" t="e">
        <f>IF(#REF!=1,(D648*#REF!*#REF!)/(#REF!),IF(#REF!=2,(D648*#REF!*#REF!)/(#REF!*1.8),(D648*#REF!*#REF!)/(#REF!*2.6)))</f>
        <v>#REF!</v>
      </c>
      <c r="F648"/>
      <c r="G648"/>
    </row>
    <row r="649" spans="1:7" ht="15" x14ac:dyDescent="0.25">
      <c r="A649" s="8" t="e">
        <f t="shared" si="11"/>
        <v>#REF!</v>
      </c>
      <c r="B649" s="21" t="s">
        <v>483</v>
      </c>
      <c r="C649" s="22" t="s">
        <v>17</v>
      </c>
      <c r="D64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49" s="47" t="e">
        <f>IF(#REF!=1,(D649*#REF!*#REF!)/(#REF!),IF(#REF!=2,(D649*#REF!*#REF!)/(#REF!*1.8),(D649*#REF!*#REF!)/(#REF!*2.6)))</f>
        <v>#REF!</v>
      </c>
      <c r="F649"/>
      <c r="G649"/>
    </row>
    <row r="650" spans="1:7" ht="15" x14ac:dyDescent="0.25">
      <c r="A650" s="8" t="e">
        <f t="shared" si="11"/>
        <v>#REF!</v>
      </c>
      <c r="B650" s="21" t="s">
        <v>484</v>
      </c>
      <c r="C650" s="22" t="s">
        <v>17</v>
      </c>
      <c r="D65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50" s="47" t="e">
        <f>IF(#REF!=1,(D650*#REF!*#REF!)/(#REF!),IF(#REF!=2,(D650*#REF!*#REF!)/(#REF!*1.8),(D650*#REF!*#REF!)/(#REF!*2.6)))</f>
        <v>#REF!</v>
      </c>
      <c r="F650"/>
      <c r="G650"/>
    </row>
    <row r="651" spans="1:7" ht="15" x14ac:dyDescent="0.25">
      <c r="A651" s="8" t="e">
        <f t="shared" si="11"/>
        <v>#REF!</v>
      </c>
      <c r="B651" s="21" t="s">
        <v>485</v>
      </c>
      <c r="C651" s="22" t="s">
        <v>17</v>
      </c>
      <c r="D65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51" s="47" t="e">
        <f>IF(#REF!=1,(D651*#REF!*#REF!)/(#REF!),IF(#REF!=2,(D651*#REF!*#REF!)/(#REF!*1.8),(D651*#REF!*#REF!)/(#REF!*2.6)))</f>
        <v>#REF!</v>
      </c>
      <c r="F651"/>
      <c r="G651"/>
    </row>
    <row r="652" spans="1:7" ht="15" x14ac:dyDescent="0.25">
      <c r="A652" s="8" t="e">
        <f t="shared" si="11"/>
        <v>#REF!</v>
      </c>
      <c r="B652" s="21" t="s">
        <v>847</v>
      </c>
      <c r="C652" s="22"/>
      <c r="D65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52" s="47"/>
      <c r="F652"/>
      <c r="G652"/>
    </row>
    <row r="653" spans="1:7" ht="15" x14ac:dyDescent="0.25">
      <c r="A653" s="8" t="e">
        <f t="shared" si="11"/>
        <v>#REF!</v>
      </c>
      <c r="B653" s="21" t="s">
        <v>847</v>
      </c>
      <c r="C653" s="22"/>
      <c r="D65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53" s="47"/>
      <c r="F653"/>
      <c r="G653"/>
    </row>
    <row r="654" spans="1:7" ht="15" x14ac:dyDescent="0.25">
      <c r="A654" s="8" t="e">
        <f t="shared" si="11"/>
        <v>#REF!</v>
      </c>
      <c r="B654" s="21" t="s">
        <v>847</v>
      </c>
      <c r="C654" s="22"/>
      <c r="D65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54" s="47"/>
      <c r="F654" s="28"/>
      <c r="G654" s="29"/>
    </row>
    <row r="655" spans="1:7" ht="15" x14ac:dyDescent="0.25">
      <c r="A655" s="8" t="e">
        <f t="shared" si="11"/>
        <v>#REF!</v>
      </c>
      <c r="B655" s="21" t="s">
        <v>847</v>
      </c>
      <c r="C655" s="22"/>
      <c r="D65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55" s="47"/>
      <c r="F655" s="28"/>
      <c r="G655"/>
    </row>
    <row r="656" spans="1:7" ht="15" x14ac:dyDescent="0.25">
      <c r="A656" s="8" t="e">
        <f t="shared" si="11"/>
        <v>#REF!</v>
      </c>
      <c r="B656" s="21" t="s">
        <v>847</v>
      </c>
      <c r="C656" s="22"/>
      <c r="D65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56" s="47"/>
      <c r="F656"/>
      <c r="G656"/>
    </row>
    <row r="657" spans="1:7" ht="15" x14ac:dyDescent="0.25">
      <c r="A657" s="8">
        <v>1</v>
      </c>
      <c r="B657" s="54" t="s">
        <v>486</v>
      </c>
      <c r="C657" s="55"/>
      <c r="D657" s="55"/>
      <c r="E657" s="48"/>
      <c r="F657"/>
      <c r="G657"/>
    </row>
    <row r="658" spans="1:7" ht="35.450000000000003" customHeight="1" x14ac:dyDescent="0.25">
      <c r="A658" s="8">
        <v>1</v>
      </c>
      <c r="B658" s="56" t="str">
        <f ca="1">B1&amp;". Подготовительные  работы"</f>
        <v>Общие объёмы. Подготовительные  работы</v>
      </c>
      <c r="C658" s="55" t="s">
        <v>804</v>
      </c>
      <c r="D658" s="55" t="s">
        <v>531</v>
      </c>
      <c r="E658" s="49"/>
      <c r="F658"/>
      <c r="G658"/>
    </row>
    <row r="659" spans="1:7" ht="15" x14ac:dyDescent="0.25">
      <c r="A659" s="8" t="e">
        <f t="shared" ref="A659:A682" si="12">IF(D659&gt;0,1,0)</f>
        <v>#REF!</v>
      </c>
      <c r="B659" s="21" t="s">
        <v>487</v>
      </c>
      <c r="C659" s="22" t="s">
        <v>5</v>
      </c>
      <c r="D65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59" s="47" t="e">
        <f>IF(#REF!=1,(D659*#REF!*#REF!)/(#REF!),IF(#REF!=2,(D659*#REF!*#REF!)/(#REF!*1.8),(D659*#REF!*#REF!)/(#REF!*2.6)))</f>
        <v>#REF!</v>
      </c>
      <c r="F659"/>
      <c r="G659"/>
    </row>
    <row r="660" spans="1:7" ht="15" x14ac:dyDescent="0.25">
      <c r="A660" s="8" t="e">
        <f t="shared" si="12"/>
        <v>#REF!</v>
      </c>
      <c r="B660" s="21" t="s">
        <v>629</v>
      </c>
      <c r="C660" s="22" t="s">
        <v>17</v>
      </c>
      <c r="D66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60" s="47" t="e">
        <f>IF(#REF!=1,(D660*#REF!*#REF!)/(#REF!),IF(#REF!=2,(D660*#REF!*#REF!)/(#REF!*1.8),(D660*#REF!*#REF!)/(#REF!*2.6)))</f>
        <v>#REF!</v>
      </c>
      <c r="F660"/>
      <c r="G660"/>
    </row>
    <row r="661" spans="1:7" ht="15" x14ac:dyDescent="0.25">
      <c r="A661" s="8" t="e">
        <f t="shared" si="12"/>
        <v>#REF!</v>
      </c>
      <c r="B661" s="21" t="s">
        <v>488</v>
      </c>
      <c r="C661" s="22" t="s">
        <v>17</v>
      </c>
      <c r="D66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61" s="47" t="e">
        <f>IF(#REF!=1,(D661*#REF!*#REF!)/(#REF!),IF(#REF!=2,(D661*#REF!*#REF!)/(#REF!*1.8),(D661*#REF!*#REF!)/(#REF!*2.6)))</f>
        <v>#REF!</v>
      </c>
      <c r="F661"/>
      <c r="G661"/>
    </row>
    <row r="662" spans="1:7" ht="15" x14ac:dyDescent="0.25">
      <c r="A662" s="8" t="e">
        <f t="shared" si="12"/>
        <v>#REF!</v>
      </c>
      <c r="B662" s="21" t="s">
        <v>489</v>
      </c>
      <c r="C662" s="22" t="s">
        <v>17</v>
      </c>
      <c r="D66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62" s="47" t="e">
        <f>IF(#REF!=1,(D662*#REF!*#REF!)/(#REF!),IF(#REF!=2,(D662*#REF!*#REF!)/(#REF!*1.8),(D662*#REF!*#REF!)/(#REF!*2.6)))</f>
        <v>#REF!</v>
      </c>
      <c r="F662"/>
      <c r="G662"/>
    </row>
    <row r="663" spans="1:7" ht="15" x14ac:dyDescent="0.25">
      <c r="A663" s="8" t="e">
        <f t="shared" si="12"/>
        <v>#REF!</v>
      </c>
      <c r="B663" s="21" t="s">
        <v>490</v>
      </c>
      <c r="C663" s="22" t="s">
        <v>17</v>
      </c>
      <c r="D66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63" s="47" t="e">
        <f>IF(#REF!=1,(D663*#REF!*#REF!)/(#REF!),IF(#REF!=2,(D663*#REF!*#REF!)/(#REF!*1.8),(D663*#REF!*#REF!)/(#REF!*2.6)))</f>
        <v>#REF!</v>
      </c>
      <c r="F663"/>
      <c r="G663"/>
    </row>
    <row r="664" spans="1:7" ht="15" x14ac:dyDescent="0.25">
      <c r="A664" s="8" t="e">
        <f t="shared" si="12"/>
        <v>#REF!</v>
      </c>
      <c r="B664" s="21" t="s">
        <v>491</v>
      </c>
      <c r="C664" s="22" t="s">
        <v>17</v>
      </c>
      <c r="D66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64" s="47" t="e">
        <f>IF(#REF!=1,(D664*#REF!*#REF!)/(#REF!),IF(#REF!=2,(D664*#REF!*#REF!)/(#REF!*1.8),(D664*#REF!*#REF!)/(#REF!*2.6)))</f>
        <v>#REF!</v>
      </c>
      <c r="F664"/>
      <c r="G664"/>
    </row>
    <row r="665" spans="1:7" ht="15" x14ac:dyDescent="0.25">
      <c r="A665" s="8" t="e">
        <f t="shared" si="12"/>
        <v>#REF!</v>
      </c>
      <c r="B665" s="21" t="s">
        <v>492</v>
      </c>
      <c r="C665" s="22" t="s">
        <v>17</v>
      </c>
      <c r="D66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65" s="47" t="e">
        <f>IF(#REF!=1,(D665*#REF!*#REF!)/(#REF!),IF(#REF!=2,(D665*#REF!*#REF!)/(#REF!*1.8),(D665*#REF!*#REF!)/(#REF!*2.6)))</f>
        <v>#REF!</v>
      </c>
      <c r="F665"/>
      <c r="G665"/>
    </row>
    <row r="666" spans="1:7" ht="15" x14ac:dyDescent="0.25">
      <c r="A666" s="8" t="e">
        <f t="shared" si="12"/>
        <v>#REF!</v>
      </c>
      <c r="B666" s="21" t="s">
        <v>493</v>
      </c>
      <c r="C666" s="22" t="s">
        <v>17</v>
      </c>
      <c r="D66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66" s="47" t="e">
        <f>IF(#REF!=1,(D666*#REF!*#REF!)/(#REF!),IF(#REF!=2,(D666*#REF!*#REF!)/(#REF!*1.8),(D666*#REF!*#REF!)/(#REF!*2.6)))</f>
        <v>#REF!</v>
      </c>
      <c r="F666"/>
      <c r="G666"/>
    </row>
    <row r="667" spans="1:7" ht="15" x14ac:dyDescent="0.25">
      <c r="A667" s="8" t="e">
        <f t="shared" si="12"/>
        <v>#REF!</v>
      </c>
      <c r="B667" s="21" t="s">
        <v>494</v>
      </c>
      <c r="C667" s="22" t="s">
        <v>17</v>
      </c>
      <c r="D66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67" s="47" t="e">
        <f>IF(#REF!=1,(D667*#REF!*#REF!)/(#REF!),IF(#REF!=2,(D667*#REF!*#REF!)/(#REF!*1.8),(D667*#REF!*#REF!)/(#REF!*2.6)))</f>
        <v>#REF!</v>
      </c>
      <c r="F667"/>
      <c r="G667"/>
    </row>
    <row r="668" spans="1:7" ht="14.25" x14ac:dyDescent="0.2">
      <c r="A668" s="8" t="e">
        <f t="shared" si="12"/>
        <v>#REF!</v>
      </c>
      <c r="B668" s="21" t="s">
        <v>495</v>
      </c>
      <c r="C668" s="22" t="s">
        <v>5</v>
      </c>
      <c r="D66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68" s="47" t="e">
        <f>IF(#REF!=1,(D668*#REF!*#REF!)/(#REF!),IF(#REF!=2,(D668*#REF!*#REF!)/(#REF!*1.8),(D668*#REF!*#REF!)/(#REF!*2.6)))</f>
        <v>#REF!</v>
      </c>
    </row>
    <row r="669" spans="1:7" ht="14.25" x14ac:dyDescent="0.2">
      <c r="A669" s="8" t="e">
        <f t="shared" si="12"/>
        <v>#REF!</v>
      </c>
      <c r="B669" s="21" t="s">
        <v>496</v>
      </c>
      <c r="C669" s="22" t="s">
        <v>17</v>
      </c>
      <c r="D66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69" s="47" t="e">
        <f>IF(#REF!=1,(D669*#REF!*#REF!)/(#REF!),IF(#REF!=2,(D669*#REF!*#REF!)/(#REF!*1.8),(D669*#REF!*#REF!)/(#REF!*2.6)))</f>
        <v>#REF!</v>
      </c>
    </row>
    <row r="670" spans="1:7" ht="14.25" x14ac:dyDescent="0.2">
      <c r="A670" s="8" t="e">
        <f t="shared" si="12"/>
        <v>#REF!</v>
      </c>
      <c r="B670" s="21" t="s">
        <v>497</v>
      </c>
      <c r="C670" s="22" t="s">
        <v>17</v>
      </c>
      <c r="D67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70" s="47" t="e">
        <f>IF(#REF!=1,(D670*#REF!*#REF!)/(#REF!),IF(#REF!=2,(D670*#REF!*#REF!)/(#REF!*1.8),(D670*#REF!*#REF!)/(#REF!*2.6)))</f>
        <v>#REF!</v>
      </c>
    </row>
    <row r="671" spans="1:7" ht="14.25" x14ac:dyDescent="0.2">
      <c r="A671" s="8" t="e">
        <f t="shared" si="12"/>
        <v>#REF!</v>
      </c>
      <c r="B671" s="21" t="s">
        <v>498</v>
      </c>
      <c r="C671" s="22" t="s">
        <v>17</v>
      </c>
      <c r="D67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71" s="47" t="e">
        <f>IF(#REF!=1,(D671*#REF!*#REF!)/(#REF!),IF(#REF!=2,(D671*#REF!*#REF!)/(#REF!*1.8),(D671*#REF!*#REF!)/(#REF!*2.6)))</f>
        <v>#REF!</v>
      </c>
    </row>
    <row r="672" spans="1:7" ht="38.25" x14ac:dyDescent="0.2">
      <c r="A672" s="8" t="e">
        <f t="shared" si="12"/>
        <v>#REF!</v>
      </c>
      <c r="B672" s="21" t="s">
        <v>499</v>
      </c>
      <c r="C672" s="22" t="s">
        <v>500</v>
      </c>
      <c r="D67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72" s="47" t="e">
        <f>IF(#REF!=1,(D672*#REF!*#REF!)/(#REF!),IF(#REF!=2,(D672*#REF!*#REF!)/(#REF!*1.8),(D672*#REF!*#REF!)/(#REF!*2.6)))</f>
        <v>#REF!</v>
      </c>
    </row>
    <row r="673" spans="1:5" ht="14.25" x14ac:dyDescent="0.2">
      <c r="A673" s="8" t="e">
        <f t="shared" si="12"/>
        <v>#REF!</v>
      </c>
      <c r="B673" s="21" t="s">
        <v>501</v>
      </c>
      <c r="C673" s="22" t="s">
        <v>17</v>
      </c>
      <c r="D673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73" s="47" t="e">
        <f>IF(#REF!=1,(D673*#REF!*#REF!)/(#REF!),IF(#REF!=2,(D673*#REF!*#REF!)/(#REF!*1.8),(D673*#REF!*#REF!)/(#REF!*2.6)))</f>
        <v>#REF!</v>
      </c>
    </row>
    <row r="674" spans="1:5" ht="14.25" x14ac:dyDescent="0.2">
      <c r="A674" s="8" t="e">
        <f t="shared" si="12"/>
        <v>#REF!</v>
      </c>
      <c r="B674" s="21" t="s">
        <v>502</v>
      </c>
      <c r="C674" s="22" t="s">
        <v>17</v>
      </c>
      <c r="D674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74" s="47" t="e">
        <f>IF(#REF!=1,(D674*#REF!*#REF!)/(#REF!),IF(#REF!=2,(D674*#REF!*#REF!)/(#REF!*1.8),(D674*#REF!*#REF!)/(#REF!*2.6)))</f>
        <v>#REF!</v>
      </c>
    </row>
    <row r="675" spans="1:5" ht="14.25" x14ac:dyDescent="0.2">
      <c r="A675" s="8" t="e">
        <f t="shared" si="12"/>
        <v>#REF!</v>
      </c>
      <c r="B675" s="21" t="s">
        <v>503</v>
      </c>
      <c r="C675" s="22" t="s">
        <v>17</v>
      </c>
      <c r="D675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75" s="47" t="e">
        <f>IF(#REF!=1,(D675*#REF!*#REF!)/(#REF!),IF(#REF!=2,(D675*#REF!*#REF!)/(#REF!*1.8),(D675*#REF!*#REF!)/(#REF!*2.6)))</f>
        <v>#REF!</v>
      </c>
    </row>
    <row r="676" spans="1:5" ht="14.25" x14ac:dyDescent="0.2">
      <c r="A676" s="8" t="e">
        <f t="shared" si="12"/>
        <v>#REF!</v>
      </c>
      <c r="B676" s="21" t="s">
        <v>504</v>
      </c>
      <c r="C676" s="22" t="s">
        <v>500</v>
      </c>
      <c r="D676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76" s="47" t="e">
        <f>IF(#REF!=1,(D676*#REF!*#REF!)/(#REF!),IF(#REF!=2,(D676*#REF!*#REF!)/(#REF!*1.8),(D676*#REF!*#REF!)/(#REF!*2.6)))</f>
        <v>#REF!</v>
      </c>
    </row>
    <row r="677" spans="1:5" ht="14.25" x14ac:dyDescent="0.2">
      <c r="A677" s="8" t="e">
        <f t="shared" si="12"/>
        <v>#REF!</v>
      </c>
      <c r="B677" s="21" t="s">
        <v>505</v>
      </c>
      <c r="C677" s="22" t="s">
        <v>500</v>
      </c>
      <c r="D677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77" s="47" t="e">
        <f>IF(#REF!=1,(D677*#REF!*#REF!)/(#REF!),IF(#REF!=2,(D677*#REF!*#REF!)/(#REF!*1.8),(D677*#REF!*#REF!)/(#REF!*2.6)))</f>
        <v>#REF!</v>
      </c>
    </row>
    <row r="678" spans="1:5" ht="14.25" x14ac:dyDescent="0.2">
      <c r="A678" s="8" t="e">
        <f t="shared" si="12"/>
        <v>#REF!</v>
      </c>
      <c r="B678" s="21" t="s">
        <v>847</v>
      </c>
      <c r="C678" s="22"/>
      <c r="D678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78" s="47"/>
    </row>
    <row r="679" spans="1:5" ht="14.25" x14ac:dyDescent="0.2">
      <c r="A679" s="8" t="e">
        <f t="shared" si="12"/>
        <v>#REF!</v>
      </c>
      <c r="B679" s="21" t="s">
        <v>847</v>
      </c>
      <c r="C679" s="22"/>
      <c r="D679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79" s="47"/>
    </row>
    <row r="680" spans="1:5" ht="14.25" x14ac:dyDescent="0.2">
      <c r="A680" s="8" t="e">
        <f t="shared" si="12"/>
        <v>#REF!</v>
      </c>
      <c r="B680" s="21" t="s">
        <v>847</v>
      </c>
      <c r="C680" s="22"/>
      <c r="D680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80" s="47"/>
    </row>
    <row r="681" spans="1:5" ht="14.25" x14ac:dyDescent="0.2">
      <c r="A681" s="8" t="e">
        <f t="shared" si="12"/>
        <v>#REF!</v>
      </c>
      <c r="B681" s="21" t="s">
        <v>847</v>
      </c>
      <c r="C681" s="22"/>
      <c r="D681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81" s="47"/>
    </row>
    <row r="682" spans="1:5" ht="14.25" x14ac:dyDescent="0.2">
      <c r="A682" s="8" t="e">
        <f t="shared" si="12"/>
        <v>#REF!</v>
      </c>
      <c r="B682" s="21" t="s">
        <v>847</v>
      </c>
      <c r="C682" s="22"/>
      <c r="D682" s="22" t="e">
        <f>IF(#REF!=1,#REF!)+IF(#REF!=1,#REF!)+IF(#REF!=1,#REF!)+IF(#REF!=1,#REF!)+IF(#REF!=1,#REF!)+IF(#REF!=1,#REF!)+IF(#REF!=1,#REF!)+IF(#REF!=1,#REF!)+
IF(#REF!=1,#REF!)+IF(#REF!=1,#REF!)+IF(#REF!=1,#REF!)+IF(#REF!=1,#REF!)+IF(#REF!=1,#REF!)+IF(#REF!=1,#REF!)+IF(#REF!=1,#REF!)</f>
        <v>#REF!</v>
      </c>
      <c r="E682" s="47"/>
    </row>
    <row r="683" spans="1:5" ht="14.25" x14ac:dyDescent="0.2">
      <c r="A683" s="8">
        <v>1</v>
      </c>
      <c r="B683" s="54" t="s">
        <v>803</v>
      </c>
      <c r="C683" s="55"/>
      <c r="D683" s="55"/>
      <c r="E683" s="48"/>
    </row>
    <row r="684" spans="1:5" ht="15.75" x14ac:dyDescent="0.2">
      <c r="A684" s="8">
        <v>1</v>
      </c>
      <c r="B684" s="58" t="s">
        <v>576</v>
      </c>
      <c r="C684" s="59"/>
      <c r="D684" s="60"/>
      <c r="E684" s="61" t="e">
        <f>SUM(E16:E683)</f>
        <v>#REF!</v>
      </c>
    </row>
    <row r="685" spans="1:5" ht="14.25" x14ac:dyDescent="0.2">
      <c r="E685" s="3"/>
    </row>
  </sheetData>
  <mergeCells count="21">
    <mergeCell ref="B454:D454"/>
    <mergeCell ref="B473:D473"/>
    <mergeCell ref="B488:D488"/>
    <mergeCell ref="B204:D204"/>
    <mergeCell ref="B265:D265"/>
    <mergeCell ref="B278:D278"/>
    <mergeCell ref="B327:D327"/>
    <mergeCell ref="B376:D376"/>
    <mergeCell ref="B446:D446"/>
    <mergeCell ref="B171:D171"/>
    <mergeCell ref="B5:D6"/>
    <mergeCell ref="B7:D7"/>
    <mergeCell ref="B8:D8"/>
    <mergeCell ref="B15:D15"/>
    <mergeCell ref="B41:D41"/>
    <mergeCell ref="B72:D72"/>
    <mergeCell ref="B81:D81"/>
    <mergeCell ref="B100:D100"/>
    <mergeCell ref="B117:D117"/>
    <mergeCell ref="B123:D123"/>
    <mergeCell ref="B150:D150"/>
  </mergeCells>
  <conditionalFormatting sqref="B14:D14">
    <cfRule type="expression" dxfId="52" priority="40">
      <formula>$A14&gt;0</formula>
    </cfRule>
  </conditionalFormatting>
  <conditionalFormatting sqref="B15:D15">
    <cfRule type="expression" dxfId="51" priority="89">
      <formula>A15&gt;0</formula>
    </cfRule>
  </conditionalFormatting>
  <conditionalFormatting sqref="B16:D40">
    <cfRule type="expression" dxfId="50" priority="86">
      <formula>$A16&gt;0</formula>
    </cfRule>
  </conditionalFormatting>
  <conditionalFormatting sqref="B41:D41">
    <cfRule type="expression" dxfId="49" priority="63">
      <formula>A41&gt;0</formula>
    </cfRule>
  </conditionalFormatting>
  <conditionalFormatting sqref="B42:D71">
    <cfRule type="expression" dxfId="48" priority="26">
      <formula>$A42&gt;0</formula>
    </cfRule>
  </conditionalFormatting>
  <conditionalFormatting sqref="B72:D72">
    <cfRule type="expression" dxfId="47" priority="62">
      <formula>A72&gt;0</formula>
    </cfRule>
  </conditionalFormatting>
  <conditionalFormatting sqref="B73:D80">
    <cfRule type="expression" dxfId="46" priority="25">
      <formula>$A73&gt;0</formula>
    </cfRule>
  </conditionalFormatting>
  <conditionalFormatting sqref="B81:D81">
    <cfRule type="expression" dxfId="45" priority="61">
      <formula>A81&gt;0</formula>
    </cfRule>
  </conditionalFormatting>
  <conditionalFormatting sqref="B82:D99">
    <cfRule type="expression" dxfId="44" priority="24">
      <formula>$A82&gt;0</formula>
    </cfRule>
  </conditionalFormatting>
  <conditionalFormatting sqref="B100:D100">
    <cfRule type="expression" dxfId="43" priority="60">
      <formula>A100&gt;0</formula>
    </cfRule>
  </conditionalFormatting>
  <conditionalFormatting sqref="B101:D116">
    <cfRule type="expression" dxfId="42" priority="23">
      <formula>$A101&gt;0</formula>
    </cfRule>
  </conditionalFormatting>
  <conditionalFormatting sqref="B117:D117">
    <cfRule type="expression" dxfId="41" priority="59">
      <formula>A117&gt;0</formula>
    </cfRule>
  </conditionalFormatting>
  <conditionalFormatting sqref="B118:D122">
    <cfRule type="expression" dxfId="40" priority="22">
      <formula>$A118&gt;0</formula>
    </cfRule>
  </conditionalFormatting>
  <conditionalFormatting sqref="B123:D123">
    <cfRule type="expression" dxfId="39" priority="58">
      <formula>A123&gt;0</formula>
    </cfRule>
  </conditionalFormatting>
  <conditionalFormatting sqref="B124:D149">
    <cfRule type="expression" dxfId="38" priority="21">
      <formula>$A124&gt;0</formula>
    </cfRule>
  </conditionalFormatting>
  <conditionalFormatting sqref="B150:D150">
    <cfRule type="expression" dxfId="37" priority="57">
      <formula>A150&gt;0</formula>
    </cfRule>
  </conditionalFormatting>
  <conditionalFormatting sqref="B151:D168">
    <cfRule type="expression" dxfId="36" priority="20">
      <formula>$A151&gt;0</formula>
    </cfRule>
  </conditionalFormatting>
  <conditionalFormatting sqref="B169:D169">
    <cfRule type="expression" dxfId="35" priority="56">
      <formula>$A169&gt;0</formula>
    </cfRule>
  </conditionalFormatting>
  <conditionalFormatting sqref="B170:D170">
    <cfRule type="expression" dxfId="34" priority="33">
      <formula>$A170&gt;0</formula>
    </cfRule>
  </conditionalFormatting>
  <conditionalFormatting sqref="B171:D171">
    <cfRule type="expression" dxfId="33" priority="55">
      <formula>A171&gt;0</formula>
    </cfRule>
  </conditionalFormatting>
  <conditionalFormatting sqref="B172:D203">
    <cfRule type="expression" dxfId="32" priority="19">
      <formula>$A172&gt;0</formula>
    </cfRule>
  </conditionalFormatting>
  <conditionalFormatting sqref="B204:D204">
    <cfRule type="expression" dxfId="31" priority="54">
      <formula>A204&gt;0</formula>
    </cfRule>
  </conditionalFormatting>
  <conditionalFormatting sqref="B205:D264">
    <cfRule type="expression" dxfId="30" priority="18">
      <formula>$A205&gt;0</formula>
    </cfRule>
  </conditionalFormatting>
  <conditionalFormatting sqref="B265:D265">
    <cfRule type="expression" dxfId="29" priority="53">
      <formula>A265&gt;0</formula>
    </cfRule>
  </conditionalFormatting>
  <conditionalFormatting sqref="B266:D277">
    <cfRule type="expression" dxfId="28" priority="17">
      <formula>$A266&gt;0</formula>
    </cfRule>
  </conditionalFormatting>
  <conditionalFormatting sqref="B278:D278">
    <cfRule type="expression" dxfId="27" priority="52">
      <formula>A278&gt;0</formula>
    </cfRule>
  </conditionalFormatting>
  <conditionalFormatting sqref="B279:D324">
    <cfRule type="expression" dxfId="26" priority="16">
      <formula>$A279&gt;0</formula>
    </cfRule>
  </conditionalFormatting>
  <conditionalFormatting sqref="B325:D325">
    <cfRule type="expression" dxfId="25" priority="51">
      <formula>$A325&gt;0</formula>
    </cfRule>
  </conditionalFormatting>
  <conditionalFormatting sqref="B326:D326">
    <cfRule type="expression" dxfId="24" priority="32">
      <formula>$A326&gt;0</formula>
    </cfRule>
  </conditionalFormatting>
  <conditionalFormatting sqref="B327:D327">
    <cfRule type="expression" dxfId="23" priority="46">
      <formula>A327&gt;0</formula>
    </cfRule>
  </conditionalFormatting>
  <conditionalFormatting sqref="B328:D375">
    <cfRule type="expression" dxfId="22" priority="15">
      <formula>$A328&gt;0</formula>
    </cfRule>
  </conditionalFormatting>
  <conditionalFormatting sqref="B376:D376">
    <cfRule type="expression" dxfId="21" priority="45">
      <formula>A376&gt;0</formula>
    </cfRule>
  </conditionalFormatting>
  <conditionalFormatting sqref="B377:D445">
    <cfRule type="expression" dxfId="20" priority="14">
      <formula>$A377&gt;0</formula>
    </cfRule>
  </conditionalFormatting>
  <conditionalFormatting sqref="B446:D446">
    <cfRule type="expression" dxfId="19" priority="44">
      <formula>A446&gt;0</formula>
    </cfRule>
  </conditionalFormatting>
  <conditionalFormatting sqref="B447:D453">
    <cfRule type="expression" dxfId="18" priority="13">
      <formula>$A447&gt;0</formula>
    </cfRule>
  </conditionalFormatting>
  <conditionalFormatting sqref="B454:D454">
    <cfRule type="expression" dxfId="17" priority="43">
      <formula>A454&gt;0</formula>
    </cfRule>
  </conditionalFormatting>
  <conditionalFormatting sqref="B455:D472">
    <cfRule type="expression" dxfId="16" priority="12">
      <formula>$A455&gt;0</formula>
    </cfRule>
  </conditionalFormatting>
  <conditionalFormatting sqref="B473:D473">
    <cfRule type="expression" dxfId="15" priority="42">
      <formula>A473&gt;0</formula>
    </cfRule>
  </conditionalFormatting>
  <conditionalFormatting sqref="B474:D487">
    <cfRule type="expression" dxfId="14" priority="11">
      <formula>$A474&gt;0</formula>
    </cfRule>
  </conditionalFormatting>
  <conditionalFormatting sqref="B488:D488">
    <cfRule type="expression" dxfId="13" priority="41">
      <formula>A488&gt;0</formula>
    </cfRule>
  </conditionalFormatting>
  <conditionalFormatting sqref="B489:D502">
    <cfRule type="expression" dxfId="12" priority="10">
      <formula>$A489&gt;0</formula>
    </cfRule>
  </conditionalFormatting>
  <conditionalFormatting sqref="B503:D503">
    <cfRule type="expression" dxfId="11" priority="50">
      <formula>$A503&gt;0</formula>
    </cfRule>
  </conditionalFormatting>
  <conditionalFormatting sqref="B504:D504">
    <cfRule type="expression" dxfId="10" priority="31">
      <formula>$A504&gt;0</formula>
    </cfRule>
  </conditionalFormatting>
  <conditionalFormatting sqref="B505:D566">
    <cfRule type="expression" dxfId="9" priority="9">
      <formula>$A505&gt;0</formula>
    </cfRule>
  </conditionalFormatting>
  <conditionalFormatting sqref="B567:D567">
    <cfRule type="expression" dxfId="8" priority="49">
      <formula>$A567&gt;0</formula>
    </cfRule>
  </conditionalFormatting>
  <conditionalFormatting sqref="B568:D568">
    <cfRule type="expression" dxfId="7" priority="30">
      <formula>$A568&gt;0</formula>
    </cfRule>
  </conditionalFormatting>
  <conditionalFormatting sqref="B569:D656">
    <cfRule type="expression" dxfId="6" priority="8">
      <formula>$A569&gt;0</formula>
    </cfRule>
  </conditionalFormatting>
  <conditionalFormatting sqref="B657:D657">
    <cfRule type="expression" dxfId="5" priority="48">
      <formula>$A657&gt;0</formula>
    </cfRule>
  </conditionalFormatting>
  <conditionalFormatting sqref="B658:D658">
    <cfRule type="expression" dxfId="4" priority="29">
      <formula>$A658&gt;0</formula>
    </cfRule>
  </conditionalFormatting>
  <conditionalFormatting sqref="B659:D682">
    <cfRule type="expression" dxfId="3" priority="7">
      <formula>$A659&gt;0</formula>
    </cfRule>
  </conditionalFormatting>
  <conditionalFormatting sqref="B683:D683">
    <cfRule type="expression" dxfId="2" priority="47">
      <formula>$A683&gt;0</formula>
    </cfRule>
  </conditionalFormatting>
  <conditionalFormatting sqref="E16:E685">
    <cfRule type="expression" dxfId="1" priority="2" stopIfTrue="1">
      <formula>E16&gt;=1</formula>
    </cfRule>
    <cfRule type="expression" dxfId="0" priority="3" stopIfTrue="1">
      <formula>E16&lt;=0.99</formula>
    </cfRule>
    <cfRule type="expression" priority="1">
      <formula>IF(#REF!=1,(B16*#REF!*#REF!)/(#REF!),IF(#REF!=2,(B16*#REF!*#REF!)/(#REF!*1.8),(B16*#REF!*#REF!)/(#REF!*2.6)))</formula>
    </cfRule>
  </conditionalFormatting>
  <dataValidations count="1">
    <dataValidation type="list" allowBlank="1" showInputMessage="1" showErrorMessage="1" sqref="E5" xr:uid="{00000000-0002-0000-1700-000000000000}">
      <formula1>"1,1,8,2,6"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4"/>
  <dimension ref="A1:H701"/>
  <sheetViews>
    <sheetView tabSelected="1" view="pageBreakPreview" zoomScale="80" zoomScaleNormal="100" zoomScaleSheetLayoutView="80" workbookViewId="0">
      <pane ySplit="4" topLeftCell="A5" activePane="bottomLeft" state="frozen"/>
      <selection pane="bottomLeft" activeCell="K23" sqref="K23"/>
    </sheetView>
  </sheetViews>
  <sheetFormatPr defaultColWidth="8.85546875" defaultRowHeight="14.25" x14ac:dyDescent="0.2"/>
  <cols>
    <col min="1" max="1" width="5.28515625" style="193" customWidth="1"/>
    <col min="2" max="2" width="56.28515625" style="159" customWidth="1"/>
    <col min="3" max="3" width="7.42578125" style="159" customWidth="1"/>
    <col min="4" max="4" width="13.140625" style="160" customWidth="1"/>
    <col min="5" max="5" width="11.140625" style="161" customWidth="1"/>
    <col min="6" max="6" width="11.42578125" style="162" customWidth="1"/>
    <col min="7" max="7" width="11" style="162" customWidth="1"/>
    <col min="8" max="8" width="10" style="162" customWidth="1"/>
    <col min="9" max="9" width="14.7109375" style="163" customWidth="1"/>
    <col min="10" max="10" width="14.42578125" style="163" customWidth="1"/>
    <col min="11" max="16384" width="8.85546875" style="163"/>
  </cols>
  <sheetData>
    <row r="1" spans="1:8" ht="15" thickBot="1" x14ac:dyDescent="0.25">
      <c r="A1" s="158"/>
    </row>
    <row r="2" spans="1:8" ht="15.75" thickBot="1" x14ac:dyDescent="0.25">
      <c r="A2" s="158"/>
      <c r="B2" s="164" t="s">
        <v>806</v>
      </c>
      <c r="C2" s="165"/>
      <c r="D2" s="166">
        <v>1</v>
      </c>
      <c r="F2" s="167" t="s">
        <v>1083</v>
      </c>
    </row>
    <row r="3" spans="1:8" ht="15" thickBot="1" x14ac:dyDescent="0.25">
      <c r="A3" s="158"/>
      <c r="D3" s="168"/>
      <c r="E3" s="169"/>
    </row>
    <row r="4" spans="1:8" ht="43.5" thickBot="1" x14ac:dyDescent="0.25">
      <c r="A4" s="158"/>
      <c r="B4" s="164" t="s">
        <v>512</v>
      </c>
      <c r="C4" s="170" t="s">
        <v>804</v>
      </c>
      <c r="D4" s="171" t="s">
        <v>851</v>
      </c>
      <c r="E4" s="172" t="s">
        <v>852</v>
      </c>
      <c r="F4" s="173" t="s">
        <v>530</v>
      </c>
      <c r="G4" s="174" t="s">
        <v>577</v>
      </c>
      <c r="H4" s="173" t="s">
        <v>530</v>
      </c>
    </row>
    <row r="5" spans="1:8" ht="15" x14ac:dyDescent="0.2">
      <c r="A5" s="158">
        <v>1</v>
      </c>
      <c r="B5" s="187" t="s">
        <v>131</v>
      </c>
      <c r="C5" s="175"/>
      <c r="D5" s="176"/>
      <c r="E5" s="177"/>
      <c r="F5" s="178"/>
      <c r="G5" s="179"/>
      <c r="H5" s="178"/>
    </row>
    <row r="6" spans="1:8" x14ac:dyDescent="0.2">
      <c r="A6" s="158">
        <v>2</v>
      </c>
      <c r="B6" s="180" t="s">
        <v>0</v>
      </c>
      <c r="C6" s="180" t="s">
        <v>1</v>
      </c>
      <c r="D6" s="181">
        <v>66</v>
      </c>
      <c r="E6" s="182">
        <f>ROUNDUP(D6*$D$2*Сводная!$G$31,0)</f>
        <v>99</v>
      </c>
      <c r="F6" s="183">
        <v>1.9E-2</v>
      </c>
      <c r="G6" s="184">
        <f>D6/2</f>
        <v>33</v>
      </c>
      <c r="H6" s="183">
        <v>1.9E-2</v>
      </c>
    </row>
    <row r="7" spans="1:8" x14ac:dyDescent="0.2">
      <c r="A7" s="158">
        <v>3</v>
      </c>
      <c r="B7" s="185" t="s">
        <v>916</v>
      </c>
      <c r="C7" s="180" t="s">
        <v>5</v>
      </c>
      <c r="D7" s="181">
        <v>104</v>
      </c>
      <c r="E7" s="182">
        <f>ROUNDUP(D7*$D$2*Сводная!$G$31,0)</f>
        <v>156</v>
      </c>
      <c r="F7" s="183">
        <v>2.5000000000000001E-2</v>
      </c>
      <c r="G7" s="184">
        <f t="shared" ref="G7:G70" si="0">D7/2</f>
        <v>52</v>
      </c>
      <c r="H7" s="183">
        <v>2.5000000000000001E-2</v>
      </c>
    </row>
    <row r="8" spans="1:8" x14ac:dyDescent="0.2">
      <c r="A8" s="158">
        <v>4</v>
      </c>
      <c r="B8" s="185" t="s">
        <v>917</v>
      </c>
      <c r="C8" s="180" t="s">
        <v>5</v>
      </c>
      <c r="D8" s="181">
        <v>111</v>
      </c>
      <c r="E8" s="182">
        <f>ROUNDUP(D8*$D$2*Сводная!$G$31,0)</f>
        <v>167</v>
      </c>
      <c r="F8" s="183">
        <v>0.03</v>
      </c>
      <c r="G8" s="184">
        <f t="shared" si="0"/>
        <v>55.5</v>
      </c>
      <c r="H8" s="183">
        <v>0.03</v>
      </c>
    </row>
    <row r="9" spans="1:8" x14ac:dyDescent="0.2">
      <c r="A9" s="158">
        <v>5</v>
      </c>
      <c r="B9" s="185" t="s">
        <v>4</v>
      </c>
      <c r="C9" s="180" t="s">
        <v>5</v>
      </c>
      <c r="D9" s="186">
        <v>115</v>
      </c>
      <c r="E9" s="182">
        <f>ROUNDUP(D9*$D$2*Сводная!$G$31,0)</f>
        <v>173</v>
      </c>
      <c r="F9" s="183">
        <v>0.15</v>
      </c>
      <c r="G9" s="184">
        <f t="shared" si="0"/>
        <v>57.5</v>
      </c>
      <c r="H9" s="183">
        <v>0.15</v>
      </c>
    </row>
    <row r="10" spans="1:8" x14ac:dyDescent="0.2">
      <c r="A10" s="158">
        <v>6</v>
      </c>
      <c r="B10" s="185" t="s">
        <v>6</v>
      </c>
      <c r="C10" s="180" t="s">
        <v>5</v>
      </c>
      <c r="D10" s="181">
        <v>221</v>
      </c>
      <c r="E10" s="182">
        <f>ROUNDUP(D10*$D$2*Сводная!$G$31,0)</f>
        <v>332</v>
      </c>
      <c r="F10" s="183">
        <v>0.25</v>
      </c>
      <c r="G10" s="184">
        <f t="shared" si="0"/>
        <v>110.5</v>
      </c>
      <c r="H10" s="183">
        <v>0.25</v>
      </c>
    </row>
    <row r="11" spans="1:8" x14ac:dyDescent="0.2">
      <c r="A11" s="158">
        <v>7</v>
      </c>
      <c r="B11" s="185" t="s">
        <v>7</v>
      </c>
      <c r="C11" s="180" t="s">
        <v>5</v>
      </c>
      <c r="D11" s="181">
        <v>221</v>
      </c>
      <c r="E11" s="182">
        <f>ROUNDUP(D11*$D$2*Сводная!$G$31,0)</f>
        <v>332</v>
      </c>
      <c r="F11" s="183">
        <v>0.25</v>
      </c>
      <c r="G11" s="184">
        <f t="shared" si="0"/>
        <v>110.5</v>
      </c>
      <c r="H11" s="183">
        <v>0.25</v>
      </c>
    </row>
    <row r="12" spans="1:8" x14ac:dyDescent="0.2">
      <c r="A12" s="158">
        <v>8</v>
      </c>
      <c r="B12" s="185" t="s">
        <v>8</v>
      </c>
      <c r="C12" s="180" t="s">
        <v>5</v>
      </c>
      <c r="D12" s="186">
        <v>265</v>
      </c>
      <c r="E12" s="182">
        <f>ROUNDUP(D12*$D$2*Сводная!$G$31,0)</f>
        <v>398</v>
      </c>
      <c r="F12" s="183">
        <v>0.18</v>
      </c>
      <c r="G12" s="184">
        <f t="shared" si="0"/>
        <v>132.5</v>
      </c>
      <c r="H12" s="183">
        <v>0.18</v>
      </c>
    </row>
    <row r="13" spans="1:8" x14ac:dyDescent="0.2">
      <c r="A13" s="158">
        <v>9</v>
      </c>
      <c r="B13" s="185" t="s">
        <v>9</v>
      </c>
      <c r="C13" s="180" t="s">
        <v>5</v>
      </c>
      <c r="D13" s="181">
        <v>144</v>
      </c>
      <c r="E13" s="182">
        <f>ROUNDUP(D13*$D$2*Сводная!$G$31,0)</f>
        <v>216</v>
      </c>
      <c r="F13" s="183">
        <v>0.08</v>
      </c>
      <c r="G13" s="184">
        <f t="shared" si="0"/>
        <v>72</v>
      </c>
      <c r="H13" s="183">
        <v>0.08</v>
      </c>
    </row>
    <row r="14" spans="1:8" x14ac:dyDescent="0.2">
      <c r="A14" s="158">
        <v>10</v>
      </c>
      <c r="B14" s="185" t="s">
        <v>10</v>
      </c>
      <c r="C14" s="180" t="s">
        <v>5</v>
      </c>
      <c r="D14" s="181">
        <v>92</v>
      </c>
      <c r="E14" s="182">
        <f>ROUNDUP(D14*$D$2*Сводная!$G$31,0)</f>
        <v>138</v>
      </c>
      <c r="F14" s="183">
        <v>7.5999999999999998E-2</v>
      </c>
      <c r="G14" s="184">
        <f t="shared" si="0"/>
        <v>46</v>
      </c>
      <c r="H14" s="183">
        <v>7.5999999999999998E-2</v>
      </c>
    </row>
    <row r="15" spans="1:8" x14ac:dyDescent="0.2">
      <c r="A15" s="158">
        <v>11</v>
      </c>
      <c r="B15" s="185" t="s">
        <v>11</v>
      </c>
      <c r="C15" s="180" t="s">
        <v>5</v>
      </c>
      <c r="D15" s="186">
        <v>145</v>
      </c>
      <c r="E15" s="182">
        <f>ROUNDUP(D15*$D$2*Сводная!$G$31,0)</f>
        <v>218</v>
      </c>
      <c r="F15" s="183">
        <v>0.16</v>
      </c>
      <c r="G15" s="184">
        <f t="shared" si="0"/>
        <v>72.5</v>
      </c>
      <c r="H15" s="183">
        <v>0.16</v>
      </c>
    </row>
    <row r="16" spans="1:8" x14ac:dyDescent="0.2">
      <c r="A16" s="158">
        <v>12</v>
      </c>
      <c r="B16" s="185" t="s">
        <v>12</v>
      </c>
      <c r="C16" s="180" t="s">
        <v>1</v>
      </c>
      <c r="D16" s="186">
        <v>155</v>
      </c>
      <c r="E16" s="182">
        <f>ROUNDUP(D16*$D$2*Сводная!$G$31,0)</f>
        <v>233</v>
      </c>
      <c r="F16" s="183">
        <v>0.05</v>
      </c>
      <c r="G16" s="184">
        <f t="shared" si="0"/>
        <v>77.5</v>
      </c>
      <c r="H16" s="183">
        <v>0.05</v>
      </c>
    </row>
    <row r="17" spans="1:8" ht="28.5" x14ac:dyDescent="0.2">
      <c r="A17" s="158">
        <v>13</v>
      </c>
      <c r="B17" s="185" t="s">
        <v>588</v>
      </c>
      <c r="C17" s="180" t="s">
        <v>5</v>
      </c>
      <c r="D17" s="181">
        <v>196</v>
      </c>
      <c r="E17" s="182">
        <f>ROUNDUP(D17*$D$2*Сводная!$G$31,0)</f>
        <v>294</v>
      </c>
      <c r="F17" s="183">
        <v>0.2</v>
      </c>
      <c r="G17" s="184">
        <f t="shared" si="0"/>
        <v>98</v>
      </c>
      <c r="H17" s="183">
        <v>0.2</v>
      </c>
    </row>
    <row r="18" spans="1:8" x14ac:dyDescent="0.2">
      <c r="A18" s="158">
        <v>14</v>
      </c>
      <c r="B18" s="185" t="s">
        <v>589</v>
      </c>
      <c r="C18" s="180" t="s">
        <v>5</v>
      </c>
      <c r="D18" s="181">
        <v>250</v>
      </c>
      <c r="E18" s="182">
        <f>ROUNDUP(D18*$D$2*Сводная!$G$31,0)</f>
        <v>375</v>
      </c>
      <c r="F18" s="183">
        <v>0.14000000000000001</v>
      </c>
      <c r="G18" s="184">
        <f t="shared" si="0"/>
        <v>125</v>
      </c>
      <c r="H18" s="183">
        <v>0.14000000000000001</v>
      </c>
    </row>
    <row r="19" spans="1:8" x14ac:dyDescent="0.2">
      <c r="A19" s="158">
        <v>15</v>
      </c>
      <c r="B19" s="185" t="s">
        <v>13</v>
      </c>
      <c r="C19" s="180" t="s">
        <v>5</v>
      </c>
      <c r="D19" s="181">
        <v>196</v>
      </c>
      <c r="E19" s="182">
        <f>ROUNDUP(D19*$D$2*Сводная!$G$31,0)</f>
        <v>294</v>
      </c>
      <c r="F19" s="183">
        <v>0.3</v>
      </c>
      <c r="G19" s="184">
        <f t="shared" si="0"/>
        <v>98</v>
      </c>
      <c r="H19" s="183">
        <v>0.3</v>
      </c>
    </row>
    <row r="20" spans="1:8" x14ac:dyDescent="0.2">
      <c r="A20" s="158">
        <v>16</v>
      </c>
      <c r="B20" s="185" t="s">
        <v>14</v>
      </c>
      <c r="C20" s="180" t="s">
        <v>5</v>
      </c>
      <c r="D20" s="186">
        <v>292</v>
      </c>
      <c r="E20" s="182">
        <f>ROUNDUP(D20*$D$2*Сводная!$G$31,0)</f>
        <v>438</v>
      </c>
      <c r="F20" s="183">
        <v>0.15</v>
      </c>
      <c r="G20" s="184">
        <f t="shared" si="0"/>
        <v>146</v>
      </c>
      <c r="H20" s="183">
        <v>0.15</v>
      </c>
    </row>
    <row r="21" spans="1:8" x14ac:dyDescent="0.2">
      <c r="A21" s="158">
        <v>17</v>
      </c>
      <c r="B21" s="185" t="s">
        <v>579</v>
      </c>
      <c r="C21" s="180" t="s">
        <v>1</v>
      </c>
      <c r="D21" s="181">
        <v>254</v>
      </c>
      <c r="E21" s="182">
        <f>ROUNDUP(D21*$D$2*Сводная!$G$31,0)</f>
        <v>381</v>
      </c>
      <c r="F21" s="183">
        <v>0.22</v>
      </c>
      <c r="G21" s="184">
        <f t="shared" si="0"/>
        <v>127</v>
      </c>
      <c r="H21" s="183">
        <v>0.22</v>
      </c>
    </row>
    <row r="22" spans="1:8" x14ac:dyDescent="0.2">
      <c r="A22" s="158">
        <v>18</v>
      </c>
      <c r="B22" s="185" t="s">
        <v>15</v>
      </c>
      <c r="C22" s="180" t="s">
        <v>1</v>
      </c>
      <c r="D22" s="186">
        <v>299</v>
      </c>
      <c r="E22" s="182">
        <f>ROUNDUP(D22*$D$2*Сводная!$G$31,0)</f>
        <v>449</v>
      </c>
      <c r="F22" s="183">
        <v>3.1E-2</v>
      </c>
      <c r="G22" s="184">
        <f t="shared" si="0"/>
        <v>149.5</v>
      </c>
      <c r="H22" s="183">
        <v>3.1E-2</v>
      </c>
    </row>
    <row r="23" spans="1:8" x14ac:dyDescent="0.2">
      <c r="A23" s="158">
        <v>19</v>
      </c>
      <c r="B23" s="185" t="s">
        <v>16</v>
      </c>
      <c r="C23" s="180" t="s">
        <v>1</v>
      </c>
      <c r="D23" s="181">
        <v>397</v>
      </c>
      <c r="E23" s="182">
        <f>ROUNDUP(D23*$D$2*Сводная!$G$31,0)</f>
        <v>596</v>
      </c>
      <c r="F23" s="183">
        <v>0.19</v>
      </c>
      <c r="G23" s="184">
        <f t="shared" si="0"/>
        <v>198.5</v>
      </c>
      <c r="H23" s="183">
        <v>0.19</v>
      </c>
    </row>
    <row r="24" spans="1:8" x14ac:dyDescent="0.2">
      <c r="A24" s="158">
        <v>20</v>
      </c>
      <c r="B24" s="185" t="s">
        <v>18</v>
      </c>
      <c r="C24" s="180" t="s">
        <v>5</v>
      </c>
      <c r="D24" s="186">
        <v>299</v>
      </c>
      <c r="E24" s="182">
        <f>ROUNDUP(D24*$D$2*Сводная!$G$31,0)</f>
        <v>449</v>
      </c>
      <c r="F24" s="183">
        <v>0.15</v>
      </c>
      <c r="G24" s="184">
        <f t="shared" si="0"/>
        <v>149.5</v>
      </c>
      <c r="H24" s="183">
        <v>0.15</v>
      </c>
    </row>
    <row r="25" spans="1:8" x14ac:dyDescent="0.2">
      <c r="A25" s="158">
        <v>21</v>
      </c>
      <c r="B25" s="185" t="s">
        <v>19</v>
      </c>
      <c r="C25" s="180" t="s">
        <v>1</v>
      </c>
      <c r="D25" s="186">
        <v>635</v>
      </c>
      <c r="E25" s="182">
        <f>ROUNDUP(D25*$D$2*Сводная!$G$31,0)</f>
        <v>953</v>
      </c>
      <c r="F25" s="183">
        <v>0.4</v>
      </c>
      <c r="G25" s="184">
        <f t="shared" si="0"/>
        <v>317.5</v>
      </c>
      <c r="H25" s="183">
        <v>0.4</v>
      </c>
    </row>
    <row r="26" spans="1:8" x14ac:dyDescent="0.2">
      <c r="A26" s="158">
        <v>22</v>
      </c>
      <c r="B26" s="185" t="s">
        <v>20</v>
      </c>
      <c r="C26" s="180" t="s">
        <v>5</v>
      </c>
      <c r="D26" s="181">
        <v>398</v>
      </c>
      <c r="E26" s="182">
        <f>ROUNDUP(D26*$D$2*Сводная!$G$31,0)</f>
        <v>597</v>
      </c>
      <c r="F26" s="183">
        <v>0.2</v>
      </c>
      <c r="G26" s="184">
        <f t="shared" si="0"/>
        <v>199</v>
      </c>
      <c r="H26" s="183">
        <v>0.2</v>
      </c>
    </row>
    <row r="27" spans="1:8" x14ac:dyDescent="0.2">
      <c r="A27" s="158">
        <v>23</v>
      </c>
      <c r="B27" s="185" t="s">
        <v>21</v>
      </c>
      <c r="C27" s="180" t="s">
        <v>5</v>
      </c>
      <c r="D27" s="181">
        <v>498</v>
      </c>
      <c r="E27" s="182">
        <f>ROUNDUP(D27*$D$2*Сводная!$G$31,0)</f>
        <v>747</v>
      </c>
      <c r="F27" s="183">
        <v>0.25</v>
      </c>
      <c r="G27" s="184">
        <f t="shared" si="0"/>
        <v>249</v>
      </c>
      <c r="H27" s="183">
        <v>0.25</v>
      </c>
    </row>
    <row r="28" spans="1:8" x14ac:dyDescent="0.2">
      <c r="A28" s="158">
        <v>24</v>
      </c>
      <c r="B28" s="185" t="s">
        <v>22</v>
      </c>
      <c r="C28" s="180" t="s">
        <v>5</v>
      </c>
      <c r="D28" s="181">
        <v>174</v>
      </c>
      <c r="E28" s="182">
        <f>ROUNDUP(D28*$D$2*Сводная!$G$31,0)</f>
        <v>261</v>
      </c>
      <c r="F28" s="183">
        <v>0.3</v>
      </c>
      <c r="G28" s="184">
        <f t="shared" si="0"/>
        <v>87</v>
      </c>
      <c r="H28" s="183">
        <v>0.3</v>
      </c>
    </row>
    <row r="29" spans="1:8" x14ac:dyDescent="0.2">
      <c r="A29" s="158">
        <v>25</v>
      </c>
      <c r="B29" s="185" t="s">
        <v>23</v>
      </c>
      <c r="C29" s="180" t="s">
        <v>5</v>
      </c>
      <c r="D29" s="181">
        <v>60</v>
      </c>
      <c r="E29" s="182">
        <f>ROUNDUP(D29*$D$2*Сводная!$G$31,0)</f>
        <v>90</v>
      </c>
      <c r="F29" s="183">
        <v>3.9E-2</v>
      </c>
      <c r="G29" s="184">
        <f t="shared" si="0"/>
        <v>30</v>
      </c>
      <c r="H29" s="183">
        <v>3.9E-2</v>
      </c>
    </row>
    <row r="30" spans="1:8" x14ac:dyDescent="0.2">
      <c r="A30" s="158">
        <v>26</v>
      </c>
      <c r="B30" s="185" t="s">
        <v>161</v>
      </c>
      <c r="C30" s="180" t="s">
        <v>5</v>
      </c>
      <c r="D30" s="181">
        <v>255</v>
      </c>
      <c r="E30" s="182">
        <f>ROUNDUP(D30*$D$2*Сводная!$G$31,0)</f>
        <v>383</v>
      </c>
      <c r="F30" s="183">
        <v>0.09</v>
      </c>
      <c r="G30" s="184">
        <f t="shared" si="0"/>
        <v>127.5</v>
      </c>
      <c r="H30" s="183">
        <v>0.09</v>
      </c>
    </row>
    <row r="31" spans="1:8" ht="15" x14ac:dyDescent="0.2">
      <c r="A31" s="158">
        <v>27</v>
      </c>
      <c r="B31" s="187" t="s">
        <v>24</v>
      </c>
      <c r="C31" s="187"/>
      <c r="D31" s="176"/>
      <c r="E31" s="182"/>
      <c r="F31" s="188"/>
      <c r="G31" s="184">
        <f t="shared" si="0"/>
        <v>0</v>
      </c>
      <c r="H31" s="188"/>
    </row>
    <row r="32" spans="1:8" x14ac:dyDescent="0.2">
      <c r="A32" s="158">
        <v>28</v>
      </c>
      <c r="B32" s="189" t="s">
        <v>25</v>
      </c>
      <c r="C32" s="190" t="s">
        <v>1</v>
      </c>
      <c r="D32" s="181">
        <v>53</v>
      </c>
      <c r="E32" s="182">
        <f>ROUNDUP(D32*$D$2*Сводная!$G$31,0)</f>
        <v>80</v>
      </c>
      <c r="F32" s="183">
        <v>0.04</v>
      </c>
      <c r="G32" s="184">
        <f t="shared" si="0"/>
        <v>26.5</v>
      </c>
      <c r="H32" s="183">
        <v>0.04</v>
      </c>
    </row>
    <row r="33" spans="1:8" x14ac:dyDescent="0.2">
      <c r="A33" s="158">
        <v>29</v>
      </c>
      <c r="B33" s="189" t="s">
        <v>580</v>
      </c>
      <c r="C33" s="191" t="s">
        <v>5</v>
      </c>
      <c r="D33" s="186">
        <v>125</v>
      </c>
      <c r="E33" s="182">
        <f>ROUNDUP(D33*$D$2*Сводная!$G$31,0)</f>
        <v>188</v>
      </c>
      <c r="F33" s="183">
        <v>0.11</v>
      </c>
      <c r="G33" s="184">
        <f t="shared" si="0"/>
        <v>62.5</v>
      </c>
      <c r="H33" s="183">
        <v>0.11</v>
      </c>
    </row>
    <row r="34" spans="1:8" x14ac:dyDescent="0.2">
      <c r="A34" s="158">
        <v>30</v>
      </c>
      <c r="B34" s="189" t="s">
        <v>26</v>
      </c>
      <c r="C34" s="191" t="s">
        <v>5</v>
      </c>
      <c r="D34" s="186">
        <v>279</v>
      </c>
      <c r="E34" s="182">
        <f>ROUNDUP(D34*$D$2*Сводная!$G$31,0)</f>
        <v>419</v>
      </c>
      <c r="F34" s="183">
        <v>0.22</v>
      </c>
      <c r="G34" s="184">
        <f t="shared" si="0"/>
        <v>139.5</v>
      </c>
      <c r="H34" s="183">
        <v>0.22</v>
      </c>
    </row>
    <row r="35" spans="1:8" x14ac:dyDescent="0.2">
      <c r="A35" s="158">
        <v>31</v>
      </c>
      <c r="B35" s="189" t="s">
        <v>27</v>
      </c>
      <c r="C35" s="191" t="s">
        <v>5</v>
      </c>
      <c r="D35" s="186">
        <v>224</v>
      </c>
      <c r="E35" s="182">
        <f>ROUNDUP(D35*$D$2*Сводная!$G$31,0)</f>
        <v>336</v>
      </c>
      <c r="F35" s="183">
        <v>0.15</v>
      </c>
      <c r="G35" s="184">
        <f t="shared" si="0"/>
        <v>112</v>
      </c>
      <c r="H35" s="183">
        <v>0.15</v>
      </c>
    </row>
    <row r="36" spans="1:8" x14ac:dyDescent="0.2">
      <c r="A36" s="158">
        <v>32</v>
      </c>
      <c r="B36" s="189" t="s">
        <v>28</v>
      </c>
      <c r="C36" s="191" t="s">
        <v>5</v>
      </c>
      <c r="D36" s="186">
        <v>196</v>
      </c>
      <c r="E36" s="182">
        <f>ROUNDUP(D36*$D$2*Сводная!$G$31,0)</f>
        <v>294</v>
      </c>
      <c r="F36" s="183">
        <v>0.21</v>
      </c>
      <c r="G36" s="184">
        <f t="shared" si="0"/>
        <v>98</v>
      </c>
      <c r="H36" s="183">
        <v>0.21</v>
      </c>
    </row>
    <row r="37" spans="1:8" x14ac:dyDescent="0.2">
      <c r="A37" s="158">
        <v>33</v>
      </c>
      <c r="B37" s="189" t="s">
        <v>590</v>
      </c>
      <c r="C37" s="191" t="s">
        <v>5</v>
      </c>
      <c r="D37" s="181">
        <v>384</v>
      </c>
      <c r="E37" s="182">
        <f>ROUNDUP(D37*$D$2*Сводная!$G$31,0)</f>
        <v>576</v>
      </c>
      <c r="F37" s="183">
        <v>0.21</v>
      </c>
      <c r="G37" s="184">
        <f t="shared" si="0"/>
        <v>192</v>
      </c>
      <c r="H37" s="183">
        <v>0.21</v>
      </c>
    </row>
    <row r="38" spans="1:8" x14ac:dyDescent="0.2">
      <c r="A38" s="158">
        <v>34</v>
      </c>
      <c r="B38" s="189" t="s">
        <v>29</v>
      </c>
      <c r="C38" s="191" t="s">
        <v>5</v>
      </c>
      <c r="D38" s="181">
        <v>156</v>
      </c>
      <c r="E38" s="182">
        <f>ROUNDUP(D38*$D$2*Сводная!$G$31,0)</f>
        <v>234</v>
      </c>
      <c r="F38" s="183">
        <v>0.21</v>
      </c>
      <c r="G38" s="184">
        <f t="shared" si="0"/>
        <v>78</v>
      </c>
      <c r="H38" s="183">
        <v>0.21</v>
      </c>
    </row>
    <row r="39" spans="1:8" x14ac:dyDescent="0.2">
      <c r="A39" s="158">
        <v>35</v>
      </c>
      <c r="B39" s="189" t="s">
        <v>591</v>
      </c>
      <c r="C39" s="191" t="s">
        <v>5</v>
      </c>
      <c r="D39" s="186">
        <v>194</v>
      </c>
      <c r="E39" s="182">
        <f>ROUNDUP(D39*$D$2*Сводная!$G$31,0)</f>
        <v>291</v>
      </c>
      <c r="F39" s="183">
        <v>0.22</v>
      </c>
      <c r="G39" s="184">
        <f t="shared" si="0"/>
        <v>97</v>
      </c>
      <c r="H39" s="183">
        <v>0.22</v>
      </c>
    </row>
    <row r="40" spans="1:8" x14ac:dyDescent="0.2">
      <c r="A40" s="158">
        <v>36</v>
      </c>
      <c r="B40" s="189" t="s">
        <v>30</v>
      </c>
      <c r="C40" s="191" t="s">
        <v>1</v>
      </c>
      <c r="D40" s="181">
        <v>222</v>
      </c>
      <c r="E40" s="182">
        <f>ROUNDUP(D40*$D$2*Сводная!$G$31,0)</f>
        <v>333</v>
      </c>
      <c r="F40" s="183">
        <v>0.12</v>
      </c>
      <c r="G40" s="184">
        <f t="shared" si="0"/>
        <v>111</v>
      </c>
      <c r="H40" s="183">
        <v>0.12</v>
      </c>
    </row>
    <row r="41" spans="1:8" x14ac:dyDescent="0.2">
      <c r="A41" s="158">
        <v>37</v>
      </c>
      <c r="B41" s="189" t="s">
        <v>31</v>
      </c>
      <c r="C41" s="191" t="s">
        <v>5</v>
      </c>
      <c r="D41" s="181">
        <v>125</v>
      </c>
      <c r="E41" s="182">
        <f>ROUNDUP(D41*$D$2*Сводная!$G$31,0)</f>
        <v>188</v>
      </c>
      <c r="F41" s="183">
        <v>0.08</v>
      </c>
      <c r="G41" s="184">
        <f t="shared" si="0"/>
        <v>62.5</v>
      </c>
      <c r="H41" s="183">
        <v>0.08</v>
      </c>
    </row>
    <row r="42" spans="1:8" x14ac:dyDescent="0.2">
      <c r="A42" s="158">
        <v>38</v>
      </c>
      <c r="B42" s="189" t="s">
        <v>581</v>
      </c>
      <c r="C42" s="191" t="s">
        <v>1</v>
      </c>
      <c r="D42" s="181">
        <v>255</v>
      </c>
      <c r="E42" s="182">
        <f>ROUNDUP(D42*$D$2*Сводная!$G$31,0)</f>
        <v>383</v>
      </c>
      <c r="F42" s="183">
        <v>0.1</v>
      </c>
      <c r="G42" s="184">
        <f t="shared" si="0"/>
        <v>127.5</v>
      </c>
      <c r="H42" s="183">
        <v>0.1</v>
      </c>
    </row>
    <row r="43" spans="1:8" x14ac:dyDescent="0.2">
      <c r="A43" s="158">
        <v>39</v>
      </c>
      <c r="B43" s="189" t="s">
        <v>32</v>
      </c>
      <c r="C43" s="191" t="s">
        <v>5</v>
      </c>
      <c r="D43" s="186">
        <v>299</v>
      </c>
      <c r="E43" s="182">
        <f>ROUNDUP(D43*$D$2*Сводная!$G$31,0)</f>
        <v>449</v>
      </c>
      <c r="F43" s="183">
        <v>0.26</v>
      </c>
      <c r="G43" s="184">
        <f t="shared" si="0"/>
        <v>149.5</v>
      </c>
      <c r="H43" s="183">
        <v>0.26</v>
      </c>
    </row>
    <row r="44" spans="1:8" x14ac:dyDescent="0.2">
      <c r="A44" s="158">
        <v>40</v>
      </c>
      <c r="B44" s="189" t="s">
        <v>33</v>
      </c>
      <c r="C44" s="191" t="s">
        <v>5</v>
      </c>
      <c r="D44" s="186">
        <v>292</v>
      </c>
      <c r="E44" s="182">
        <f>ROUNDUP(D44*$D$2*Сводная!$G$31,0)</f>
        <v>438</v>
      </c>
      <c r="F44" s="183">
        <v>0.1</v>
      </c>
      <c r="G44" s="184">
        <f t="shared" si="0"/>
        <v>146</v>
      </c>
      <c r="H44" s="183">
        <v>0.1</v>
      </c>
    </row>
    <row r="45" spans="1:8" x14ac:dyDescent="0.2">
      <c r="A45" s="158">
        <v>41</v>
      </c>
      <c r="B45" s="189" t="s">
        <v>205</v>
      </c>
      <c r="C45" s="191" t="s">
        <v>5</v>
      </c>
      <c r="D45" s="186">
        <v>175</v>
      </c>
      <c r="E45" s="182">
        <f>ROUNDUP(D45*$D$2*Сводная!$G$31,0)</f>
        <v>263</v>
      </c>
      <c r="F45" s="183">
        <v>0.3</v>
      </c>
      <c r="G45" s="184">
        <f t="shared" si="0"/>
        <v>87.5</v>
      </c>
      <c r="H45" s="183">
        <v>0.3</v>
      </c>
    </row>
    <row r="46" spans="1:8" x14ac:dyDescent="0.2">
      <c r="A46" s="158">
        <v>42</v>
      </c>
      <c r="B46" s="189" t="s">
        <v>35</v>
      </c>
      <c r="C46" s="191" t="s">
        <v>5</v>
      </c>
      <c r="D46" s="181">
        <v>78</v>
      </c>
      <c r="E46" s="182">
        <f>ROUNDUP(D46*$D$2*Сводная!$G$31,0)</f>
        <v>117</v>
      </c>
      <c r="F46" s="183">
        <v>0.2</v>
      </c>
      <c r="G46" s="184">
        <f t="shared" si="0"/>
        <v>39</v>
      </c>
      <c r="H46" s="183">
        <v>0.2</v>
      </c>
    </row>
    <row r="47" spans="1:8" x14ac:dyDescent="0.2">
      <c r="A47" s="158">
        <v>43</v>
      </c>
      <c r="B47" s="189" t="s">
        <v>919</v>
      </c>
      <c r="C47" s="191" t="s">
        <v>5</v>
      </c>
      <c r="D47" s="186">
        <v>244</v>
      </c>
      <c r="E47" s="182">
        <f>ROUNDUP(D47*$D$2*Сводная!$G$31,0)</f>
        <v>366</v>
      </c>
      <c r="F47" s="183">
        <v>0.28000000000000003</v>
      </c>
      <c r="G47" s="184">
        <f t="shared" si="0"/>
        <v>122</v>
      </c>
      <c r="H47" s="183">
        <v>0.28000000000000003</v>
      </c>
    </row>
    <row r="48" spans="1:8" x14ac:dyDescent="0.2">
      <c r="A48" s="158">
        <v>44</v>
      </c>
      <c r="B48" s="189" t="s">
        <v>37</v>
      </c>
      <c r="C48" s="191" t="s">
        <v>5</v>
      </c>
      <c r="D48" s="181">
        <v>124</v>
      </c>
      <c r="E48" s="182">
        <f>ROUNDUP(D48*$D$2*Сводная!$G$31,0)</f>
        <v>186</v>
      </c>
      <c r="F48" s="183">
        <v>0.15</v>
      </c>
      <c r="G48" s="184">
        <f t="shared" si="0"/>
        <v>62</v>
      </c>
      <c r="H48" s="183">
        <v>0.15</v>
      </c>
    </row>
    <row r="49" spans="1:8" x14ac:dyDescent="0.2">
      <c r="A49" s="158">
        <v>45</v>
      </c>
      <c r="B49" s="189" t="s">
        <v>38</v>
      </c>
      <c r="C49" s="191" t="s">
        <v>5</v>
      </c>
      <c r="D49" s="181">
        <v>298</v>
      </c>
      <c r="E49" s="182">
        <f>ROUNDUP(D49*$D$2*Сводная!$G$31,0)</f>
        <v>447</v>
      </c>
      <c r="F49" s="183">
        <v>0.57999999999999996</v>
      </c>
      <c r="G49" s="184">
        <f t="shared" si="0"/>
        <v>149</v>
      </c>
      <c r="H49" s="183">
        <v>0.57999999999999996</v>
      </c>
    </row>
    <row r="50" spans="1:8" x14ac:dyDescent="0.2">
      <c r="A50" s="158">
        <v>46</v>
      </c>
      <c r="B50" s="189" t="s">
        <v>39</v>
      </c>
      <c r="C50" s="191" t="s">
        <v>5</v>
      </c>
      <c r="D50" s="181">
        <v>350</v>
      </c>
      <c r="E50" s="182">
        <f>ROUNDUP(D50*$D$2*Сводная!$G$31,0)</f>
        <v>525</v>
      </c>
      <c r="F50" s="183">
        <v>0.45</v>
      </c>
      <c r="G50" s="184">
        <f t="shared" si="0"/>
        <v>175</v>
      </c>
      <c r="H50" s="183">
        <v>0.45</v>
      </c>
    </row>
    <row r="51" spans="1:8" x14ac:dyDescent="0.2">
      <c r="A51" s="158">
        <v>47</v>
      </c>
      <c r="B51" s="189" t="s">
        <v>40</v>
      </c>
      <c r="C51" s="191" t="s">
        <v>5</v>
      </c>
      <c r="D51" s="181">
        <v>190</v>
      </c>
      <c r="E51" s="182">
        <f>ROUNDUP(D51*$D$2*Сводная!$G$31,0)</f>
        <v>285</v>
      </c>
      <c r="F51" s="183">
        <v>0.1</v>
      </c>
      <c r="G51" s="184">
        <f t="shared" si="0"/>
        <v>95</v>
      </c>
      <c r="H51" s="183">
        <v>0.1</v>
      </c>
    </row>
    <row r="52" spans="1:8" x14ac:dyDescent="0.2">
      <c r="A52" s="158">
        <v>48</v>
      </c>
      <c r="B52" s="189" t="s">
        <v>41</v>
      </c>
      <c r="C52" s="191" t="s">
        <v>5</v>
      </c>
      <c r="D52" s="186">
        <v>348</v>
      </c>
      <c r="E52" s="182">
        <f>ROUNDUP(D52*$D$2*Сводная!$G$31,0)</f>
        <v>522</v>
      </c>
      <c r="F52" s="183">
        <v>0.22</v>
      </c>
      <c r="G52" s="184">
        <f t="shared" si="0"/>
        <v>174</v>
      </c>
      <c r="H52" s="183">
        <v>0.22</v>
      </c>
    </row>
    <row r="53" spans="1:8" x14ac:dyDescent="0.2">
      <c r="A53" s="158">
        <v>49</v>
      </c>
      <c r="B53" s="189" t="s">
        <v>42</v>
      </c>
      <c r="C53" s="191" t="s">
        <v>5</v>
      </c>
      <c r="D53" s="181">
        <v>765</v>
      </c>
      <c r="E53" s="182">
        <f>ROUNDUP(D53*$D$2*Сводная!$G$31,0)</f>
        <v>1148</v>
      </c>
      <c r="F53" s="183">
        <v>0.45</v>
      </c>
      <c r="G53" s="184">
        <f t="shared" si="0"/>
        <v>382.5</v>
      </c>
      <c r="H53" s="183">
        <v>0.45</v>
      </c>
    </row>
    <row r="54" spans="1:8" x14ac:dyDescent="0.2">
      <c r="A54" s="158">
        <v>50</v>
      </c>
      <c r="B54" s="189" t="s">
        <v>918</v>
      </c>
      <c r="C54" s="191" t="s">
        <v>17</v>
      </c>
      <c r="D54" s="181">
        <v>4545</v>
      </c>
      <c r="E54" s="182">
        <f>ROUNDUP(D54*$D$2*Сводная!$G$31,0)</f>
        <v>6818</v>
      </c>
      <c r="F54" s="183">
        <v>2.5</v>
      </c>
      <c r="G54" s="184">
        <f t="shared" si="0"/>
        <v>2272.5</v>
      </c>
      <c r="H54" s="183">
        <v>2.5</v>
      </c>
    </row>
    <row r="55" spans="1:8" x14ac:dyDescent="0.2">
      <c r="A55" s="158">
        <v>51</v>
      </c>
      <c r="B55" s="189" t="s">
        <v>513</v>
      </c>
      <c r="C55" s="191" t="s">
        <v>5</v>
      </c>
      <c r="D55" s="186">
        <v>1145</v>
      </c>
      <c r="E55" s="182">
        <f>ROUNDUP(D55*$D$2*Сводная!$G$31,0)</f>
        <v>1718</v>
      </c>
      <c r="F55" s="183">
        <v>0.8</v>
      </c>
      <c r="G55" s="184">
        <f t="shared" si="0"/>
        <v>572.5</v>
      </c>
      <c r="H55" s="183">
        <v>0.8</v>
      </c>
    </row>
    <row r="56" spans="1:8" x14ac:dyDescent="0.2">
      <c r="A56" s="158">
        <v>52</v>
      </c>
      <c r="B56" s="189" t="s">
        <v>43</v>
      </c>
      <c r="C56" s="191" t="s">
        <v>5</v>
      </c>
      <c r="D56" s="186">
        <v>1435</v>
      </c>
      <c r="E56" s="182">
        <f>ROUNDUP(D56*$D$2*Сводная!$G$31,0)</f>
        <v>2153</v>
      </c>
      <c r="F56" s="183">
        <v>0.9</v>
      </c>
      <c r="G56" s="184">
        <f t="shared" si="0"/>
        <v>717.5</v>
      </c>
      <c r="H56" s="183">
        <v>0.9</v>
      </c>
    </row>
    <row r="57" spans="1:8" x14ac:dyDescent="0.2">
      <c r="A57" s="158">
        <v>53</v>
      </c>
      <c r="B57" s="189" t="s">
        <v>45</v>
      </c>
      <c r="C57" s="191" t="s">
        <v>5</v>
      </c>
      <c r="D57" s="186">
        <v>1845</v>
      </c>
      <c r="E57" s="182">
        <f>ROUNDUP(D57*$D$2*Сводная!$G$31,0)</f>
        <v>2768</v>
      </c>
      <c r="F57" s="183">
        <v>1.1000000000000001</v>
      </c>
      <c r="G57" s="184">
        <f t="shared" si="0"/>
        <v>922.5</v>
      </c>
      <c r="H57" s="183">
        <v>1.1000000000000001</v>
      </c>
    </row>
    <row r="58" spans="1:8" x14ac:dyDescent="0.2">
      <c r="A58" s="158">
        <v>54</v>
      </c>
      <c r="B58" s="189" t="s">
        <v>854</v>
      </c>
      <c r="C58" s="191" t="s">
        <v>5</v>
      </c>
      <c r="D58" s="181">
        <v>616</v>
      </c>
      <c r="E58" s="182">
        <f>ROUNDUP(D58*$D$2*Сводная!$G$31,0)</f>
        <v>924</v>
      </c>
      <c r="F58" s="183">
        <v>1.2</v>
      </c>
      <c r="G58" s="184">
        <f t="shared" si="0"/>
        <v>308</v>
      </c>
      <c r="H58" s="183">
        <v>1.2</v>
      </c>
    </row>
    <row r="59" spans="1:8" x14ac:dyDescent="0.2">
      <c r="A59" s="158">
        <v>55</v>
      </c>
      <c r="B59" s="189" t="s">
        <v>583</v>
      </c>
      <c r="C59" s="191" t="s">
        <v>5</v>
      </c>
      <c r="D59" s="181">
        <v>644</v>
      </c>
      <c r="E59" s="182">
        <f>ROUNDUP(D59*$D$2*Сводная!$G$31,0)</f>
        <v>966</v>
      </c>
      <c r="F59" s="183">
        <v>0.28999999999999998</v>
      </c>
      <c r="G59" s="184">
        <f t="shared" si="0"/>
        <v>322</v>
      </c>
      <c r="H59" s="183">
        <v>0.28999999999999998</v>
      </c>
    </row>
    <row r="60" spans="1:8" x14ac:dyDescent="0.2">
      <c r="A60" s="158">
        <v>56</v>
      </c>
      <c r="B60" s="189" t="s">
        <v>853</v>
      </c>
      <c r="C60" s="191" t="s">
        <v>5</v>
      </c>
      <c r="D60" s="186">
        <v>498</v>
      </c>
      <c r="E60" s="182">
        <f>ROUNDUP(D60*$D$2*Сводная!$G$31,0)</f>
        <v>747</v>
      </c>
      <c r="F60" s="183">
        <v>0.28999999999999998</v>
      </c>
      <c r="G60" s="184">
        <f t="shared" si="0"/>
        <v>249</v>
      </c>
      <c r="H60" s="183">
        <v>0.28999999999999998</v>
      </c>
    </row>
    <row r="61" spans="1:8" x14ac:dyDescent="0.2">
      <c r="A61" s="158">
        <v>57</v>
      </c>
      <c r="B61" s="189" t="s">
        <v>47</v>
      </c>
      <c r="C61" s="191" t="s">
        <v>5</v>
      </c>
      <c r="D61" s="181">
        <v>3865</v>
      </c>
      <c r="E61" s="182">
        <f>ROUNDUP(D61*$D$2*Сводная!$G$31,0)</f>
        <v>5798</v>
      </c>
      <c r="F61" s="183">
        <v>1.3</v>
      </c>
      <c r="G61" s="184">
        <f t="shared" si="0"/>
        <v>1932.5</v>
      </c>
      <c r="H61" s="183">
        <v>1.3</v>
      </c>
    </row>
    <row r="62" spans="1:8" ht="15" x14ac:dyDescent="0.2">
      <c r="A62" s="158">
        <v>58</v>
      </c>
      <c r="B62" s="192" t="s">
        <v>49</v>
      </c>
      <c r="C62" s="192"/>
      <c r="D62" s="176">
        <v>0</v>
      </c>
      <c r="E62" s="182">
        <f>ROUNDUP(D62*$D$2*Сводная!$G$31,0)</f>
        <v>0</v>
      </c>
      <c r="F62" s="188"/>
      <c r="G62" s="184">
        <f t="shared" si="0"/>
        <v>0</v>
      </c>
      <c r="H62" s="188"/>
    </row>
    <row r="63" spans="1:8" x14ac:dyDescent="0.2">
      <c r="A63" s="158">
        <v>59</v>
      </c>
      <c r="B63" s="189" t="s">
        <v>50</v>
      </c>
      <c r="C63" s="190" t="s">
        <v>1</v>
      </c>
      <c r="D63" s="181">
        <v>33</v>
      </c>
      <c r="E63" s="182">
        <f>ROUNDUP(D63*$D$2*Сводная!$G$31,0)</f>
        <v>50</v>
      </c>
      <c r="F63" s="183">
        <v>1.7000000000000001E-2</v>
      </c>
      <c r="G63" s="184">
        <f t="shared" si="0"/>
        <v>16.5</v>
      </c>
      <c r="H63" s="183">
        <v>1.7000000000000001E-2</v>
      </c>
    </row>
    <row r="64" spans="1:8" x14ac:dyDescent="0.2">
      <c r="A64" s="158">
        <v>60</v>
      </c>
      <c r="B64" s="189" t="s">
        <v>51</v>
      </c>
      <c r="C64" s="190" t="s">
        <v>1</v>
      </c>
      <c r="D64" s="181">
        <v>65</v>
      </c>
      <c r="E64" s="182">
        <f>ROUNDUP(D64*$D$2*Сводная!$G$31,0)</f>
        <v>98</v>
      </c>
      <c r="F64" s="183">
        <v>0.1</v>
      </c>
      <c r="G64" s="184">
        <f t="shared" si="0"/>
        <v>32.5</v>
      </c>
      <c r="H64" s="183">
        <v>0.1</v>
      </c>
    </row>
    <row r="65" spans="1:8" x14ac:dyDescent="0.2">
      <c r="A65" s="158">
        <v>61</v>
      </c>
      <c r="B65" s="189" t="s">
        <v>52</v>
      </c>
      <c r="C65" s="191" t="s">
        <v>1</v>
      </c>
      <c r="D65" s="181">
        <v>34</v>
      </c>
      <c r="E65" s="182">
        <f>ROUNDUP(D65*$D$2*Сводная!$G$31,0)</f>
        <v>51</v>
      </c>
      <c r="F65" s="183">
        <v>0.05</v>
      </c>
      <c r="G65" s="184">
        <f t="shared" si="0"/>
        <v>17</v>
      </c>
      <c r="H65" s="183">
        <v>0.05</v>
      </c>
    </row>
    <row r="66" spans="1:8" x14ac:dyDescent="0.2">
      <c r="A66" s="158">
        <v>62</v>
      </c>
      <c r="B66" s="189" t="s">
        <v>855</v>
      </c>
      <c r="C66" s="191" t="s">
        <v>1</v>
      </c>
      <c r="D66" s="186">
        <v>196</v>
      </c>
      <c r="E66" s="182">
        <f>ROUNDUP(D66*$D$2*Сводная!$G$31,0)</f>
        <v>294</v>
      </c>
      <c r="F66" s="183">
        <v>0.12</v>
      </c>
      <c r="G66" s="184">
        <f t="shared" si="0"/>
        <v>98</v>
      </c>
      <c r="H66" s="183">
        <v>0.12</v>
      </c>
    </row>
    <row r="67" spans="1:8" x14ac:dyDescent="0.2">
      <c r="A67" s="158">
        <v>63</v>
      </c>
      <c r="B67" s="189" t="s">
        <v>856</v>
      </c>
      <c r="C67" s="191" t="s">
        <v>1</v>
      </c>
      <c r="D67" s="186">
        <v>186</v>
      </c>
      <c r="E67" s="182">
        <f>ROUNDUP(D67*$D$2*Сводная!$G$31,0)</f>
        <v>279</v>
      </c>
      <c r="F67" s="183">
        <v>0.1</v>
      </c>
      <c r="G67" s="184">
        <f t="shared" si="0"/>
        <v>93</v>
      </c>
      <c r="H67" s="183">
        <v>0.1</v>
      </c>
    </row>
    <row r="68" spans="1:8" x14ac:dyDescent="0.2">
      <c r="A68" s="158">
        <v>64</v>
      </c>
      <c r="B68" s="189" t="s">
        <v>857</v>
      </c>
      <c r="C68" s="191" t="s">
        <v>1</v>
      </c>
      <c r="D68" s="181">
        <v>726</v>
      </c>
      <c r="E68" s="182">
        <f>ROUNDUP(D68*$D$2*Сводная!$G$31,0)</f>
        <v>1089</v>
      </c>
      <c r="F68" s="183">
        <v>0.13</v>
      </c>
      <c r="G68" s="184">
        <f t="shared" si="0"/>
        <v>363</v>
      </c>
      <c r="H68" s="183">
        <v>0.13</v>
      </c>
    </row>
    <row r="69" spans="1:8" x14ac:dyDescent="0.2">
      <c r="A69" s="158">
        <v>65</v>
      </c>
      <c r="B69" s="189" t="s">
        <v>54</v>
      </c>
      <c r="C69" s="191" t="s">
        <v>1</v>
      </c>
      <c r="D69" s="181">
        <v>254</v>
      </c>
      <c r="E69" s="182">
        <f>ROUNDUP(D69*$D$2*Сводная!$G$31,0)</f>
        <v>381</v>
      </c>
      <c r="F69" s="183">
        <v>0.11</v>
      </c>
      <c r="G69" s="184">
        <f t="shared" si="0"/>
        <v>127</v>
      </c>
      <c r="H69" s="183">
        <v>0.11</v>
      </c>
    </row>
    <row r="70" spans="1:8" x14ac:dyDescent="0.2">
      <c r="A70" s="158">
        <v>66</v>
      </c>
      <c r="B70" s="189" t="s">
        <v>858</v>
      </c>
      <c r="C70" s="191" t="s">
        <v>1</v>
      </c>
      <c r="D70" s="181">
        <v>140</v>
      </c>
      <c r="E70" s="182">
        <f>ROUNDUP(D70*$D$2*Сводная!$G$31,0)</f>
        <v>210</v>
      </c>
      <c r="F70" s="183">
        <v>0.11</v>
      </c>
      <c r="G70" s="184">
        <f t="shared" si="0"/>
        <v>70</v>
      </c>
      <c r="H70" s="183">
        <v>0.11</v>
      </c>
    </row>
    <row r="71" spans="1:8" ht="15" x14ac:dyDescent="0.2">
      <c r="A71" s="158">
        <v>67</v>
      </c>
      <c r="B71" s="192" t="s">
        <v>59</v>
      </c>
      <c r="C71" s="192"/>
      <c r="D71" s="176"/>
      <c r="E71" s="182"/>
      <c r="F71" s="188"/>
      <c r="G71" s="184">
        <f t="shared" ref="G71:G134" si="1">D71/2</f>
        <v>0</v>
      </c>
      <c r="H71" s="188"/>
    </row>
    <row r="72" spans="1:8" x14ac:dyDescent="0.2">
      <c r="A72" s="158">
        <v>68</v>
      </c>
      <c r="B72" s="189" t="s">
        <v>60</v>
      </c>
      <c r="C72" s="191" t="s">
        <v>1</v>
      </c>
      <c r="D72" s="181">
        <v>114</v>
      </c>
      <c r="E72" s="182">
        <f>ROUNDUP(D72*$D$2*Сводная!$G$31,0)</f>
        <v>171</v>
      </c>
      <c r="F72" s="183">
        <v>2.1000000000000001E-2</v>
      </c>
      <c r="G72" s="184">
        <f t="shared" si="1"/>
        <v>57</v>
      </c>
      <c r="H72" s="183">
        <v>2.1000000000000001E-2</v>
      </c>
    </row>
    <row r="73" spans="1:8" x14ac:dyDescent="0.2">
      <c r="A73" s="158">
        <v>69</v>
      </c>
      <c r="B73" s="189" t="s">
        <v>61</v>
      </c>
      <c r="C73" s="191" t="s">
        <v>1</v>
      </c>
      <c r="D73" s="186">
        <v>92</v>
      </c>
      <c r="E73" s="182">
        <f>ROUNDUP(D73*$D$2*Сводная!$G$31,0)</f>
        <v>138</v>
      </c>
      <c r="F73" s="183">
        <v>0.02</v>
      </c>
      <c r="G73" s="184">
        <f t="shared" si="1"/>
        <v>46</v>
      </c>
      <c r="H73" s="183">
        <v>0.02</v>
      </c>
    </row>
    <row r="74" spans="1:8" x14ac:dyDescent="0.2">
      <c r="A74" s="158">
        <v>70</v>
      </c>
      <c r="B74" s="189" t="s">
        <v>62</v>
      </c>
      <c r="C74" s="191" t="s">
        <v>5</v>
      </c>
      <c r="D74" s="186">
        <v>325</v>
      </c>
      <c r="E74" s="182">
        <f>ROUNDUP(D74*$D$2*Сводная!$G$31,0)</f>
        <v>488</v>
      </c>
      <c r="F74" s="183">
        <v>0.57999999999999996</v>
      </c>
      <c r="G74" s="184">
        <f t="shared" si="1"/>
        <v>162.5</v>
      </c>
      <c r="H74" s="183">
        <v>0.57999999999999996</v>
      </c>
    </row>
    <row r="75" spans="1:8" x14ac:dyDescent="0.2">
      <c r="A75" s="158">
        <v>71</v>
      </c>
      <c r="B75" s="189" t="s">
        <v>63</v>
      </c>
      <c r="C75" s="191" t="s">
        <v>5</v>
      </c>
      <c r="D75" s="181">
        <v>156</v>
      </c>
      <c r="E75" s="182">
        <f>ROUNDUP(D75*$D$2*Сводная!$G$31,0)</f>
        <v>234</v>
      </c>
      <c r="F75" s="183">
        <v>0.5</v>
      </c>
      <c r="G75" s="184">
        <f t="shared" si="1"/>
        <v>78</v>
      </c>
      <c r="H75" s="183">
        <v>0.5</v>
      </c>
    </row>
    <row r="76" spans="1:8" x14ac:dyDescent="0.2">
      <c r="A76" s="158">
        <v>72</v>
      </c>
      <c r="B76" s="189" t="s">
        <v>64</v>
      </c>
      <c r="C76" s="191" t="s">
        <v>5</v>
      </c>
      <c r="D76" s="181">
        <v>118</v>
      </c>
      <c r="E76" s="182">
        <f>ROUNDUP(D76*$D$2*Сводная!$G$31,0)</f>
        <v>177</v>
      </c>
      <c r="F76" s="183">
        <v>0.5</v>
      </c>
      <c r="G76" s="184">
        <f t="shared" si="1"/>
        <v>59</v>
      </c>
      <c r="H76" s="183">
        <v>0.5</v>
      </c>
    </row>
    <row r="77" spans="1:8" ht="28.5" x14ac:dyDescent="0.2">
      <c r="A77" s="158">
        <v>73</v>
      </c>
      <c r="B77" s="189" t="s">
        <v>539</v>
      </c>
      <c r="C77" s="191" t="s">
        <v>5</v>
      </c>
      <c r="D77" s="181">
        <v>65</v>
      </c>
      <c r="E77" s="182">
        <f>ROUNDUP(D77*$D$2*Сводная!$G$31,0)</f>
        <v>98</v>
      </c>
      <c r="F77" s="183">
        <v>0.1</v>
      </c>
      <c r="G77" s="184">
        <f t="shared" si="1"/>
        <v>32.5</v>
      </c>
      <c r="H77" s="183">
        <v>0.1</v>
      </c>
    </row>
    <row r="78" spans="1:8" x14ac:dyDescent="0.2">
      <c r="A78" s="158">
        <v>74</v>
      </c>
      <c r="B78" s="189" t="s">
        <v>65</v>
      </c>
      <c r="C78" s="191" t="s">
        <v>5</v>
      </c>
      <c r="D78" s="181">
        <v>104</v>
      </c>
      <c r="E78" s="182">
        <f>ROUNDUP(D78*$D$2*Сводная!$G$31,0)</f>
        <v>156</v>
      </c>
      <c r="F78" s="183">
        <v>0.3</v>
      </c>
      <c r="G78" s="184">
        <f t="shared" si="1"/>
        <v>52</v>
      </c>
      <c r="H78" s="183">
        <v>0.3</v>
      </c>
    </row>
    <row r="79" spans="1:8" x14ac:dyDescent="0.2">
      <c r="A79" s="158">
        <v>75</v>
      </c>
      <c r="B79" s="189" t="s">
        <v>66</v>
      </c>
      <c r="C79" s="191" t="s">
        <v>5</v>
      </c>
      <c r="D79" s="181">
        <v>120</v>
      </c>
      <c r="E79" s="182">
        <f>ROUNDUP(D79*$D$2*Сводная!$G$31,0)</f>
        <v>180</v>
      </c>
      <c r="F79" s="183">
        <v>0.45</v>
      </c>
      <c r="G79" s="184">
        <f t="shared" si="1"/>
        <v>60</v>
      </c>
      <c r="H79" s="183">
        <v>0.45</v>
      </c>
    </row>
    <row r="80" spans="1:8" x14ac:dyDescent="0.2">
      <c r="A80" s="158">
        <v>76</v>
      </c>
      <c r="B80" s="189" t="s">
        <v>67</v>
      </c>
      <c r="C80" s="191" t="s">
        <v>5</v>
      </c>
      <c r="D80" s="181">
        <v>114</v>
      </c>
      <c r="E80" s="182">
        <f>ROUNDUP(D80*$D$2*Сводная!$G$31,0)</f>
        <v>171</v>
      </c>
      <c r="F80" s="183">
        <v>0.15</v>
      </c>
      <c r="G80" s="184">
        <f t="shared" si="1"/>
        <v>57</v>
      </c>
      <c r="H80" s="183">
        <v>0.15</v>
      </c>
    </row>
    <row r="81" spans="1:8" x14ac:dyDescent="0.2">
      <c r="A81" s="158">
        <v>77</v>
      </c>
      <c r="B81" s="189" t="s">
        <v>68</v>
      </c>
      <c r="C81" s="191" t="s">
        <v>5</v>
      </c>
      <c r="D81" s="181">
        <v>615</v>
      </c>
      <c r="E81" s="182">
        <f>ROUNDUP(D81*$D$2*Сводная!$G$31,0)</f>
        <v>923</v>
      </c>
      <c r="F81" s="183">
        <v>0.57999999999999996</v>
      </c>
      <c r="G81" s="184">
        <f t="shared" si="1"/>
        <v>307.5</v>
      </c>
      <c r="H81" s="183">
        <v>0.57999999999999996</v>
      </c>
    </row>
    <row r="82" spans="1:8" x14ac:dyDescent="0.2">
      <c r="A82" s="158">
        <v>78</v>
      </c>
      <c r="B82" s="189" t="s">
        <v>586</v>
      </c>
      <c r="C82" s="191" t="s">
        <v>5</v>
      </c>
      <c r="D82" s="186">
        <v>294</v>
      </c>
      <c r="E82" s="182">
        <f>ROUNDUP(D82*$D$2*Сводная!$G$31,0)</f>
        <v>441</v>
      </c>
      <c r="F82" s="183">
        <v>0.18</v>
      </c>
      <c r="G82" s="184">
        <f t="shared" si="1"/>
        <v>147</v>
      </c>
      <c r="H82" s="183">
        <v>0.18</v>
      </c>
    </row>
    <row r="83" spans="1:8" x14ac:dyDescent="0.2">
      <c r="A83" s="158">
        <v>79</v>
      </c>
      <c r="B83" s="189" t="s">
        <v>592</v>
      </c>
      <c r="C83" s="191" t="s">
        <v>5</v>
      </c>
      <c r="D83" s="186">
        <v>234</v>
      </c>
      <c r="E83" s="182">
        <f>ROUNDUP(D83*$D$2*Сводная!$G$31,0)</f>
        <v>351</v>
      </c>
      <c r="F83" s="183">
        <v>0.24</v>
      </c>
      <c r="G83" s="184">
        <f t="shared" si="1"/>
        <v>117</v>
      </c>
      <c r="H83" s="183">
        <v>0.24</v>
      </c>
    </row>
    <row r="84" spans="1:8" x14ac:dyDescent="0.2">
      <c r="A84" s="158">
        <v>80</v>
      </c>
      <c r="B84" s="189" t="s">
        <v>594</v>
      </c>
      <c r="C84" s="191" t="s">
        <v>5</v>
      </c>
      <c r="D84" s="186">
        <v>624</v>
      </c>
      <c r="E84" s="182">
        <f>ROUNDUP(D84*$D$2*Сводная!$G$31,0)</f>
        <v>936</v>
      </c>
      <c r="F84" s="183">
        <v>0.24</v>
      </c>
      <c r="G84" s="184">
        <f t="shared" si="1"/>
        <v>312</v>
      </c>
      <c r="H84" s="183">
        <v>0.24</v>
      </c>
    </row>
    <row r="85" spans="1:8" x14ac:dyDescent="0.2">
      <c r="A85" s="158">
        <v>81</v>
      </c>
      <c r="B85" s="189" t="s">
        <v>587</v>
      </c>
      <c r="C85" s="191" t="s">
        <v>5</v>
      </c>
      <c r="D85" s="186">
        <v>145</v>
      </c>
      <c r="E85" s="182">
        <f>ROUNDUP(D85*$D$2*Сводная!$G$31,0)</f>
        <v>218</v>
      </c>
      <c r="F85" s="183">
        <v>0.24</v>
      </c>
      <c r="G85" s="184">
        <f t="shared" si="1"/>
        <v>72.5</v>
      </c>
      <c r="H85" s="183">
        <v>0.24</v>
      </c>
    </row>
    <row r="86" spans="1:8" x14ac:dyDescent="0.2">
      <c r="A86" s="158">
        <v>82</v>
      </c>
      <c r="B86" s="189" t="s">
        <v>26</v>
      </c>
      <c r="C86" s="191" t="s">
        <v>5</v>
      </c>
      <c r="D86" s="186">
        <v>324</v>
      </c>
      <c r="E86" s="182">
        <f>ROUNDUP(D86*$D$2*Сводная!$G$31,0)</f>
        <v>486</v>
      </c>
      <c r="F86" s="183">
        <v>0.25</v>
      </c>
      <c r="G86" s="184">
        <f t="shared" si="1"/>
        <v>162</v>
      </c>
      <c r="H86" s="183">
        <v>0.25</v>
      </c>
    </row>
    <row r="87" spans="1:8" x14ac:dyDescent="0.2">
      <c r="A87" s="158">
        <v>83</v>
      </c>
      <c r="B87" s="189" t="s">
        <v>905</v>
      </c>
      <c r="C87" s="191" t="s">
        <v>5</v>
      </c>
      <c r="D87" s="186">
        <v>284</v>
      </c>
      <c r="E87" s="182">
        <f>ROUNDUP(D87*$D$2*Сводная!$G$31,0)</f>
        <v>426</v>
      </c>
      <c r="F87" s="183">
        <v>0.22</v>
      </c>
      <c r="G87" s="184">
        <f t="shared" si="1"/>
        <v>142</v>
      </c>
      <c r="H87" s="183">
        <v>0.22</v>
      </c>
    </row>
    <row r="88" spans="1:8" x14ac:dyDescent="0.2">
      <c r="A88" s="158">
        <v>84</v>
      </c>
      <c r="B88" s="189" t="s">
        <v>69</v>
      </c>
      <c r="C88" s="191" t="s">
        <v>5</v>
      </c>
      <c r="D88" s="186">
        <v>324</v>
      </c>
      <c r="E88" s="182">
        <f>ROUNDUP(D88*$D$2*Сводная!$G$31,0)</f>
        <v>486</v>
      </c>
      <c r="F88" s="183">
        <v>0.22</v>
      </c>
      <c r="G88" s="184">
        <f t="shared" si="1"/>
        <v>162</v>
      </c>
      <c r="H88" s="183">
        <v>0.22</v>
      </c>
    </row>
    <row r="89" spans="1:8" x14ac:dyDescent="0.2">
      <c r="A89" s="158">
        <v>85</v>
      </c>
      <c r="B89" s="189" t="s">
        <v>70</v>
      </c>
      <c r="C89" s="191" t="s">
        <v>1</v>
      </c>
      <c r="D89" s="181">
        <v>208</v>
      </c>
      <c r="E89" s="182">
        <f>ROUNDUP(D89*$D$2*Сводная!$G$31,0)</f>
        <v>312</v>
      </c>
      <c r="F89" s="183">
        <v>0.15</v>
      </c>
      <c r="G89" s="184">
        <f t="shared" si="1"/>
        <v>104</v>
      </c>
      <c r="H89" s="183">
        <v>0.15</v>
      </c>
    </row>
    <row r="90" spans="1:8" ht="15" x14ac:dyDescent="0.2">
      <c r="A90" s="158">
        <v>86</v>
      </c>
      <c r="B90" s="187" t="s">
        <v>71</v>
      </c>
      <c r="C90" s="187"/>
      <c r="D90" s="176"/>
      <c r="E90" s="182"/>
      <c r="F90" s="188"/>
      <c r="G90" s="184"/>
      <c r="H90" s="188"/>
    </row>
    <row r="91" spans="1:8" x14ac:dyDescent="0.2">
      <c r="A91" s="158">
        <v>87</v>
      </c>
      <c r="B91" s="189" t="s">
        <v>72</v>
      </c>
      <c r="C91" s="191" t="s">
        <v>1</v>
      </c>
      <c r="D91" s="181">
        <v>65</v>
      </c>
      <c r="E91" s="182">
        <f>ROUNDUP(D91*$D$2*Сводная!$G$31,0)</f>
        <v>98</v>
      </c>
      <c r="F91" s="183">
        <v>0.18</v>
      </c>
      <c r="G91" s="184">
        <f t="shared" si="1"/>
        <v>32.5</v>
      </c>
      <c r="H91" s="183">
        <v>0.18</v>
      </c>
    </row>
    <row r="92" spans="1:8" x14ac:dyDescent="0.2">
      <c r="A92" s="158">
        <v>88</v>
      </c>
      <c r="B92" s="189" t="s">
        <v>73</v>
      </c>
      <c r="C92" s="191" t="s">
        <v>17</v>
      </c>
      <c r="D92" s="181">
        <v>212</v>
      </c>
      <c r="E92" s="182">
        <f>ROUNDUP(D92*$D$2*Сводная!$G$31,0)</f>
        <v>318</v>
      </c>
      <c r="F92" s="183">
        <v>0.08</v>
      </c>
      <c r="G92" s="184">
        <f t="shared" si="1"/>
        <v>106</v>
      </c>
      <c r="H92" s="183">
        <v>0.08</v>
      </c>
    </row>
    <row r="93" spans="1:8" x14ac:dyDescent="0.2">
      <c r="A93" s="158">
        <v>89</v>
      </c>
      <c r="B93" s="189" t="s">
        <v>857</v>
      </c>
      <c r="C93" s="191" t="s">
        <v>1</v>
      </c>
      <c r="D93" s="181">
        <v>726</v>
      </c>
      <c r="E93" s="182">
        <f>ROUNDUP(D93*$D$2*Сводная!$G$31,0)</f>
        <v>1089</v>
      </c>
      <c r="F93" s="183">
        <v>0.11</v>
      </c>
      <c r="G93" s="184">
        <f t="shared" si="1"/>
        <v>363</v>
      </c>
      <c r="H93" s="183">
        <v>0.11</v>
      </c>
    </row>
    <row r="94" spans="1:8" x14ac:dyDescent="0.2">
      <c r="A94" s="158">
        <v>90</v>
      </c>
      <c r="B94" s="189" t="s">
        <v>75</v>
      </c>
      <c r="C94" s="191" t="s">
        <v>17</v>
      </c>
      <c r="D94" s="181">
        <v>320</v>
      </c>
      <c r="E94" s="182">
        <f>ROUNDUP(D94*$D$2*Сводная!$G$31,0)</f>
        <v>480</v>
      </c>
      <c r="F94" s="183">
        <v>0.11</v>
      </c>
      <c r="G94" s="184">
        <f t="shared" si="1"/>
        <v>160</v>
      </c>
      <c r="H94" s="183">
        <v>0.11</v>
      </c>
    </row>
    <row r="95" spans="1:8" ht="28.5" x14ac:dyDescent="0.2">
      <c r="A95" s="158">
        <v>91</v>
      </c>
      <c r="B95" s="189" t="s">
        <v>76</v>
      </c>
      <c r="C95" s="191" t="s">
        <v>17</v>
      </c>
      <c r="D95" s="181">
        <v>888</v>
      </c>
      <c r="E95" s="182">
        <f>ROUNDUP(D95*$D$2*Сводная!$G$31,0)</f>
        <v>1332</v>
      </c>
      <c r="F95" s="183">
        <v>0.12</v>
      </c>
      <c r="G95" s="184">
        <f t="shared" si="1"/>
        <v>444</v>
      </c>
      <c r="H95" s="183">
        <v>0.12</v>
      </c>
    </row>
    <row r="96" spans="1:8" x14ac:dyDescent="0.2">
      <c r="A96" s="158">
        <v>92</v>
      </c>
      <c r="B96" s="189" t="s">
        <v>540</v>
      </c>
      <c r="C96" s="191" t="s">
        <v>1</v>
      </c>
      <c r="D96" s="181">
        <v>321</v>
      </c>
      <c r="E96" s="182">
        <f>ROUNDUP(D96*$D$2*Сводная!$G$31,0)</f>
        <v>482</v>
      </c>
      <c r="F96" s="183">
        <v>0.18</v>
      </c>
      <c r="G96" s="184">
        <f t="shared" si="1"/>
        <v>160.5</v>
      </c>
      <c r="H96" s="183">
        <v>0.18</v>
      </c>
    </row>
    <row r="97" spans="1:8" x14ac:dyDescent="0.2">
      <c r="A97" s="158">
        <v>93</v>
      </c>
      <c r="B97" s="189" t="s">
        <v>77</v>
      </c>
      <c r="C97" s="191" t="s">
        <v>17</v>
      </c>
      <c r="D97" s="181">
        <v>255</v>
      </c>
      <c r="E97" s="182">
        <f>ROUNDUP(D97*$D$2*Сводная!$G$31,0)</f>
        <v>383</v>
      </c>
      <c r="F97" s="183">
        <v>0.05</v>
      </c>
      <c r="G97" s="184">
        <f t="shared" si="1"/>
        <v>127.5</v>
      </c>
      <c r="H97" s="183">
        <v>0.05</v>
      </c>
    </row>
    <row r="98" spans="1:8" x14ac:dyDescent="0.2">
      <c r="A98" s="158">
        <v>94</v>
      </c>
      <c r="B98" s="189" t="s">
        <v>78</v>
      </c>
      <c r="C98" s="191" t="s">
        <v>17</v>
      </c>
      <c r="D98" s="181">
        <v>1361</v>
      </c>
      <c r="E98" s="182">
        <f>ROUNDUP(D98*$D$2*Сводная!$G$31,0)</f>
        <v>2042</v>
      </c>
      <c r="F98" s="183">
        <v>0.25</v>
      </c>
      <c r="G98" s="184">
        <f t="shared" si="1"/>
        <v>680.5</v>
      </c>
      <c r="H98" s="183">
        <v>0.25</v>
      </c>
    </row>
    <row r="99" spans="1:8" x14ac:dyDescent="0.2">
      <c r="A99" s="158">
        <v>95</v>
      </c>
      <c r="B99" s="189" t="s">
        <v>595</v>
      </c>
      <c r="C99" s="191" t="s">
        <v>1</v>
      </c>
      <c r="D99" s="186">
        <v>565</v>
      </c>
      <c r="E99" s="182">
        <f>ROUNDUP(D99*$D$2*Сводная!$G$31,0)</f>
        <v>848</v>
      </c>
      <c r="F99" s="183">
        <v>0.1</v>
      </c>
      <c r="G99" s="184">
        <f t="shared" si="1"/>
        <v>282.5</v>
      </c>
      <c r="H99" s="183">
        <v>0.1</v>
      </c>
    </row>
    <row r="100" spans="1:8" x14ac:dyDescent="0.2">
      <c r="A100" s="158">
        <v>96</v>
      </c>
      <c r="B100" s="189" t="s">
        <v>79</v>
      </c>
      <c r="C100" s="191" t="s">
        <v>1</v>
      </c>
      <c r="D100" s="181">
        <v>110</v>
      </c>
      <c r="E100" s="182">
        <f>ROUNDUP(D100*$D$2*Сводная!$G$31,0)</f>
        <v>165</v>
      </c>
      <c r="F100" s="183">
        <v>0.1</v>
      </c>
      <c r="G100" s="184">
        <f t="shared" si="1"/>
        <v>55</v>
      </c>
      <c r="H100" s="183">
        <v>0.1</v>
      </c>
    </row>
    <row r="101" spans="1:8" x14ac:dyDescent="0.2">
      <c r="A101" s="158">
        <v>97</v>
      </c>
      <c r="B101" s="189" t="s">
        <v>80</v>
      </c>
      <c r="C101" s="191" t="s">
        <v>1</v>
      </c>
      <c r="D101" s="186">
        <v>254</v>
      </c>
      <c r="E101" s="182">
        <f>ROUNDUP(D101*$D$2*Сводная!$G$31,0)</f>
        <v>381</v>
      </c>
      <c r="F101" s="183">
        <v>0.11</v>
      </c>
      <c r="G101" s="184">
        <f t="shared" si="1"/>
        <v>127</v>
      </c>
      <c r="H101" s="183">
        <v>0.11</v>
      </c>
    </row>
    <row r="102" spans="1:8" x14ac:dyDescent="0.2">
      <c r="A102" s="158">
        <v>98</v>
      </c>
      <c r="B102" s="189" t="s">
        <v>1038</v>
      </c>
      <c r="C102" s="191" t="s">
        <v>5</v>
      </c>
      <c r="D102" s="181">
        <v>548</v>
      </c>
      <c r="E102" s="182">
        <f>ROUNDUP(D102*$D$2*Сводная!$G$31,0)</f>
        <v>822</v>
      </c>
      <c r="F102" s="183">
        <v>0.21</v>
      </c>
      <c r="G102" s="184">
        <f t="shared" si="1"/>
        <v>274</v>
      </c>
      <c r="H102" s="183">
        <v>0.21</v>
      </c>
    </row>
    <row r="103" spans="1:8" x14ac:dyDescent="0.2">
      <c r="A103" s="158">
        <v>99</v>
      </c>
      <c r="B103" s="189" t="s">
        <v>1039</v>
      </c>
      <c r="C103" s="191" t="s">
        <v>5</v>
      </c>
      <c r="D103" s="181">
        <v>850</v>
      </c>
      <c r="E103" s="182">
        <f>ROUNDUP(D103*$D$2*Сводная!$G$31,0)</f>
        <v>1275</v>
      </c>
      <c r="F103" s="183">
        <v>0.5</v>
      </c>
      <c r="G103" s="184">
        <f t="shared" si="1"/>
        <v>425</v>
      </c>
      <c r="H103" s="183">
        <v>0.5</v>
      </c>
    </row>
    <row r="104" spans="1:8" x14ac:dyDescent="0.2">
      <c r="A104" s="158">
        <v>100</v>
      </c>
      <c r="B104" s="189" t="s">
        <v>82</v>
      </c>
      <c r="C104" s="191" t="s">
        <v>17</v>
      </c>
      <c r="D104" s="181">
        <v>808</v>
      </c>
      <c r="E104" s="182">
        <f>ROUNDUP(D104*$D$2*Сводная!$G$31,0)</f>
        <v>1212</v>
      </c>
      <c r="F104" s="183">
        <v>0.57999999999999996</v>
      </c>
      <c r="G104" s="184">
        <f t="shared" si="1"/>
        <v>404</v>
      </c>
      <c r="H104" s="183">
        <v>0.57999999999999996</v>
      </c>
    </row>
    <row r="105" spans="1:8" x14ac:dyDescent="0.2">
      <c r="A105" s="158">
        <v>101</v>
      </c>
      <c r="B105" s="189" t="s">
        <v>83</v>
      </c>
      <c r="C105" s="191" t="s">
        <v>17</v>
      </c>
      <c r="D105" s="181">
        <v>303</v>
      </c>
      <c r="E105" s="182">
        <f>ROUNDUP(D105*$D$2*Сводная!$G$31,0)</f>
        <v>455</v>
      </c>
      <c r="F105" s="183">
        <v>0.15</v>
      </c>
      <c r="G105" s="184">
        <f t="shared" si="1"/>
        <v>151.5</v>
      </c>
      <c r="H105" s="183">
        <v>0.15</v>
      </c>
    </row>
    <row r="106" spans="1:8" x14ac:dyDescent="0.2">
      <c r="A106" s="158">
        <v>102</v>
      </c>
      <c r="B106" s="189" t="s">
        <v>597</v>
      </c>
      <c r="C106" s="191" t="s">
        <v>1</v>
      </c>
      <c r="D106" s="186">
        <v>1248</v>
      </c>
      <c r="E106" s="182">
        <f>ROUNDUP(D106*$D$2*Сводная!$G$31,0)</f>
        <v>1872</v>
      </c>
      <c r="F106" s="183">
        <v>0.1</v>
      </c>
      <c r="G106" s="184">
        <f t="shared" si="1"/>
        <v>624</v>
      </c>
      <c r="H106" s="183">
        <v>0.1</v>
      </c>
    </row>
    <row r="107" spans="1:8" ht="15" x14ac:dyDescent="0.2">
      <c r="A107" s="158">
        <v>103</v>
      </c>
      <c r="B107" s="187" t="s">
        <v>84</v>
      </c>
      <c r="C107" s="187"/>
      <c r="D107" s="176"/>
      <c r="E107" s="182"/>
      <c r="F107" s="188"/>
      <c r="G107" s="184"/>
      <c r="H107" s="188"/>
    </row>
    <row r="108" spans="1:8" x14ac:dyDescent="0.2">
      <c r="A108" s="158">
        <v>104</v>
      </c>
      <c r="B108" s="189" t="s">
        <v>598</v>
      </c>
      <c r="C108" s="191" t="s">
        <v>5</v>
      </c>
      <c r="D108" s="181">
        <v>748</v>
      </c>
      <c r="E108" s="182">
        <f>ROUNDUP(D108*$D$2*Сводная!$G$31,0)</f>
        <v>1122</v>
      </c>
      <c r="F108" s="183">
        <v>0.57999999999999996</v>
      </c>
      <c r="G108" s="184">
        <f t="shared" si="1"/>
        <v>374</v>
      </c>
      <c r="H108" s="183">
        <v>0.57999999999999996</v>
      </c>
    </row>
    <row r="109" spans="1:8" x14ac:dyDescent="0.2">
      <c r="A109" s="158">
        <v>105</v>
      </c>
      <c r="B109" s="189" t="s">
        <v>85</v>
      </c>
      <c r="C109" s="191" t="s">
        <v>1</v>
      </c>
      <c r="D109" s="181">
        <v>189</v>
      </c>
      <c r="E109" s="182">
        <f>ROUNDUP(D109*$D$2*Сводная!$G$31,0)</f>
        <v>284</v>
      </c>
      <c r="F109" s="183">
        <v>0.1</v>
      </c>
      <c r="G109" s="184">
        <f t="shared" si="1"/>
        <v>94.5</v>
      </c>
      <c r="H109" s="183">
        <v>0.1</v>
      </c>
    </row>
    <row r="110" spans="1:8" x14ac:dyDescent="0.2">
      <c r="A110" s="158">
        <v>106</v>
      </c>
      <c r="B110" s="189" t="s">
        <v>86</v>
      </c>
      <c r="C110" s="191" t="s">
        <v>17</v>
      </c>
      <c r="D110" s="181">
        <v>78</v>
      </c>
      <c r="E110" s="182">
        <f>ROUNDUP(D110*$D$2*Сводная!$G$31,0)</f>
        <v>117</v>
      </c>
      <c r="F110" s="183">
        <v>0.1</v>
      </c>
      <c r="G110" s="184">
        <f t="shared" si="1"/>
        <v>39</v>
      </c>
      <c r="H110" s="183">
        <v>0.1</v>
      </c>
    </row>
    <row r="111" spans="1:8" x14ac:dyDescent="0.2">
      <c r="A111" s="158">
        <v>107</v>
      </c>
      <c r="B111" s="189" t="s">
        <v>87</v>
      </c>
      <c r="C111" s="191" t="s">
        <v>1</v>
      </c>
      <c r="D111" s="181">
        <v>182</v>
      </c>
      <c r="E111" s="182">
        <f>ROUNDUP(D111*$D$2*Сводная!$G$31,0)</f>
        <v>273</v>
      </c>
      <c r="F111" s="183">
        <v>0.11</v>
      </c>
      <c r="G111" s="184">
        <f t="shared" si="1"/>
        <v>91</v>
      </c>
      <c r="H111" s="183">
        <v>0.11</v>
      </c>
    </row>
    <row r="112" spans="1:8" x14ac:dyDescent="0.2">
      <c r="A112" s="158">
        <v>108</v>
      </c>
      <c r="B112" s="189" t="s">
        <v>88</v>
      </c>
      <c r="C112" s="191" t="s">
        <v>17</v>
      </c>
      <c r="D112" s="181">
        <v>78</v>
      </c>
      <c r="E112" s="182">
        <f>ROUNDUP(D112*$D$2*Сводная!$G$31,0)</f>
        <v>117</v>
      </c>
      <c r="F112" s="183">
        <v>0.08</v>
      </c>
      <c r="G112" s="184">
        <f t="shared" si="1"/>
        <v>39</v>
      </c>
      <c r="H112" s="183">
        <v>0.08</v>
      </c>
    </row>
    <row r="113" spans="1:8" ht="15" x14ac:dyDescent="0.2">
      <c r="A113" s="158">
        <v>109</v>
      </c>
      <c r="B113" s="187" t="s">
        <v>89</v>
      </c>
      <c r="C113" s="187"/>
      <c r="D113" s="176"/>
      <c r="E113" s="182"/>
      <c r="F113" s="188"/>
      <c r="G113" s="184"/>
      <c r="H113" s="188"/>
    </row>
    <row r="114" spans="1:8" x14ac:dyDescent="0.2">
      <c r="A114" s="158">
        <v>110</v>
      </c>
      <c r="B114" s="189" t="s">
        <v>90</v>
      </c>
      <c r="C114" s="191" t="s">
        <v>17</v>
      </c>
      <c r="D114" s="186">
        <v>455</v>
      </c>
      <c r="E114" s="182">
        <f>ROUNDUP(D114*$D$2*Сводная!$G$31,0)</f>
        <v>683</v>
      </c>
      <c r="F114" s="183">
        <v>0.25</v>
      </c>
      <c r="G114" s="184">
        <f t="shared" si="1"/>
        <v>227.5</v>
      </c>
      <c r="H114" s="183">
        <v>0.25</v>
      </c>
    </row>
    <row r="115" spans="1:8" x14ac:dyDescent="0.2">
      <c r="A115" s="158">
        <v>111</v>
      </c>
      <c r="B115" s="189" t="s">
        <v>91</v>
      </c>
      <c r="C115" s="191" t="s">
        <v>17</v>
      </c>
      <c r="D115" s="181">
        <v>776</v>
      </c>
      <c r="E115" s="182">
        <f>ROUNDUP(D115*$D$2*Сводная!$G$31,0)</f>
        <v>1164</v>
      </c>
      <c r="F115" s="183">
        <v>1</v>
      </c>
      <c r="G115" s="184">
        <f t="shared" si="1"/>
        <v>388</v>
      </c>
      <c r="H115" s="183">
        <v>1</v>
      </c>
    </row>
    <row r="116" spans="1:8" x14ac:dyDescent="0.2">
      <c r="A116" s="158">
        <v>112</v>
      </c>
      <c r="B116" s="189" t="s">
        <v>92</v>
      </c>
      <c r="C116" s="191" t="s">
        <v>17</v>
      </c>
      <c r="D116" s="186">
        <v>3154</v>
      </c>
      <c r="E116" s="182">
        <f>ROUNDUP(D116*$D$2*Сводная!$G$31,0)</f>
        <v>4731</v>
      </c>
      <c r="F116" s="183">
        <v>1.5</v>
      </c>
      <c r="G116" s="184">
        <f t="shared" si="1"/>
        <v>1577</v>
      </c>
      <c r="H116" s="183">
        <v>1.5</v>
      </c>
    </row>
    <row r="117" spans="1:8" x14ac:dyDescent="0.2">
      <c r="A117" s="158">
        <v>113</v>
      </c>
      <c r="B117" s="189" t="s">
        <v>93</v>
      </c>
      <c r="C117" s="191" t="s">
        <v>17</v>
      </c>
      <c r="D117" s="181">
        <v>898</v>
      </c>
      <c r="E117" s="182">
        <f>ROUNDUP(D117*$D$2*Сводная!$G$31,0)</f>
        <v>1347</v>
      </c>
      <c r="F117" s="183">
        <v>0.5</v>
      </c>
      <c r="G117" s="184">
        <f t="shared" si="1"/>
        <v>449</v>
      </c>
      <c r="H117" s="183">
        <v>0.5</v>
      </c>
    </row>
    <row r="118" spans="1:8" x14ac:dyDescent="0.2">
      <c r="A118" s="158">
        <v>114</v>
      </c>
      <c r="B118" s="189" t="s">
        <v>94</v>
      </c>
      <c r="C118" s="191" t="s">
        <v>17</v>
      </c>
      <c r="D118" s="181">
        <v>1406</v>
      </c>
      <c r="E118" s="182">
        <f>ROUNDUP(D118*$D$2*Сводная!$G$31,0)</f>
        <v>2109</v>
      </c>
      <c r="F118" s="183">
        <v>0.6</v>
      </c>
      <c r="G118" s="184">
        <f t="shared" si="1"/>
        <v>703</v>
      </c>
      <c r="H118" s="183">
        <v>0.6</v>
      </c>
    </row>
    <row r="119" spans="1:8" x14ac:dyDescent="0.2">
      <c r="A119" s="158">
        <v>115</v>
      </c>
      <c r="B119" s="189" t="s">
        <v>95</v>
      </c>
      <c r="C119" s="191" t="s">
        <v>17</v>
      </c>
      <c r="D119" s="181">
        <v>1275</v>
      </c>
      <c r="E119" s="182">
        <f>ROUNDUP(D119*$D$2*Сводная!$G$31,0)</f>
        <v>1913</v>
      </c>
      <c r="F119" s="183">
        <v>1</v>
      </c>
      <c r="G119" s="184">
        <f t="shared" si="1"/>
        <v>637.5</v>
      </c>
      <c r="H119" s="183">
        <v>1</v>
      </c>
    </row>
    <row r="120" spans="1:8" x14ac:dyDescent="0.2">
      <c r="A120" s="158">
        <v>116</v>
      </c>
      <c r="B120" s="189" t="s">
        <v>96</v>
      </c>
      <c r="C120" s="191" t="s">
        <v>17</v>
      </c>
      <c r="D120" s="181">
        <v>3277</v>
      </c>
      <c r="E120" s="182">
        <f>ROUNDUP(D120*$D$2*Сводная!$G$31,0)</f>
        <v>4916</v>
      </c>
      <c r="F120" s="183">
        <v>1.2</v>
      </c>
      <c r="G120" s="184">
        <f t="shared" si="1"/>
        <v>1638.5</v>
      </c>
      <c r="H120" s="183">
        <v>1.2</v>
      </c>
    </row>
    <row r="121" spans="1:8" x14ac:dyDescent="0.2">
      <c r="A121" s="158">
        <v>117</v>
      </c>
      <c r="B121" s="189" t="s">
        <v>97</v>
      </c>
      <c r="C121" s="191" t="s">
        <v>5</v>
      </c>
      <c r="D121" s="181">
        <v>516</v>
      </c>
      <c r="E121" s="182">
        <f>ROUNDUP(D121*$D$2*Сводная!$G$31,0)</f>
        <v>774</v>
      </c>
      <c r="F121" s="183">
        <v>0.3</v>
      </c>
      <c r="G121" s="184">
        <f t="shared" si="1"/>
        <v>258</v>
      </c>
      <c r="H121" s="183">
        <v>0.3</v>
      </c>
    </row>
    <row r="122" spans="1:8" x14ac:dyDescent="0.2">
      <c r="A122" s="158">
        <v>118</v>
      </c>
      <c r="B122" s="189" t="s">
        <v>98</v>
      </c>
      <c r="C122" s="191" t="s">
        <v>17</v>
      </c>
      <c r="D122" s="181">
        <v>449</v>
      </c>
      <c r="E122" s="182">
        <f>ROUNDUP(D122*$D$2*Сводная!$G$31,0)</f>
        <v>674</v>
      </c>
      <c r="F122" s="183">
        <v>0.4</v>
      </c>
      <c r="G122" s="184">
        <f t="shared" si="1"/>
        <v>224.5</v>
      </c>
      <c r="H122" s="183">
        <v>0.4</v>
      </c>
    </row>
    <row r="123" spans="1:8" x14ac:dyDescent="0.2">
      <c r="A123" s="158">
        <v>119</v>
      </c>
      <c r="B123" s="189" t="s">
        <v>99</v>
      </c>
      <c r="C123" s="191" t="s">
        <v>17</v>
      </c>
      <c r="D123" s="181">
        <v>515</v>
      </c>
      <c r="E123" s="182">
        <f>ROUNDUP(D123*$D$2*Сводная!$G$31,0)</f>
        <v>773</v>
      </c>
      <c r="F123" s="183">
        <v>0.21</v>
      </c>
      <c r="G123" s="184">
        <f t="shared" si="1"/>
        <v>257.5</v>
      </c>
      <c r="H123" s="183">
        <v>0.21</v>
      </c>
    </row>
    <row r="124" spans="1:8" x14ac:dyDescent="0.2">
      <c r="A124" s="158">
        <v>120</v>
      </c>
      <c r="B124" s="189" t="s">
        <v>100</v>
      </c>
      <c r="C124" s="191" t="s">
        <v>17</v>
      </c>
      <c r="D124" s="181">
        <v>644</v>
      </c>
      <c r="E124" s="182">
        <f>ROUNDUP(D124*$D$2*Сводная!$G$31,0)</f>
        <v>966</v>
      </c>
      <c r="F124" s="183">
        <v>0.44</v>
      </c>
      <c r="G124" s="184">
        <f t="shared" si="1"/>
        <v>322</v>
      </c>
      <c r="H124" s="183">
        <v>0.44</v>
      </c>
    </row>
    <row r="125" spans="1:8" x14ac:dyDescent="0.2">
      <c r="A125" s="158">
        <v>121</v>
      </c>
      <c r="B125" s="189" t="s">
        <v>101</v>
      </c>
      <c r="C125" s="191" t="s">
        <v>17</v>
      </c>
      <c r="D125" s="181">
        <v>644</v>
      </c>
      <c r="E125" s="182">
        <f>ROUNDUP(D125*$D$2*Сводная!$G$31,0)</f>
        <v>966</v>
      </c>
      <c r="F125" s="183">
        <v>0.21</v>
      </c>
      <c r="G125" s="184">
        <f t="shared" si="1"/>
        <v>322</v>
      </c>
      <c r="H125" s="183">
        <v>0.21</v>
      </c>
    </row>
    <row r="126" spans="1:8" x14ac:dyDescent="0.2">
      <c r="A126" s="158">
        <v>122</v>
      </c>
      <c r="B126" s="189" t="s">
        <v>1040</v>
      </c>
      <c r="C126" s="191" t="s">
        <v>17</v>
      </c>
      <c r="D126" s="181">
        <v>350</v>
      </c>
      <c r="E126" s="182">
        <f>ROUNDUP(D126*$D$2*Сводная!$G$31,0)</f>
        <v>525</v>
      </c>
      <c r="F126" s="183">
        <v>0.78</v>
      </c>
      <c r="G126" s="184">
        <f t="shared" si="1"/>
        <v>175</v>
      </c>
      <c r="H126" s="183">
        <v>0.78</v>
      </c>
    </row>
    <row r="127" spans="1:8" x14ac:dyDescent="0.2">
      <c r="A127" s="158">
        <v>123</v>
      </c>
      <c r="B127" s="189" t="s">
        <v>103</v>
      </c>
      <c r="C127" s="191" t="s">
        <v>17</v>
      </c>
      <c r="D127" s="181">
        <v>840</v>
      </c>
      <c r="E127" s="182">
        <f>ROUNDUP(D127*$D$2*Сводная!$G$31,0)</f>
        <v>1260</v>
      </c>
      <c r="F127" s="183">
        <v>0.78</v>
      </c>
      <c r="G127" s="184">
        <f t="shared" si="1"/>
        <v>420</v>
      </c>
      <c r="H127" s="183">
        <v>0.78</v>
      </c>
    </row>
    <row r="128" spans="1:8" x14ac:dyDescent="0.2">
      <c r="A128" s="158">
        <v>124</v>
      </c>
      <c r="B128" s="189" t="s">
        <v>104</v>
      </c>
      <c r="C128" s="191" t="s">
        <v>17</v>
      </c>
      <c r="D128" s="181">
        <v>124</v>
      </c>
      <c r="E128" s="182">
        <f>ROUNDUP(D128*$D$2*Сводная!$G$31,0)</f>
        <v>186</v>
      </c>
      <c r="F128" s="183">
        <v>0.38</v>
      </c>
      <c r="G128" s="184">
        <f t="shared" si="1"/>
        <v>62</v>
      </c>
      <c r="H128" s="183">
        <v>0.38</v>
      </c>
    </row>
    <row r="129" spans="1:8" x14ac:dyDescent="0.2">
      <c r="A129" s="158">
        <v>125</v>
      </c>
      <c r="B129" s="189" t="s">
        <v>541</v>
      </c>
      <c r="C129" s="191" t="s">
        <v>17</v>
      </c>
      <c r="D129" s="186">
        <v>112</v>
      </c>
      <c r="E129" s="182">
        <f>ROUNDUP(D129*$D$2*Сводная!$G$31,0)</f>
        <v>168</v>
      </c>
      <c r="F129" s="183">
        <v>0.3</v>
      </c>
      <c r="G129" s="184">
        <f t="shared" si="1"/>
        <v>56</v>
      </c>
      <c r="H129" s="183">
        <v>0.3</v>
      </c>
    </row>
    <row r="130" spans="1:8" x14ac:dyDescent="0.2">
      <c r="A130" s="158">
        <v>126</v>
      </c>
      <c r="B130" s="189" t="s">
        <v>105</v>
      </c>
      <c r="C130" s="191" t="s">
        <v>1</v>
      </c>
      <c r="D130" s="181">
        <v>189</v>
      </c>
      <c r="E130" s="182">
        <f>ROUNDUP(D130*$D$2*Сводная!$G$31,0)</f>
        <v>284</v>
      </c>
      <c r="F130" s="183">
        <v>3.4000000000000002E-2</v>
      </c>
      <c r="G130" s="184">
        <f t="shared" si="1"/>
        <v>94.5</v>
      </c>
      <c r="H130" s="183">
        <v>3.4000000000000002E-2</v>
      </c>
    </row>
    <row r="131" spans="1:8" x14ac:dyDescent="0.2">
      <c r="A131" s="158">
        <v>127</v>
      </c>
      <c r="B131" s="189" t="s">
        <v>106</v>
      </c>
      <c r="C131" s="191" t="s">
        <v>1</v>
      </c>
      <c r="D131" s="181">
        <v>300</v>
      </c>
      <c r="E131" s="182">
        <f>ROUNDUP(D131*$D$2*Сводная!$G$31,0)</f>
        <v>450</v>
      </c>
      <c r="F131" s="183">
        <v>3.4000000000000002E-2</v>
      </c>
      <c r="G131" s="184">
        <f t="shared" si="1"/>
        <v>150</v>
      </c>
      <c r="H131" s="183">
        <v>3.4000000000000002E-2</v>
      </c>
    </row>
    <row r="132" spans="1:8" x14ac:dyDescent="0.2">
      <c r="A132" s="158">
        <v>128</v>
      </c>
      <c r="B132" s="189" t="s">
        <v>107</v>
      </c>
      <c r="C132" s="191" t="s">
        <v>17</v>
      </c>
      <c r="D132" s="186">
        <v>3445</v>
      </c>
      <c r="E132" s="182">
        <f>ROUNDUP(D132*$D$2*Сводная!$G$31,0)</f>
        <v>5168</v>
      </c>
      <c r="F132" s="183">
        <v>0.35</v>
      </c>
      <c r="G132" s="184">
        <f t="shared" si="1"/>
        <v>1722.5</v>
      </c>
      <c r="H132" s="183">
        <v>0.35</v>
      </c>
    </row>
    <row r="133" spans="1:8" x14ac:dyDescent="0.2">
      <c r="A133" s="158">
        <v>129</v>
      </c>
      <c r="B133" s="189" t="s">
        <v>108</v>
      </c>
      <c r="C133" s="191" t="s">
        <v>17</v>
      </c>
      <c r="D133" s="181">
        <v>515</v>
      </c>
      <c r="E133" s="182">
        <f>ROUNDUP(D133*$D$2*Сводная!$G$31,0)</f>
        <v>773</v>
      </c>
      <c r="F133" s="183">
        <v>0.67</v>
      </c>
      <c r="G133" s="184">
        <f t="shared" si="1"/>
        <v>257.5</v>
      </c>
      <c r="H133" s="183">
        <v>0.67</v>
      </c>
    </row>
    <row r="134" spans="1:8" x14ac:dyDescent="0.2">
      <c r="A134" s="158">
        <v>130</v>
      </c>
      <c r="B134" s="189" t="s">
        <v>109</v>
      </c>
      <c r="C134" s="191" t="s">
        <v>1</v>
      </c>
      <c r="D134" s="186">
        <v>1245</v>
      </c>
      <c r="E134" s="182">
        <f>ROUNDUP(D134*$D$2*Сводная!$G$31,0)</f>
        <v>1868</v>
      </c>
      <c r="F134" s="183">
        <v>0.21</v>
      </c>
      <c r="G134" s="184">
        <f t="shared" si="1"/>
        <v>622.5</v>
      </c>
      <c r="H134" s="183">
        <v>0.21</v>
      </c>
    </row>
    <row r="135" spans="1:8" x14ac:dyDescent="0.2">
      <c r="A135" s="158">
        <v>131</v>
      </c>
      <c r="B135" s="189" t="s">
        <v>110</v>
      </c>
      <c r="C135" s="191" t="s">
        <v>17</v>
      </c>
      <c r="D135" s="181">
        <v>1289</v>
      </c>
      <c r="E135" s="182">
        <f>ROUNDUP(D135*$D$2*Сводная!$G$31,0)</f>
        <v>1934</v>
      </c>
      <c r="F135" s="183">
        <v>0.25</v>
      </c>
      <c r="G135" s="184">
        <f t="shared" ref="G135:G200" si="2">D135/2</f>
        <v>644.5</v>
      </c>
      <c r="H135" s="183">
        <v>0.25</v>
      </c>
    </row>
    <row r="136" spans="1:8" x14ac:dyDescent="0.2">
      <c r="A136" s="158">
        <v>132</v>
      </c>
      <c r="B136" s="189" t="s">
        <v>111</v>
      </c>
      <c r="C136" s="191" t="s">
        <v>17</v>
      </c>
      <c r="D136" s="186">
        <v>435</v>
      </c>
      <c r="E136" s="182">
        <f>ROUNDUP(D136*$D$2*Сводная!$G$31,0)</f>
        <v>653</v>
      </c>
      <c r="F136" s="183">
        <v>0.09</v>
      </c>
      <c r="G136" s="184">
        <f t="shared" si="2"/>
        <v>217.5</v>
      </c>
      <c r="H136" s="183">
        <v>0.09</v>
      </c>
    </row>
    <row r="137" spans="1:8" x14ac:dyDescent="0.2">
      <c r="A137" s="158">
        <v>133</v>
      </c>
      <c r="B137" s="189" t="s">
        <v>112</v>
      </c>
      <c r="C137" s="191" t="s">
        <v>17</v>
      </c>
      <c r="D137" s="181">
        <v>10520</v>
      </c>
      <c r="E137" s="182">
        <f>ROUNDUP(D137*$D$2*Сводная!$G$31,0)</f>
        <v>15780</v>
      </c>
      <c r="F137" s="183">
        <v>4</v>
      </c>
      <c r="G137" s="184">
        <f t="shared" si="2"/>
        <v>5260</v>
      </c>
      <c r="H137" s="183">
        <v>4</v>
      </c>
    </row>
    <row r="138" spans="1:8" x14ac:dyDescent="0.2">
      <c r="A138" s="158">
        <v>134</v>
      </c>
      <c r="B138" s="189" t="s">
        <v>113</v>
      </c>
      <c r="C138" s="191" t="s">
        <v>17</v>
      </c>
      <c r="D138" s="181">
        <v>12520</v>
      </c>
      <c r="E138" s="182">
        <f>ROUNDUP(D138*$D$2*Сводная!$G$31,0)</f>
        <v>18780</v>
      </c>
      <c r="F138" s="183">
        <v>5</v>
      </c>
      <c r="G138" s="184">
        <f t="shared" si="2"/>
        <v>6260</v>
      </c>
      <c r="H138" s="183">
        <v>5</v>
      </c>
    </row>
    <row r="139" spans="1:8" x14ac:dyDescent="0.2">
      <c r="A139" s="158">
        <v>135</v>
      </c>
      <c r="B139" s="189" t="s">
        <v>114</v>
      </c>
      <c r="C139" s="191" t="s">
        <v>17</v>
      </c>
      <c r="D139" s="181">
        <v>9862</v>
      </c>
      <c r="E139" s="182">
        <f>ROUNDUP(D139*$D$2*Сводная!$G$31,0)</f>
        <v>14793</v>
      </c>
      <c r="F139" s="183">
        <v>1</v>
      </c>
      <c r="G139" s="184">
        <f t="shared" si="2"/>
        <v>4931</v>
      </c>
      <c r="H139" s="183">
        <v>1</v>
      </c>
    </row>
    <row r="140" spans="1:8" ht="15" x14ac:dyDescent="0.2">
      <c r="A140" s="158">
        <v>136</v>
      </c>
      <c r="B140" s="187" t="s">
        <v>115</v>
      </c>
      <c r="C140" s="187"/>
      <c r="D140" s="176"/>
      <c r="E140" s="182"/>
      <c r="F140" s="188"/>
      <c r="G140" s="184"/>
      <c r="H140" s="188"/>
    </row>
    <row r="141" spans="1:8" x14ac:dyDescent="0.2">
      <c r="A141" s="158">
        <v>137</v>
      </c>
      <c r="B141" s="189" t="s">
        <v>116</v>
      </c>
      <c r="C141" s="191" t="s">
        <v>17</v>
      </c>
      <c r="D141" s="186">
        <v>49</v>
      </c>
      <c r="E141" s="182">
        <f>ROUNDUP(D141*$D$2*Сводная!$G$31,0)</f>
        <v>74</v>
      </c>
      <c r="F141" s="183">
        <v>5.5E-2</v>
      </c>
      <c r="G141" s="184">
        <f t="shared" si="2"/>
        <v>24.5</v>
      </c>
      <c r="H141" s="183">
        <v>5.5E-2</v>
      </c>
    </row>
    <row r="142" spans="1:8" x14ac:dyDescent="0.2">
      <c r="A142" s="158">
        <v>138</v>
      </c>
      <c r="B142" s="189" t="s">
        <v>117</v>
      </c>
      <c r="C142" s="191" t="s">
        <v>17</v>
      </c>
      <c r="D142" s="186">
        <v>175</v>
      </c>
      <c r="E142" s="182">
        <f>ROUNDUP(D142*$D$2*Сводная!$G$31,0)</f>
        <v>263</v>
      </c>
      <c r="F142" s="183">
        <v>5.5E-2</v>
      </c>
      <c r="G142" s="184">
        <f t="shared" si="2"/>
        <v>87.5</v>
      </c>
      <c r="H142" s="183">
        <v>5.5E-2</v>
      </c>
    </row>
    <row r="143" spans="1:8" x14ac:dyDescent="0.2">
      <c r="A143" s="158">
        <v>139</v>
      </c>
      <c r="B143" s="189" t="s">
        <v>118</v>
      </c>
      <c r="C143" s="191" t="s">
        <v>17</v>
      </c>
      <c r="D143" s="181">
        <v>124</v>
      </c>
      <c r="E143" s="182">
        <f>ROUNDUP(D143*$D$2*Сводная!$G$31,0)</f>
        <v>186</v>
      </c>
      <c r="F143" s="183">
        <v>9.7000000000000003E-2</v>
      </c>
      <c r="G143" s="184">
        <f t="shared" si="2"/>
        <v>62</v>
      </c>
      <c r="H143" s="183">
        <v>9.7000000000000003E-2</v>
      </c>
    </row>
    <row r="144" spans="1:8" x14ac:dyDescent="0.2">
      <c r="A144" s="158">
        <v>140</v>
      </c>
      <c r="B144" s="189" t="s">
        <v>119</v>
      </c>
      <c r="C144" s="191" t="s">
        <v>17</v>
      </c>
      <c r="D144" s="181">
        <v>255</v>
      </c>
      <c r="E144" s="182">
        <f>ROUNDUP(D144*$D$2*Сводная!$G$31,0)</f>
        <v>383</v>
      </c>
      <c r="F144" s="183">
        <v>9.7000000000000003E-2</v>
      </c>
      <c r="G144" s="184">
        <f t="shared" si="2"/>
        <v>127.5</v>
      </c>
      <c r="H144" s="183">
        <v>9.7000000000000003E-2</v>
      </c>
    </row>
    <row r="145" spans="1:8" x14ac:dyDescent="0.2">
      <c r="A145" s="158">
        <v>141</v>
      </c>
      <c r="B145" s="189" t="s">
        <v>599</v>
      </c>
      <c r="C145" s="191" t="s">
        <v>1</v>
      </c>
      <c r="D145" s="181">
        <v>26</v>
      </c>
      <c r="E145" s="182">
        <f>ROUNDUP(D145*$D$2*Сводная!$G$31,0)</f>
        <v>39</v>
      </c>
      <c r="F145" s="183">
        <v>2.5999999999999999E-2</v>
      </c>
      <c r="G145" s="184">
        <f t="shared" si="2"/>
        <v>13</v>
      </c>
      <c r="H145" s="183">
        <v>2.5999999999999999E-2</v>
      </c>
    </row>
    <row r="146" spans="1:8" x14ac:dyDescent="0.2">
      <c r="A146" s="158">
        <v>142</v>
      </c>
      <c r="B146" s="189" t="s">
        <v>120</v>
      </c>
      <c r="C146" s="191" t="s">
        <v>17</v>
      </c>
      <c r="D146" s="181">
        <v>124</v>
      </c>
      <c r="E146" s="182">
        <f>ROUNDUP(D146*$D$2*Сводная!$G$31,0)</f>
        <v>186</v>
      </c>
      <c r="F146" s="183">
        <v>5.5E-2</v>
      </c>
      <c r="G146" s="184">
        <f t="shared" si="2"/>
        <v>62</v>
      </c>
      <c r="H146" s="183">
        <v>5.5E-2</v>
      </c>
    </row>
    <row r="147" spans="1:8" x14ac:dyDescent="0.2">
      <c r="A147" s="158">
        <v>143</v>
      </c>
      <c r="B147" s="189" t="s">
        <v>121</v>
      </c>
      <c r="C147" s="191" t="s">
        <v>17</v>
      </c>
      <c r="D147" s="186">
        <v>945</v>
      </c>
      <c r="E147" s="182">
        <f>ROUNDUP(D147*$D$2*Сводная!$G$31,0)</f>
        <v>1418</v>
      </c>
      <c r="F147" s="183">
        <v>0.17</v>
      </c>
      <c r="G147" s="184">
        <f t="shared" si="2"/>
        <v>472.5</v>
      </c>
      <c r="H147" s="183">
        <v>0.17</v>
      </c>
    </row>
    <row r="148" spans="1:8" x14ac:dyDescent="0.2">
      <c r="A148" s="158">
        <v>144</v>
      </c>
      <c r="B148" s="189" t="s">
        <v>600</v>
      </c>
      <c r="C148" s="191" t="s">
        <v>17</v>
      </c>
      <c r="D148" s="186">
        <v>855</v>
      </c>
      <c r="E148" s="182">
        <f>ROUNDUP(D148*$D$2*Сводная!$G$31,0)</f>
        <v>1283</v>
      </c>
      <c r="F148" s="183">
        <v>5.2999999999999999E-2</v>
      </c>
      <c r="G148" s="184">
        <f t="shared" si="2"/>
        <v>427.5</v>
      </c>
      <c r="H148" s="183">
        <v>5.2999999999999999E-2</v>
      </c>
    </row>
    <row r="149" spans="1:8" x14ac:dyDescent="0.2">
      <c r="A149" s="158">
        <v>145</v>
      </c>
      <c r="B149" s="189" t="s">
        <v>122</v>
      </c>
      <c r="C149" s="191" t="s">
        <v>17</v>
      </c>
      <c r="D149" s="181">
        <v>476</v>
      </c>
      <c r="E149" s="182">
        <f>ROUNDUP(D149*$D$2*Сводная!$G$31,0)</f>
        <v>714</v>
      </c>
      <c r="F149" s="183">
        <v>5.1999999999999998E-2</v>
      </c>
      <c r="G149" s="184">
        <f t="shared" si="2"/>
        <v>238</v>
      </c>
      <c r="H149" s="183">
        <v>5.1999999999999998E-2</v>
      </c>
    </row>
    <row r="150" spans="1:8" ht="28.5" x14ac:dyDescent="0.2">
      <c r="A150" s="158">
        <v>146</v>
      </c>
      <c r="B150" s="189" t="s">
        <v>123</v>
      </c>
      <c r="C150" s="191" t="s">
        <v>17</v>
      </c>
      <c r="D150" s="186">
        <v>385</v>
      </c>
      <c r="E150" s="182">
        <f>ROUNDUP(D150*$D$2*Сводная!$G$31,0)</f>
        <v>578</v>
      </c>
      <c r="F150" s="183">
        <v>0.05</v>
      </c>
      <c r="G150" s="184">
        <f t="shared" si="2"/>
        <v>192.5</v>
      </c>
      <c r="H150" s="183">
        <v>0.05</v>
      </c>
    </row>
    <row r="151" spans="1:8" x14ac:dyDescent="0.2">
      <c r="A151" s="158">
        <v>147</v>
      </c>
      <c r="B151" s="189" t="s">
        <v>124</v>
      </c>
      <c r="C151" s="191" t="s">
        <v>17</v>
      </c>
      <c r="D151" s="186">
        <v>4254</v>
      </c>
      <c r="E151" s="182">
        <f>ROUNDUP(D151*$D$2*Сводная!$G$31,0)</f>
        <v>6381</v>
      </c>
      <c r="F151" s="183">
        <v>1.5</v>
      </c>
      <c r="G151" s="184">
        <f t="shared" si="2"/>
        <v>2127</v>
      </c>
      <c r="H151" s="183">
        <v>1.5</v>
      </c>
    </row>
    <row r="152" spans="1:8" x14ac:dyDescent="0.2">
      <c r="A152" s="158">
        <v>148</v>
      </c>
      <c r="B152" s="189" t="s">
        <v>1041</v>
      </c>
      <c r="C152" s="191" t="s">
        <v>17</v>
      </c>
      <c r="D152" s="186">
        <v>6445</v>
      </c>
      <c r="E152" s="182">
        <f>ROUNDUP(D152*$D$2*Сводная!$G$31,0)</f>
        <v>9668</v>
      </c>
      <c r="F152" s="183">
        <v>1.8</v>
      </c>
      <c r="G152" s="184">
        <f t="shared" si="2"/>
        <v>3222.5</v>
      </c>
      <c r="H152" s="183">
        <v>1.8</v>
      </c>
    </row>
    <row r="153" spans="1:8" ht="28.5" x14ac:dyDescent="0.2">
      <c r="A153" s="158">
        <v>149</v>
      </c>
      <c r="B153" s="189" t="s">
        <v>859</v>
      </c>
      <c r="C153" s="191" t="s">
        <v>17</v>
      </c>
      <c r="D153" s="181">
        <v>1794</v>
      </c>
      <c r="E153" s="182">
        <f>ROUNDUP(D153*$D$2*Сводная!$G$31,0)</f>
        <v>2691</v>
      </c>
      <c r="F153" s="183">
        <v>1.3</v>
      </c>
      <c r="G153" s="184">
        <f t="shared" si="2"/>
        <v>897</v>
      </c>
      <c r="H153" s="183">
        <v>1.3</v>
      </c>
    </row>
    <row r="154" spans="1:8" ht="28.5" x14ac:dyDescent="0.2">
      <c r="A154" s="158">
        <v>150</v>
      </c>
      <c r="B154" s="189" t="s">
        <v>1042</v>
      </c>
      <c r="C154" s="191" t="s">
        <v>17</v>
      </c>
      <c r="D154" s="181">
        <v>3562</v>
      </c>
      <c r="E154" s="182">
        <f>ROUNDUP(D154*$D$2*Сводная!$G$31,0)</f>
        <v>5343</v>
      </c>
      <c r="F154" s="194"/>
      <c r="G154" s="184">
        <f t="shared" si="2"/>
        <v>1781</v>
      </c>
      <c r="H154" s="194"/>
    </row>
    <row r="155" spans="1:8" x14ac:dyDescent="0.2">
      <c r="A155" s="158">
        <v>151</v>
      </c>
      <c r="B155" s="195" t="s">
        <v>847</v>
      </c>
      <c r="C155" s="180">
        <v>0</v>
      </c>
      <c r="D155" s="176">
        <v>0</v>
      </c>
      <c r="E155" s="182">
        <f>ROUNDUP(D155*$D$2*Сводная!$G$31,0)</f>
        <v>0</v>
      </c>
      <c r="F155" s="194"/>
      <c r="G155" s="184">
        <f t="shared" si="2"/>
        <v>0</v>
      </c>
      <c r="H155" s="194"/>
    </row>
    <row r="156" spans="1:8" x14ac:dyDescent="0.2">
      <c r="A156" s="158">
        <v>152</v>
      </c>
      <c r="B156" s="195" t="s">
        <v>847</v>
      </c>
      <c r="C156" s="180">
        <v>0</v>
      </c>
      <c r="D156" s="176">
        <v>0</v>
      </c>
      <c r="E156" s="182">
        <f>ROUNDUP(D156*$D$2*Сводная!$G$31,0)</f>
        <v>0</v>
      </c>
      <c r="F156" s="194"/>
      <c r="G156" s="184">
        <f t="shared" si="2"/>
        <v>0</v>
      </c>
      <c r="H156" s="194"/>
    </row>
    <row r="157" spans="1:8" x14ac:dyDescent="0.2">
      <c r="A157" s="158">
        <v>153</v>
      </c>
      <c r="B157" s="195" t="s">
        <v>847</v>
      </c>
      <c r="C157" s="180">
        <v>0</v>
      </c>
      <c r="D157" s="176">
        <v>0</v>
      </c>
      <c r="E157" s="182">
        <f>ROUNDUP(D157*$D$2*Сводная!$G$31,0)</f>
        <v>0</v>
      </c>
      <c r="F157" s="194"/>
      <c r="G157" s="184">
        <f t="shared" si="2"/>
        <v>0</v>
      </c>
      <c r="H157" s="194"/>
    </row>
    <row r="158" spans="1:8" x14ac:dyDescent="0.2">
      <c r="A158" s="158">
        <v>154</v>
      </c>
      <c r="B158" s="195" t="s">
        <v>847</v>
      </c>
      <c r="C158" s="180">
        <v>0</v>
      </c>
      <c r="D158" s="176">
        <v>0</v>
      </c>
      <c r="E158" s="182">
        <f>ROUNDUP(D158*$D$2*Сводная!$G$31,0)</f>
        <v>0</v>
      </c>
      <c r="F158" s="194"/>
      <c r="G158" s="184">
        <f t="shared" si="2"/>
        <v>0</v>
      </c>
      <c r="H158" s="194"/>
    </row>
    <row r="159" spans="1:8" x14ac:dyDescent="0.2">
      <c r="A159" s="158">
        <v>155</v>
      </c>
      <c r="B159" s="195" t="s">
        <v>847</v>
      </c>
      <c r="C159" s="180">
        <v>0</v>
      </c>
      <c r="D159" s="176">
        <v>0</v>
      </c>
      <c r="E159" s="182">
        <f>ROUNDUP(D159*$D$2*Сводная!$G$31,0)</f>
        <v>0</v>
      </c>
      <c r="F159" s="194"/>
      <c r="G159" s="184">
        <f t="shared" si="2"/>
        <v>0</v>
      </c>
      <c r="H159" s="194"/>
    </row>
    <row r="160" spans="1:8" ht="15" thickBot="1" x14ac:dyDescent="0.25">
      <c r="A160" s="158">
        <v>156</v>
      </c>
      <c r="B160" s="196" t="s">
        <v>127</v>
      </c>
      <c r="C160" s="196"/>
      <c r="D160" s="202">
        <v>0</v>
      </c>
      <c r="E160" s="203">
        <f>ROUNDUP(D160*$D$2*Сводная!$G$31,0)</f>
        <v>0</v>
      </c>
      <c r="F160" s="197"/>
      <c r="G160" s="204">
        <f t="shared" si="2"/>
        <v>0</v>
      </c>
      <c r="H160" s="197"/>
    </row>
    <row r="161" spans="1:8" ht="15.75" thickBot="1" x14ac:dyDescent="0.25">
      <c r="A161" s="158">
        <v>157</v>
      </c>
      <c r="B161" s="265" t="s">
        <v>128</v>
      </c>
      <c r="C161" s="165"/>
      <c r="D161" s="260"/>
      <c r="E161" s="261"/>
      <c r="F161" s="262"/>
      <c r="G161" s="263"/>
      <c r="H161" s="264"/>
    </row>
    <row r="162" spans="1:8" ht="15" x14ac:dyDescent="0.2">
      <c r="A162" s="158">
        <v>158</v>
      </c>
      <c r="B162" s="257" t="s">
        <v>131</v>
      </c>
      <c r="C162" s="257"/>
      <c r="D162" s="255"/>
      <c r="E162" s="177"/>
      <c r="F162" s="258"/>
      <c r="G162" s="259"/>
      <c r="H162" s="258"/>
    </row>
    <row r="163" spans="1:8" x14ac:dyDescent="0.2">
      <c r="A163" s="158">
        <v>159</v>
      </c>
      <c r="B163" s="189" t="s">
        <v>132</v>
      </c>
      <c r="C163" s="191" t="s">
        <v>5</v>
      </c>
      <c r="D163" s="186">
        <v>65</v>
      </c>
      <c r="E163" s="182">
        <f>ROUNDUP(D163*$D$2*Сводная!$G$31,0)</f>
        <v>98</v>
      </c>
      <c r="F163" s="183">
        <v>0.1</v>
      </c>
      <c r="G163" s="256">
        <f t="shared" si="2"/>
        <v>32.5</v>
      </c>
      <c r="H163" s="183">
        <v>0.1</v>
      </c>
    </row>
    <row r="164" spans="1:8" x14ac:dyDescent="0.2">
      <c r="A164" s="158">
        <v>160</v>
      </c>
      <c r="B164" s="189" t="s">
        <v>133</v>
      </c>
      <c r="C164" s="191" t="s">
        <v>5</v>
      </c>
      <c r="D164" s="186">
        <v>65</v>
      </c>
      <c r="E164" s="182">
        <f>ROUNDUP(D164*$D$2*Сводная!$G$31,0)</f>
        <v>98</v>
      </c>
      <c r="F164" s="183">
        <v>0.1</v>
      </c>
      <c r="G164" s="256">
        <f t="shared" si="2"/>
        <v>32.5</v>
      </c>
      <c r="H164" s="183">
        <v>0.1</v>
      </c>
    </row>
    <row r="165" spans="1:8" x14ac:dyDescent="0.2">
      <c r="A165" s="158">
        <v>161</v>
      </c>
      <c r="B165" s="189" t="s">
        <v>134</v>
      </c>
      <c r="C165" s="191" t="s">
        <v>5</v>
      </c>
      <c r="D165" s="186">
        <v>85</v>
      </c>
      <c r="E165" s="182">
        <f>ROUNDUP(D165*$D$2*Сводная!$G$31,0)</f>
        <v>128</v>
      </c>
      <c r="F165" s="183">
        <v>0.1</v>
      </c>
      <c r="G165" s="256">
        <f t="shared" si="2"/>
        <v>42.5</v>
      </c>
      <c r="H165" s="183">
        <v>0.1</v>
      </c>
    </row>
    <row r="166" spans="1:8" x14ac:dyDescent="0.2">
      <c r="A166" s="158">
        <v>162</v>
      </c>
      <c r="B166" s="189" t="s">
        <v>135</v>
      </c>
      <c r="C166" s="191" t="s">
        <v>5</v>
      </c>
      <c r="D166" s="181">
        <v>137</v>
      </c>
      <c r="E166" s="182">
        <f>ROUNDUP(D166*$D$2*Сводная!$G$31,0)</f>
        <v>206</v>
      </c>
      <c r="F166" s="183">
        <v>0.1</v>
      </c>
      <c r="G166" s="256">
        <f t="shared" si="2"/>
        <v>68.5</v>
      </c>
      <c r="H166" s="183">
        <v>0.1</v>
      </c>
    </row>
    <row r="167" spans="1:8" x14ac:dyDescent="0.2">
      <c r="A167" s="158">
        <v>163</v>
      </c>
      <c r="B167" s="189" t="s">
        <v>136</v>
      </c>
      <c r="C167" s="191" t="s">
        <v>5</v>
      </c>
      <c r="D167" s="186">
        <v>98</v>
      </c>
      <c r="E167" s="182">
        <f>ROUNDUP(D167*$D$2*Сводная!$G$31,0)</f>
        <v>147</v>
      </c>
      <c r="F167" s="183">
        <v>0.1</v>
      </c>
      <c r="G167" s="256">
        <f t="shared" si="2"/>
        <v>49</v>
      </c>
      <c r="H167" s="183">
        <v>0.1</v>
      </c>
    </row>
    <row r="168" spans="1:8" ht="28.5" x14ac:dyDescent="0.2">
      <c r="A168" s="158">
        <v>164</v>
      </c>
      <c r="B168" s="189" t="s">
        <v>137</v>
      </c>
      <c r="C168" s="191" t="s">
        <v>5</v>
      </c>
      <c r="D168" s="181">
        <v>307</v>
      </c>
      <c r="E168" s="182">
        <f>ROUNDUP(D168*$D$2*Сводная!$G$31,0)</f>
        <v>461</v>
      </c>
      <c r="F168" s="183">
        <v>0.28000000000000003</v>
      </c>
      <c r="G168" s="256">
        <f t="shared" si="2"/>
        <v>153.5</v>
      </c>
      <c r="H168" s="183">
        <v>0.28000000000000003</v>
      </c>
    </row>
    <row r="169" spans="1:8" x14ac:dyDescent="0.2">
      <c r="A169" s="158">
        <v>165</v>
      </c>
      <c r="B169" s="189" t="s">
        <v>138</v>
      </c>
      <c r="C169" s="191" t="s">
        <v>5</v>
      </c>
      <c r="D169" s="181">
        <v>428</v>
      </c>
      <c r="E169" s="182">
        <f>ROUNDUP(D169*$D$2*Сводная!$G$31,0)</f>
        <v>642</v>
      </c>
      <c r="F169" s="183">
        <v>0.105</v>
      </c>
      <c r="G169" s="184">
        <f t="shared" si="2"/>
        <v>214</v>
      </c>
      <c r="H169" s="183">
        <v>0.105</v>
      </c>
    </row>
    <row r="170" spans="1:8" x14ac:dyDescent="0.2">
      <c r="A170" s="158">
        <v>166</v>
      </c>
      <c r="B170" s="189" t="s">
        <v>139</v>
      </c>
      <c r="C170" s="191" t="s">
        <v>5</v>
      </c>
      <c r="D170" s="181">
        <v>124</v>
      </c>
      <c r="E170" s="182">
        <f>ROUNDUP(D170*$D$2*Сводная!$G$31,0)</f>
        <v>186</v>
      </c>
      <c r="F170" s="183">
        <v>6.7000000000000004E-2</v>
      </c>
      <c r="G170" s="184">
        <f t="shared" si="2"/>
        <v>62</v>
      </c>
      <c r="H170" s="183">
        <v>6.7000000000000004E-2</v>
      </c>
    </row>
    <row r="171" spans="1:8" x14ac:dyDescent="0.2">
      <c r="A171" s="158">
        <v>167</v>
      </c>
      <c r="B171" s="189" t="s">
        <v>140</v>
      </c>
      <c r="C171" s="191" t="s">
        <v>1</v>
      </c>
      <c r="D171" s="181">
        <v>117</v>
      </c>
      <c r="E171" s="182">
        <f>ROUNDUP(D171*$D$2*Сводная!$G$31,0)</f>
        <v>176</v>
      </c>
      <c r="F171" s="183">
        <v>1.2999999999999999E-2</v>
      </c>
      <c r="G171" s="184">
        <f t="shared" si="2"/>
        <v>58.5</v>
      </c>
      <c r="H171" s="183">
        <v>1.2999999999999999E-2</v>
      </c>
    </row>
    <row r="172" spans="1:8" x14ac:dyDescent="0.2">
      <c r="A172" s="158">
        <v>168</v>
      </c>
      <c r="B172" s="189" t="s">
        <v>141</v>
      </c>
      <c r="C172" s="191" t="s">
        <v>1</v>
      </c>
      <c r="D172" s="181">
        <v>98</v>
      </c>
      <c r="E172" s="182">
        <f>ROUNDUP(D172*$D$2*Сводная!$G$31,0)</f>
        <v>147</v>
      </c>
      <c r="F172" s="183">
        <v>1.2999999999999999E-2</v>
      </c>
      <c r="G172" s="184">
        <f t="shared" si="2"/>
        <v>49</v>
      </c>
      <c r="H172" s="183">
        <v>1.2999999999999999E-2</v>
      </c>
    </row>
    <row r="173" spans="1:8" x14ac:dyDescent="0.2">
      <c r="A173" s="158">
        <v>169</v>
      </c>
      <c r="B173" s="189" t="s">
        <v>920</v>
      </c>
      <c r="C173" s="191" t="s">
        <v>5</v>
      </c>
      <c r="D173" s="186">
        <v>54</v>
      </c>
      <c r="E173" s="182">
        <f>ROUNDUP(D173*$D$2*Сводная!$G$31,0)</f>
        <v>81</v>
      </c>
      <c r="F173" s="183">
        <v>9.6000000000000002E-2</v>
      </c>
      <c r="G173" s="184">
        <f t="shared" si="2"/>
        <v>27</v>
      </c>
      <c r="H173" s="183">
        <v>9.6000000000000002E-2</v>
      </c>
    </row>
    <row r="174" spans="1:8" x14ac:dyDescent="0.2">
      <c r="A174" s="158">
        <v>170</v>
      </c>
      <c r="B174" s="189" t="s">
        <v>143</v>
      </c>
      <c r="C174" s="191" t="s">
        <v>5</v>
      </c>
      <c r="D174" s="181">
        <v>214</v>
      </c>
      <c r="E174" s="182">
        <f>ROUNDUP(D174*$D$2*Сводная!$G$31,0)</f>
        <v>321</v>
      </c>
      <c r="F174" s="183">
        <v>0.09</v>
      </c>
      <c r="G174" s="184">
        <f t="shared" si="2"/>
        <v>107</v>
      </c>
      <c r="H174" s="183">
        <v>0.09</v>
      </c>
    </row>
    <row r="175" spans="1:8" x14ac:dyDescent="0.2">
      <c r="A175" s="158">
        <v>171</v>
      </c>
      <c r="B175" s="189" t="s">
        <v>144</v>
      </c>
      <c r="C175" s="191" t="s">
        <v>5</v>
      </c>
      <c r="D175" s="181">
        <v>118</v>
      </c>
      <c r="E175" s="182">
        <f>ROUNDUP(D175*$D$2*Сводная!$G$31,0)</f>
        <v>177</v>
      </c>
      <c r="F175" s="183">
        <v>8.0000000000000002E-3</v>
      </c>
      <c r="G175" s="184">
        <f t="shared" si="2"/>
        <v>59</v>
      </c>
      <c r="H175" s="183">
        <v>8.0000000000000002E-3</v>
      </c>
    </row>
    <row r="176" spans="1:8" x14ac:dyDescent="0.2">
      <c r="A176" s="158">
        <v>172</v>
      </c>
      <c r="B176" s="189" t="s">
        <v>145</v>
      </c>
      <c r="C176" s="191" t="s">
        <v>5</v>
      </c>
      <c r="D176" s="181">
        <v>124</v>
      </c>
      <c r="E176" s="182">
        <f>ROUNDUP(D176*$D$2*Сводная!$G$31,0)</f>
        <v>186</v>
      </c>
      <c r="F176" s="183">
        <v>0.28000000000000003</v>
      </c>
      <c r="G176" s="184">
        <f t="shared" si="2"/>
        <v>62</v>
      </c>
      <c r="H176" s="183">
        <v>0.28000000000000003</v>
      </c>
    </row>
    <row r="177" spans="1:8" x14ac:dyDescent="0.2">
      <c r="A177" s="158">
        <v>173</v>
      </c>
      <c r="B177" s="189" t="s">
        <v>146</v>
      </c>
      <c r="C177" s="191" t="s">
        <v>5</v>
      </c>
      <c r="D177" s="186">
        <v>465</v>
      </c>
      <c r="E177" s="182">
        <f>ROUNDUP(D177*$D$2*Сводная!$G$31,0)</f>
        <v>698</v>
      </c>
      <c r="F177" s="183">
        <v>0.14000000000000001</v>
      </c>
      <c r="G177" s="184">
        <f t="shared" si="2"/>
        <v>232.5</v>
      </c>
      <c r="H177" s="183">
        <v>0.14000000000000001</v>
      </c>
    </row>
    <row r="178" spans="1:8" x14ac:dyDescent="0.2">
      <c r="A178" s="158">
        <v>174</v>
      </c>
      <c r="B178" s="189" t="s">
        <v>147</v>
      </c>
      <c r="C178" s="191" t="s">
        <v>5</v>
      </c>
      <c r="D178" s="181">
        <v>699</v>
      </c>
      <c r="E178" s="182">
        <f>ROUNDUP(D178*$D$2*Сводная!$G$31,0)</f>
        <v>1049</v>
      </c>
      <c r="F178" s="183">
        <v>0.18</v>
      </c>
      <c r="G178" s="184">
        <f t="shared" si="2"/>
        <v>349.5</v>
      </c>
      <c r="H178" s="183">
        <v>0.18</v>
      </c>
    </row>
    <row r="179" spans="1:8" x14ac:dyDescent="0.2">
      <c r="A179" s="158">
        <v>175</v>
      </c>
      <c r="B179" s="189" t="s">
        <v>148</v>
      </c>
      <c r="C179" s="191" t="s">
        <v>5</v>
      </c>
      <c r="D179" s="186">
        <v>795</v>
      </c>
      <c r="E179" s="182">
        <f>ROUNDUP(D179*$D$2*Сводная!$G$31,0)</f>
        <v>1193</v>
      </c>
      <c r="F179" s="183">
        <v>0.22</v>
      </c>
      <c r="G179" s="184">
        <f t="shared" si="2"/>
        <v>397.5</v>
      </c>
      <c r="H179" s="183">
        <v>0.22</v>
      </c>
    </row>
    <row r="180" spans="1:8" x14ac:dyDescent="0.2">
      <c r="A180" s="158">
        <v>176</v>
      </c>
      <c r="B180" s="189" t="s">
        <v>149</v>
      </c>
      <c r="C180" s="191" t="s">
        <v>5</v>
      </c>
      <c r="D180" s="186">
        <v>455</v>
      </c>
      <c r="E180" s="182">
        <f>ROUNDUP(D180*$D$2*Сводная!$G$31,0)</f>
        <v>683</v>
      </c>
      <c r="F180" s="183">
        <v>0.13</v>
      </c>
      <c r="G180" s="184">
        <f t="shared" si="2"/>
        <v>227.5</v>
      </c>
      <c r="H180" s="183">
        <v>0.13</v>
      </c>
    </row>
    <row r="181" spans="1:8" x14ac:dyDescent="0.2">
      <c r="A181" s="158">
        <v>177</v>
      </c>
      <c r="B181" s="189" t="s">
        <v>150</v>
      </c>
      <c r="C181" s="191" t="s">
        <v>5</v>
      </c>
      <c r="D181" s="186">
        <v>355</v>
      </c>
      <c r="E181" s="182">
        <f>ROUNDUP(D181*$D$2*Сводная!$G$31,0)</f>
        <v>533</v>
      </c>
      <c r="F181" s="183">
        <v>0.11</v>
      </c>
      <c r="G181" s="184">
        <f t="shared" si="2"/>
        <v>177.5</v>
      </c>
      <c r="H181" s="183">
        <v>0.11</v>
      </c>
    </row>
    <row r="182" spans="1:8" ht="28.5" x14ac:dyDescent="0.2">
      <c r="A182" s="158">
        <v>178</v>
      </c>
      <c r="B182" s="189" t="s">
        <v>1084</v>
      </c>
      <c r="C182" s="191" t="s">
        <v>1</v>
      </c>
      <c r="D182" s="186">
        <v>420</v>
      </c>
      <c r="E182" s="182">
        <f>ROUNDUP(D182*$D$2*Сводная!$G$31,0)</f>
        <v>630</v>
      </c>
      <c r="F182" s="183">
        <v>0.14000000000000001</v>
      </c>
      <c r="G182" s="184">
        <f t="shared" si="2"/>
        <v>210</v>
      </c>
      <c r="H182" s="183">
        <v>0.14000000000000001</v>
      </c>
    </row>
    <row r="183" spans="1:8" x14ac:dyDescent="0.2">
      <c r="A183" s="158">
        <v>179</v>
      </c>
      <c r="B183" s="189" t="s">
        <v>151</v>
      </c>
      <c r="C183" s="191" t="s">
        <v>5</v>
      </c>
      <c r="D183" s="181">
        <v>1540</v>
      </c>
      <c r="E183" s="182">
        <f>ROUNDUP(D183*$D$2*Сводная!$G$31,0)</f>
        <v>2310</v>
      </c>
      <c r="F183" s="183">
        <v>0.35</v>
      </c>
      <c r="G183" s="184">
        <f t="shared" si="2"/>
        <v>770</v>
      </c>
      <c r="H183" s="183">
        <v>0.35</v>
      </c>
    </row>
    <row r="184" spans="1:8" x14ac:dyDescent="0.2">
      <c r="A184" s="158">
        <v>180</v>
      </c>
      <c r="B184" s="189" t="s">
        <v>1085</v>
      </c>
      <c r="C184" s="191" t="s">
        <v>5</v>
      </c>
      <c r="D184" s="186">
        <v>1850</v>
      </c>
      <c r="E184" s="182">
        <f>ROUNDUP(D184*$D$2*Сводная!$G$31,0)</f>
        <v>2775</v>
      </c>
      <c r="F184" s="183">
        <v>0.3</v>
      </c>
      <c r="G184" s="184">
        <f t="shared" si="2"/>
        <v>925</v>
      </c>
      <c r="H184" s="183">
        <v>0.3</v>
      </c>
    </row>
    <row r="185" spans="1:8" x14ac:dyDescent="0.2">
      <c r="A185" s="158">
        <v>181</v>
      </c>
      <c r="B185" s="189" t="s">
        <v>152</v>
      </c>
      <c r="C185" s="191" t="s">
        <v>5</v>
      </c>
      <c r="D185" s="186">
        <v>425</v>
      </c>
      <c r="E185" s="182">
        <f>ROUNDUP(D185*$D$2*Сводная!$G$31,0)</f>
        <v>638</v>
      </c>
      <c r="F185" s="183">
        <v>0.2</v>
      </c>
      <c r="G185" s="184">
        <f t="shared" si="2"/>
        <v>212.5</v>
      </c>
      <c r="H185" s="183">
        <v>0.2</v>
      </c>
    </row>
    <row r="186" spans="1:8" x14ac:dyDescent="0.2">
      <c r="A186" s="158">
        <v>182</v>
      </c>
      <c r="B186" s="189" t="s">
        <v>153</v>
      </c>
      <c r="C186" s="191" t="s">
        <v>1</v>
      </c>
      <c r="D186" s="186">
        <v>355</v>
      </c>
      <c r="E186" s="182">
        <f>ROUNDUP(D186*$D$2*Сводная!$G$31,0)</f>
        <v>533</v>
      </c>
      <c r="F186" s="183">
        <v>0.155</v>
      </c>
      <c r="G186" s="184">
        <f t="shared" si="2"/>
        <v>177.5</v>
      </c>
      <c r="H186" s="183">
        <v>0.155</v>
      </c>
    </row>
    <row r="187" spans="1:8" x14ac:dyDescent="0.2">
      <c r="A187" s="158">
        <v>183</v>
      </c>
      <c r="B187" s="189" t="s">
        <v>154</v>
      </c>
      <c r="C187" s="191" t="s">
        <v>5</v>
      </c>
      <c r="D187" s="186">
        <v>235</v>
      </c>
      <c r="E187" s="182">
        <f>ROUNDUP(D187*$D$2*Сводная!$G$31,0)</f>
        <v>353</v>
      </c>
      <c r="F187" s="183">
        <v>0.35</v>
      </c>
      <c r="G187" s="184">
        <f t="shared" si="2"/>
        <v>117.5</v>
      </c>
      <c r="H187" s="183">
        <v>0.35</v>
      </c>
    </row>
    <row r="188" spans="1:8" x14ac:dyDescent="0.2">
      <c r="A188" s="158">
        <v>184</v>
      </c>
      <c r="B188" s="189" t="s">
        <v>155</v>
      </c>
      <c r="C188" s="191" t="s">
        <v>5</v>
      </c>
      <c r="D188" s="181">
        <v>506</v>
      </c>
      <c r="E188" s="182">
        <f>ROUNDUP(D188*$D$2*Сводная!$G$31,0)</f>
        <v>759</v>
      </c>
      <c r="F188" s="183"/>
      <c r="G188" s="184">
        <f t="shared" si="2"/>
        <v>253</v>
      </c>
      <c r="H188" s="183"/>
    </row>
    <row r="189" spans="1:8" x14ac:dyDescent="0.2">
      <c r="A189" s="158">
        <v>185</v>
      </c>
      <c r="B189" s="189" t="s">
        <v>543</v>
      </c>
      <c r="C189" s="191" t="s">
        <v>5</v>
      </c>
      <c r="D189" s="186">
        <v>345</v>
      </c>
      <c r="E189" s="182">
        <f>ROUNDUP(D189*$D$2*Сводная!$G$31,0)</f>
        <v>518</v>
      </c>
      <c r="F189" s="183"/>
      <c r="G189" s="184">
        <f t="shared" si="2"/>
        <v>172.5</v>
      </c>
      <c r="H189" s="183"/>
    </row>
    <row r="190" spans="1:8" x14ac:dyDescent="0.2">
      <c r="A190" s="158">
        <v>186</v>
      </c>
      <c r="B190" s="189" t="s">
        <v>542</v>
      </c>
      <c r="C190" s="191" t="s">
        <v>5</v>
      </c>
      <c r="D190" s="186">
        <v>575</v>
      </c>
      <c r="E190" s="182">
        <f>ROUNDUP(D190*$D$2*Сводная!$G$31,0)</f>
        <v>863</v>
      </c>
      <c r="F190" s="183">
        <v>0.35</v>
      </c>
      <c r="G190" s="184">
        <f t="shared" si="2"/>
        <v>287.5</v>
      </c>
      <c r="H190" s="183">
        <v>0.35</v>
      </c>
    </row>
    <row r="191" spans="1:8" x14ac:dyDescent="0.2">
      <c r="A191" s="158">
        <v>187</v>
      </c>
      <c r="B191" s="189" t="s">
        <v>156</v>
      </c>
      <c r="C191" s="191" t="s">
        <v>1</v>
      </c>
      <c r="D191" s="181">
        <v>60</v>
      </c>
      <c r="E191" s="182">
        <f>ROUNDUP(D191*$D$2*Сводная!$G$31,0)</f>
        <v>90</v>
      </c>
      <c r="F191" s="183">
        <v>0.1</v>
      </c>
      <c r="G191" s="184">
        <f t="shared" si="2"/>
        <v>30</v>
      </c>
      <c r="H191" s="183">
        <v>0.1</v>
      </c>
    </row>
    <row r="192" spans="1:8" x14ac:dyDescent="0.2">
      <c r="A192" s="158">
        <v>188</v>
      </c>
      <c r="B192" s="189" t="s">
        <v>157</v>
      </c>
      <c r="C192" s="191" t="s">
        <v>5</v>
      </c>
      <c r="D192" s="181">
        <v>221</v>
      </c>
      <c r="E192" s="182">
        <f>ROUNDUP(D192*$D$2*Сводная!$G$31,0)</f>
        <v>332</v>
      </c>
      <c r="F192" s="183">
        <v>0.19</v>
      </c>
      <c r="G192" s="184">
        <f t="shared" si="2"/>
        <v>110.5</v>
      </c>
      <c r="H192" s="183">
        <v>0.19</v>
      </c>
    </row>
    <row r="193" spans="1:8" x14ac:dyDescent="0.2">
      <c r="A193" s="158">
        <v>189</v>
      </c>
      <c r="B193" s="189" t="s">
        <v>158</v>
      </c>
      <c r="C193" s="191" t="s">
        <v>5</v>
      </c>
      <c r="D193" s="181">
        <v>266</v>
      </c>
      <c r="E193" s="182">
        <f>ROUNDUP(D193*$D$2*Сводная!$G$31,0)</f>
        <v>399</v>
      </c>
      <c r="F193" s="183">
        <v>0.35</v>
      </c>
      <c r="G193" s="184">
        <f t="shared" si="2"/>
        <v>133</v>
      </c>
      <c r="H193" s="183">
        <v>0.35</v>
      </c>
    </row>
    <row r="194" spans="1:8" x14ac:dyDescent="0.2">
      <c r="A194" s="158">
        <v>190</v>
      </c>
      <c r="B194" s="189" t="s">
        <v>159</v>
      </c>
      <c r="C194" s="191" t="s">
        <v>5</v>
      </c>
      <c r="D194" s="186">
        <v>60</v>
      </c>
      <c r="E194" s="182">
        <f>ROUNDUP(D194*$D$2*Сводная!$G$31,0)</f>
        <v>90</v>
      </c>
      <c r="F194" s="183">
        <v>0.35</v>
      </c>
      <c r="G194" s="184">
        <f t="shared" si="2"/>
        <v>30</v>
      </c>
      <c r="H194" s="183">
        <v>0.35</v>
      </c>
    </row>
    <row r="195" spans="1:8" ht="28.5" x14ac:dyDescent="0.2">
      <c r="A195" s="158">
        <v>191</v>
      </c>
      <c r="B195" s="189" t="s">
        <v>160</v>
      </c>
      <c r="C195" s="191" t="s">
        <v>5</v>
      </c>
      <c r="D195" s="186">
        <v>2345</v>
      </c>
      <c r="E195" s="182">
        <f>ROUNDUP(D195*$D$2*Сводная!$G$31,0)</f>
        <v>3518</v>
      </c>
      <c r="F195" s="183">
        <v>1.05</v>
      </c>
      <c r="G195" s="184">
        <f t="shared" si="2"/>
        <v>1172.5</v>
      </c>
      <c r="H195" s="183">
        <v>1.05</v>
      </c>
    </row>
    <row r="196" spans="1:8" x14ac:dyDescent="0.2">
      <c r="A196" s="158">
        <v>192</v>
      </c>
      <c r="B196" s="189" t="s">
        <v>891</v>
      </c>
      <c r="C196" s="191" t="s">
        <v>5</v>
      </c>
      <c r="D196" s="181">
        <v>48</v>
      </c>
      <c r="E196" s="182">
        <f>ROUNDUP(D196*$D$2*Сводная!$G$31,0)</f>
        <v>72</v>
      </c>
      <c r="F196" s="183">
        <v>0.43</v>
      </c>
      <c r="G196" s="184">
        <f t="shared" si="2"/>
        <v>24</v>
      </c>
      <c r="H196" s="183">
        <v>0.43</v>
      </c>
    </row>
    <row r="197" spans="1:8" ht="15" x14ac:dyDescent="0.2">
      <c r="A197" s="158">
        <v>193</v>
      </c>
      <c r="B197" s="187" t="s">
        <v>24</v>
      </c>
      <c r="C197" s="187"/>
      <c r="D197" s="176"/>
      <c r="E197" s="182"/>
      <c r="F197" s="188"/>
      <c r="G197" s="184"/>
      <c r="H197" s="188"/>
    </row>
    <row r="198" spans="1:8" x14ac:dyDescent="0.2">
      <c r="A198" s="158">
        <v>194</v>
      </c>
      <c r="B198" s="189" t="s">
        <v>861</v>
      </c>
      <c r="C198" s="191" t="s">
        <v>5</v>
      </c>
      <c r="D198" s="181">
        <v>1125</v>
      </c>
      <c r="E198" s="182">
        <f>ROUNDUP(D198*$D$2*Сводная!$G$31,0)</f>
        <v>1688</v>
      </c>
      <c r="F198" s="183">
        <v>0.51</v>
      </c>
      <c r="G198" s="184">
        <f t="shared" si="2"/>
        <v>562.5</v>
      </c>
      <c r="H198" s="183">
        <v>0.51</v>
      </c>
    </row>
    <row r="199" spans="1:8" x14ac:dyDescent="0.2">
      <c r="A199" s="158">
        <v>195</v>
      </c>
      <c r="B199" s="189" t="s">
        <v>862</v>
      </c>
      <c r="C199" s="191" t="s">
        <v>5</v>
      </c>
      <c r="D199" s="181">
        <v>1482</v>
      </c>
      <c r="E199" s="182">
        <f>ROUNDUP(D199*$D$2*Сводная!$G$31,0)</f>
        <v>2223</v>
      </c>
      <c r="F199" s="183">
        <v>0.89</v>
      </c>
      <c r="G199" s="184">
        <f t="shared" si="2"/>
        <v>741</v>
      </c>
      <c r="H199" s="183">
        <v>0.89</v>
      </c>
    </row>
    <row r="200" spans="1:8" x14ac:dyDescent="0.2">
      <c r="A200" s="158">
        <v>196</v>
      </c>
      <c r="B200" s="189" t="s">
        <v>863</v>
      </c>
      <c r="C200" s="191" t="s">
        <v>5</v>
      </c>
      <c r="D200" s="181">
        <v>2960</v>
      </c>
      <c r="E200" s="182">
        <f>ROUNDUP(D200*$D$2*Сводная!$G$31,0)</f>
        <v>4440</v>
      </c>
      <c r="F200" s="183">
        <v>0.59</v>
      </c>
      <c r="G200" s="184">
        <f t="shared" si="2"/>
        <v>1480</v>
      </c>
      <c r="H200" s="183">
        <v>0.59</v>
      </c>
    </row>
    <row r="201" spans="1:8" ht="28.5" x14ac:dyDescent="0.2">
      <c r="A201" s="158">
        <v>197</v>
      </c>
      <c r="B201" s="189" t="s">
        <v>1043</v>
      </c>
      <c r="C201" s="191" t="s">
        <v>5</v>
      </c>
      <c r="D201" s="181">
        <v>2250</v>
      </c>
      <c r="E201" s="182">
        <f>ROUNDUP(D201*$D$2*Сводная!$G$31,0)</f>
        <v>3375</v>
      </c>
      <c r="F201" s="183">
        <v>0.59</v>
      </c>
      <c r="G201" s="184">
        <f t="shared" ref="G201:G265" si="3">D201/2</f>
        <v>1125</v>
      </c>
      <c r="H201" s="183">
        <v>0.59</v>
      </c>
    </row>
    <row r="202" spans="1:8" x14ac:dyDescent="0.2">
      <c r="A202" s="158">
        <v>198</v>
      </c>
      <c r="B202" s="189" t="s">
        <v>514</v>
      </c>
      <c r="C202" s="191" t="s">
        <v>5</v>
      </c>
      <c r="D202" s="186">
        <v>1145</v>
      </c>
      <c r="E202" s="182">
        <f>ROUNDUP(D202*$D$2*Сводная!$G$31,0)</f>
        <v>1718</v>
      </c>
      <c r="F202" s="183">
        <v>0.5</v>
      </c>
      <c r="G202" s="184">
        <f t="shared" si="3"/>
        <v>572.5</v>
      </c>
      <c r="H202" s="183">
        <v>0.5</v>
      </c>
    </row>
    <row r="203" spans="1:8" x14ac:dyDescent="0.2">
      <c r="A203" s="158">
        <v>199</v>
      </c>
      <c r="B203" s="189" t="s">
        <v>164</v>
      </c>
      <c r="C203" s="191" t="s">
        <v>5</v>
      </c>
      <c r="D203" s="186">
        <v>1254</v>
      </c>
      <c r="E203" s="182">
        <f>ROUNDUP(D203*$D$2*Сводная!$G$31,0)</f>
        <v>1881</v>
      </c>
      <c r="F203" s="183">
        <v>0.04</v>
      </c>
      <c r="G203" s="184">
        <f t="shared" si="3"/>
        <v>627</v>
      </c>
      <c r="H203" s="183">
        <v>0.04</v>
      </c>
    </row>
    <row r="204" spans="1:8" x14ac:dyDescent="0.2">
      <c r="A204" s="158">
        <v>200</v>
      </c>
      <c r="B204" s="189" t="s">
        <v>165</v>
      </c>
      <c r="C204" s="191" t="s">
        <v>5</v>
      </c>
      <c r="D204" s="186">
        <v>1175</v>
      </c>
      <c r="E204" s="182">
        <f>ROUNDUP(D204*$D$2*Сводная!$G$31,0)</f>
        <v>1763</v>
      </c>
      <c r="F204" s="183">
        <v>0.09</v>
      </c>
      <c r="G204" s="184">
        <f t="shared" si="3"/>
        <v>587.5</v>
      </c>
      <c r="H204" s="183">
        <v>0.09</v>
      </c>
    </row>
    <row r="205" spans="1:8" ht="28.5" x14ac:dyDescent="0.2">
      <c r="A205" s="158">
        <v>201</v>
      </c>
      <c r="B205" s="189" t="s">
        <v>1121</v>
      </c>
      <c r="C205" s="191" t="s">
        <v>17</v>
      </c>
      <c r="D205" s="181">
        <v>1865</v>
      </c>
      <c r="E205" s="182">
        <f>ROUNDUP(D205*$D$2*Сводная!$G$31,0)</f>
        <v>2798</v>
      </c>
      <c r="F205" s="183">
        <v>0.59</v>
      </c>
      <c r="G205" s="184">
        <f t="shared" si="3"/>
        <v>932.5</v>
      </c>
      <c r="H205" s="183">
        <v>0.59</v>
      </c>
    </row>
    <row r="206" spans="1:8" ht="42.75" x14ac:dyDescent="0.2">
      <c r="A206" s="158">
        <v>202</v>
      </c>
      <c r="B206" s="189" t="s">
        <v>516</v>
      </c>
      <c r="C206" s="191" t="s">
        <v>17</v>
      </c>
      <c r="D206" s="181">
        <v>1012</v>
      </c>
      <c r="E206" s="182">
        <f>ROUNDUP(D206*$D$2*Сводная!$G$31,0)</f>
        <v>1518</v>
      </c>
      <c r="F206" s="183">
        <v>0.56999999999999995</v>
      </c>
      <c r="G206" s="184">
        <f t="shared" si="3"/>
        <v>506</v>
      </c>
      <c r="H206" s="183">
        <v>0.56999999999999995</v>
      </c>
    </row>
    <row r="207" spans="1:8" x14ac:dyDescent="0.2">
      <c r="A207" s="158">
        <v>203</v>
      </c>
      <c r="B207" s="189" t="s">
        <v>860</v>
      </c>
      <c r="C207" s="191" t="s">
        <v>17</v>
      </c>
      <c r="D207" s="181">
        <v>5215</v>
      </c>
      <c r="E207" s="182">
        <f>ROUNDUP(D207*$D$2*Сводная!$G$31,0)</f>
        <v>7823</v>
      </c>
      <c r="F207" s="183">
        <v>0.83</v>
      </c>
      <c r="G207" s="184">
        <f t="shared" si="3"/>
        <v>2607.5</v>
      </c>
      <c r="H207" s="183">
        <v>0.83</v>
      </c>
    </row>
    <row r="208" spans="1:8" x14ac:dyDescent="0.2">
      <c r="A208" s="158">
        <v>204</v>
      </c>
      <c r="B208" s="189" t="s">
        <v>1116</v>
      </c>
      <c r="C208" s="191" t="s">
        <v>17</v>
      </c>
      <c r="D208" s="186">
        <v>4500</v>
      </c>
      <c r="E208" s="182">
        <f>ROUNDUP(D208*$D$2*Сводная!$G$31,0)</f>
        <v>6750</v>
      </c>
      <c r="F208" s="183">
        <v>1</v>
      </c>
      <c r="G208" s="184">
        <f t="shared" si="3"/>
        <v>2250</v>
      </c>
      <c r="H208" s="183">
        <v>1</v>
      </c>
    </row>
    <row r="209" spans="1:8" ht="28.5" x14ac:dyDescent="0.2">
      <c r="A209" s="158">
        <v>205</v>
      </c>
      <c r="B209" s="189" t="s">
        <v>1044</v>
      </c>
      <c r="C209" s="191" t="s">
        <v>17</v>
      </c>
      <c r="D209" s="181">
        <v>594</v>
      </c>
      <c r="E209" s="182">
        <f>ROUNDUP(D209*$D$2*Сводная!$G$31,0)</f>
        <v>891</v>
      </c>
      <c r="F209" s="183">
        <v>1.1000000000000001</v>
      </c>
      <c r="G209" s="184">
        <f t="shared" si="3"/>
        <v>297</v>
      </c>
      <c r="H209" s="183">
        <v>1.1000000000000001</v>
      </c>
    </row>
    <row r="210" spans="1:8" x14ac:dyDescent="0.2">
      <c r="A210" s="158">
        <v>206</v>
      </c>
      <c r="B210" s="189" t="s">
        <v>1045</v>
      </c>
      <c r="C210" s="191" t="s">
        <v>17</v>
      </c>
      <c r="D210" s="181">
        <v>719</v>
      </c>
      <c r="E210" s="182">
        <f>ROUNDUP(D210*$D$2*Сводная!$G$31,0)</f>
        <v>1079</v>
      </c>
      <c r="F210" s="183">
        <v>1</v>
      </c>
      <c r="G210" s="184">
        <f t="shared" si="3"/>
        <v>359.5</v>
      </c>
      <c r="H210" s="183">
        <v>1</v>
      </c>
    </row>
    <row r="211" spans="1:8" ht="28.5" x14ac:dyDescent="0.2">
      <c r="A211" s="158">
        <v>207</v>
      </c>
      <c r="B211" s="189" t="s">
        <v>1046</v>
      </c>
      <c r="C211" s="191" t="s">
        <v>5</v>
      </c>
      <c r="D211" s="181">
        <v>325</v>
      </c>
      <c r="E211" s="182">
        <f>ROUNDUP(D211*$D$2*Сводная!$G$31,0)</f>
        <v>488</v>
      </c>
      <c r="F211" s="183">
        <v>1.1000000000000001</v>
      </c>
      <c r="G211" s="184">
        <f t="shared" si="3"/>
        <v>162.5</v>
      </c>
      <c r="H211" s="183">
        <v>1.1000000000000001</v>
      </c>
    </row>
    <row r="212" spans="1:8" x14ac:dyDescent="0.2">
      <c r="A212" s="158">
        <v>208</v>
      </c>
      <c r="B212" s="189" t="s">
        <v>864</v>
      </c>
      <c r="C212" s="191" t="s">
        <v>5</v>
      </c>
      <c r="D212" s="181">
        <v>174</v>
      </c>
      <c r="E212" s="182">
        <f>ROUNDUP(D212*$D$2*Сводная!$G$31,0)</f>
        <v>261</v>
      </c>
      <c r="F212" s="183">
        <v>0.02</v>
      </c>
      <c r="G212" s="184">
        <f t="shared" si="3"/>
        <v>87</v>
      </c>
      <c r="H212" s="183">
        <v>0.02</v>
      </c>
    </row>
    <row r="213" spans="1:8" x14ac:dyDescent="0.2">
      <c r="A213" s="158">
        <v>209</v>
      </c>
      <c r="B213" s="189" t="s">
        <v>172</v>
      </c>
      <c r="C213" s="191" t="s">
        <v>1</v>
      </c>
      <c r="D213" s="181">
        <v>124</v>
      </c>
      <c r="E213" s="182">
        <f>ROUNDUP(D213*$D$2*Сводная!$G$31,0)</f>
        <v>186</v>
      </c>
      <c r="F213" s="183">
        <v>0.03</v>
      </c>
      <c r="G213" s="184">
        <f t="shared" si="3"/>
        <v>62</v>
      </c>
      <c r="H213" s="183">
        <v>0.03</v>
      </c>
    </row>
    <row r="214" spans="1:8" x14ac:dyDescent="0.2">
      <c r="A214" s="158">
        <v>210</v>
      </c>
      <c r="B214" s="189" t="s">
        <v>173</v>
      </c>
      <c r="C214" s="191" t="s">
        <v>1</v>
      </c>
      <c r="D214" s="181">
        <v>450</v>
      </c>
      <c r="E214" s="182">
        <f>ROUNDUP(D214*$D$2*Сводная!$G$31,0)</f>
        <v>675</v>
      </c>
      <c r="F214" s="183">
        <v>0.28000000000000003</v>
      </c>
      <c r="G214" s="184">
        <f t="shared" si="3"/>
        <v>225</v>
      </c>
      <c r="H214" s="183">
        <v>0.28000000000000003</v>
      </c>
    </row>
    <row r="215" spans="1:8" x14ac:dyDescent="0.2">
      <c r="A215" s="158">
        <v>211</v>
      </c>
      <c r="B215" s="189" t="s">
        <v>865</v>
      </c>
      <c r="C215" s="191" t="s">
        <v>5</v>
      </c>
      <c r="D215" s="181">
        <v>134</v>
      </c>
      <c r="E215" s="182">
        <f>ROUNDUP(D215*$D$2*Сводная!$G$31,0)</f>
        <v>201</v>
      </c>
      <c r="F215" s="183">
        <v>0.3</v>
      </c>
      <c r="G215" s="184">
        <f t="shared" si="3"/>
        <v>67</v>
      </c>
      <c r="H215" s="183">
        <v>0.3</v>
      </c>
    </row>
    <row r="216" spans="1:8" x14ac:dyDescent="0.2">
      <c r="A216" s="158">
        <v>212</v>
      </c>
      <c r="B216" s="189" t="s">
        <v>867</v>
      </c>
      <c r="C216" s="191" t="s">
        <v>5</v>
      </c>
      <c r="D216" s="186">
        <v>594</v>
      </c>
      <c r="E216" s="182">
        <f>ROUNDUP(D216*$D$2*Сводная!$G$31,0)</f>
        <v>891</v>
      </c>
      <c r="F216" s="183">
        <v>0.5</v>
      </c>
      <c r="G216" s="184">
        <f t="shared" si="3"/>
        <v>297</v>
      </c>
      <c r="H216" s="183">
        <v>0.5</v>
      </c>
    </row>
    <row r="217" spans="1:8" ht="28.5" x14ac:dyDescent="0.2">
      <c r="A217" s="158">
        <v>213</v>
      </c>
      <c r="B217" s="189" t="s">
        <v>176</v>
      </c>
      <c r="C217" s="191" t="s">
        <v>5</v>
      </c>
      <c r="D217" s="181">
        <v>1133</v>
      </c>
      <c r="E217" s="182">
        <f>ROUNDUP(D217*$D$2*Сводная!$G$31,0)</f>
        <v>1700</v>
      </c>
      <c r="F217" s="183">
        <v>6.7000000000000004E-2</v>
      </c>
      <c r="G217" s="184">
        <f t="shared" si="3"/>
        <v>566.5</v>
      </c>
      <c r="H217" s="183">
        <v>6.7000000000000004E-2</v>
      </c>
    </row>
    <row r="218" spans="1:8" x14ac:dyDescent="0.2">
      <c r="A218" s="158">
        <v>214</v>
      </c>
      <c r="B218" s="189" t="s">
        <v>177</v>
      </c>
      <c r="C218" s="191" t="s">
        <v>5</v>
      </c>
      <c r="D218" s="181">
        <v>101</v>
      </c>
      <c r="E218" s="182">
        <f>ROUNDUP(D218*$D$2*Сводная!$G$31,0)</f>
        <v>152</v>
      </c>
      <c r="F218" s="183">
        <v>6.7000000000000004E-2</v>
      </c>
      <c r="G218" s="184">
        <f t="shared" si="3"/>
        <v>50.5</v>
      </c>
      <c r="H218" s="183">
        <v>6.7000000000000004E-2</v>
      </c>
    </row>
    <row r="219" spans="1:8" x14ac:dyDescent="0.2">
      <c r="A219" s="158">
        <v>215</v>
      </c>
      <c r="B219" s="189" t="s">
        <v>1047</v>
      </c>
      <c r="C219" s="191" t="s">
        <v>1</v>
      </c>
      <c r="D219" s="181">
        <v>120</v>
      </c>
      <c r="E219" s="182">
        <f>ROUNDUP(D219*$D$2*Сводная!$G$31,0)</f>
        <v>180</v>
      </c>
      <c r="F219" s="183">
        <v>0.25</v>
      </c>
      <c r="G219" s="184">
        <f t="shared" si="3"/>
        <v>60</v>
      </c>
      <c r="H219" s="183">
        <v>0.25</v>
      </c>
    </row>
    <row r="220" spans="1:8" ht="28.5" x14ac:dyDescent="0.2">
      <c r="A220" s="158">
        <v>216</v>
      </c>
      <c r="B220" s="189" t="s">
        <v>866</v>
      </c>
      <c r="C220" s="191" t="s">
        <v>5</v>
      </c>
      <c r="D220" s="186">
        <v>320</v>
      </c>
      <c r="E220" s="182">
        <f>ROUNDUP(D220*$D$2*Сводная!$G$31,0)</f>
        <v>480</v>
      </c>
      <c r="F220" s="183">
        <f>0.5+0.28+0.28</f>
        <v>1.06</v>
      </c>
      <c r="G220" s="184">
        <f t="shared" si="3"/>
        <v>160</v>
      </c>
      <c r="H220" s="183">
        <f>0.5+0.28+0.28</f>
        <v>1.06</v>
      </c>
    </row>
    <row r="221" spans="1:8" x14ac:dyDescent="0.2">
      <c r="A221" s="158">
        <v>217</v>
      </c>
      <c r="B221" s="189" t="s">
        <v>180</v>
      </c>
      <c r="C221" s="191" t="s">
        <v>5</v>
      </c>
      <c r="D221" s="181">
        <v>1400</v>
      </c>
      <c r="E221" s="182">
        <f>ROUNDUP(D221*$D$2*Сводная!$G$31,0)</f>
        <v>2100</v>
      </c>
      <c r="F221" s="183">
        <f>0.5+0.28+0.28+0.28+0.28</f>
        <v>1.62</v>
      </c>
      <c r="G221" s="184">
        <f t="shared" si="3"/>
        <v>700</v>
      </c>
      <c r="H221" s="183">
        <f>0.5+0.28+0.28+0.28+0.28</f>
        <v>1.62</v>
      </c>
    </row>
    <row r="222" spans="1:8" x14ac:dyDescent="0.2">
      <c r="A222" s="158">
        <v>218</v>
      </c>
      <c r="B222" s="189" t="s">
        <v>181</v>
      </c>
      <c r="C222" s="191" t="s">
        <v>5</v>
      </c>
      <c r="D222" s="186">
        <v>1645</v>
      </c>
      <c r="E222" s="182">
        <f>ROUNDUP(D222*$D$2*Сводная!$G$31,0)</f>
        <v>2468</v>
      </c>
      <c r="F222" s="183">
        <f>0.5+0.28+0.28</f>
        <v>1.06</v>
      </c>
      <c r="G222" s="184">
        <f t="shared" si="3"/>
        <v>822.5</v>
      </c>
      <c r="H222" s="183">
        <f>0.5+0.28+0.28</f>
        <v>1.06</v>
      </c>
    </row>
    <row r="223" spans="1:8" x14ac:dyDescent="0.2">
      <c r="A223" s="158">
        <v>219</v>
      </c>
      <c r="B223" s="189" t="s">
        <v>1086</v>
      </c>
      <c r="C223" s="191" t="s">
        <v>5</v>
      </c>
      <c r="D223" s="186">
        <v>650</v>
      </c>
      <c r="E223" s="182">
        <f>ROUNDUP(D223*$D$2*Сводная!$G$31,0)</f>
        <v>975</v>
      </c>
      <c r="F223" s="183">
        <f>0.5+0.28+0.28</f>
        <v>1.06</v>
      </c>
      <c r="G223" s="184">
        <f t="shared" si="3"/>
        <v>325</v>
      </c>
      <c r="H223" s="183">
        <f>0.5+0.28+0.28</f>
        <v>1.06</v>
      </c>
    </row>
    <row r="224" spans="1:8" x14ac:dyDescent="0.2">
      <c r="A224" s="158">
        <v>220</v>
      </c>
      <c r="B224" s="189" t="s">
        <v>182</v>
      </c>
      <c r="C224" s="191" t="s">
        <v>1</v>
      </c>
      <c r="D224" s="181">
        <v>2194</v>
      </c>
      <c r="E224" s="182">
        <f>ROUNDUP(D224*$D$2*Сводная!$G$31,0)</f>
        <v>3291</v>
      </c>
      <c r="F224" s="183">
        <f>0.5+0.28+0.28+0.28+0.28</f>
        <v>1.62</v>
      </c>
      <c r="G224" s="184">
        <f t="shared" si="3"/>
        <v>1097</v>
      </c>
      <c r="H224" s="183">
        <f>0.5+0.28+0.28+0.28+0.28</f>
        <v>1.62</v>
      </c>
    </row>
    <row r="225" spans="1:8" x14ac:dyDescent="0.2">
      <c r="A225" s="158">
        <v>221</v>
      </c>
      <c r="B225" s="189" t="s">
        <v>183</v>
      </c>
      <c r="C225" s="199" t="s">
        <v>1</v>
      </c>
      <c r="D225" s="186">
        <v>1845</v>
      </c>
      <c r="E225" s="182">
        <f>ROUNDUP(D225*$D$2*Сводная!$G$31,0)</f>
        <v>2768</v>
      </c>
      <c r="F225" s="183">
        <f>0.5+0.28+0.28+0.28+0.28</f>
        <v>1.62</v>
      </c>
      <c r="G225" s="184">
        <f t="shared" si="3"/>
        <v>922.5</v>
      </c>
      <c r="H225" s="183">
        <f>0.5+0.28+0.28+0.28+0.28</f>
        <v>1.62</v>
      </c>
    </row>
    <row r="226" spans="1:8" x14ac:dyDescent="0.2">
      <c r="A226" s="158">
        <v>222</v>
      </c>
      <c r="B226" s="189" t="s">
        <v>184</v>
      </c>
      <c r="C226" s="199" t="s">
        <v>1</v>
      </c>
      <c r="D226" s="186">
        <v>2640</v>
      </c>
      <c r="E226" s="182">
        <f>ROUNDUP(D226*$D$2*Сводная!$G$31,0)</f>
        <v>3960</v>
      </c>
      <c r="F226" s="183">
        <v>3</v>
      </c>
      <c r="G226" s="184">
        <f t="shared" si="3"/>
        <v>1320</v>
      </c>
      <c r="H226" s="183">
        <v>3</v>
      </c>
    </row>
    <row r="227" spans="1:8" x14ac:dyDescent="0.2">
      <c r="A227" s="158">
        <v>223</v>
      </c>
      <c r="B227" s="189" t="s">
        <v>185</v>
      </c>
      <c r="C227" s="199" t="s">
        <v>1</v>
      </c>
      <c r="D227" s="186">
        <v>2750</v>
      </c>
      <c r="E227" s="182">
        <f>ROUNDUP(D227*$D$2*Сводная!$G$31,0)</f>
        <v>4125</v>
      </c>
      <c r="F227" s="183">
        <v>0.28000000000000003</v>
      </c>
      <c r="G227" s="184">
        <f t="shared" si="3"/>
        <v>1375</v>
      </c>
      <c r="H227" s="183">
        <v>0.28000000000000003</v>
      </c>
    </row>
    <row r="228" spans="1:8" x14ac:dyDescent="0.2">
      <c r="A228" s="158">
        <v>224</v>
      </c>
      <c r="B228" s="189" t="s">
        <v>186</v>
      </c>
      <c r="C228" s="191" t="s">
        <v>17</v>
      </c>
      <c r="D228" s="186">
        <v>3600</v>
      </c>
      <c r="E228" s="182">
        <f>ROUNDUP(D228*$D$2*Сводная!$G$31,0)</f>
        <v>5400</v>
      </c>
      <c r="F228" s="183">
        <f>0.25+0.28</f>
        <v>0.53</v>
      </c>
      <c r="G228" s="184">
        <f t="shared" si="3"/>
        <v>1800</v>
      </c>
      <c r="H228" s="183">
        <f>0.25+0.28</f>
        <v>0.53</v>
      </c>
    </row>
    <row r="229" spans="1:8" x14ac:dyDescent="0.2">
      <c r="A229" s="158">
        <v>225</v>
      </c>
      <c r="B229" s="189" t="s">
        <v>187</v>
      </c>
      <c r="C229" s="191" t="s">
        <v>5</v>
      </c>
      <c r="D229" s="181">
        <v>627</v>
      </c>
      <c r="E229" s="182">
        <f>ROUNDUP(D229*$D$2*Сводная!$G$31,0)</f>
        <v>941</v>
      </c>
      <c r="F229" s="183">
        <f>0.25+0.28+0.28</f>
        <v>0.81</v>
      </c>
      <c r="G229" s="184">
        <f t="shared" si="3"/>
        <v>313.5</v>
      </c>
      <c r="H229" s="183">
        <f>0.25+0.28+0.28</f>
        <v>0.81</v>
      </c>
    </row>
    <row r="230" spans="1:8" ht="28.5" x14ac:dyDescent="0.2">
      <c r="A230" s="158">
        <v>226</v>
      </c>
      <c r="B230" s="189" t="s">
        <v>188</v>
      </c>
      <c r="C230" s="191" t="s">
        <v>5</v>
      </c>
      <c r="D230" s="181">
        <v>1100</v>
      </c>
      <c r="E230" s="182">
        <f>ROUNDUP(D230*$D$2*Сводная!$G$31,0)</f>
        <v>1650</v>
      </c>
      <c r="F230" s="183">
        <v>0.08</v>
      </c>
      <c r="G230" s="184">
        <f t="shared" si="3"/>
        <v>550</v>
      </c>
      <c r="H230" s="183">
        <v>0.08</v>
      </c>
    </row>
    <row r="231" spans="1:8" ht="28.5" x14ac:dyDescent="0.2">
      <c r="A231" s="158">
        <v>227</v>
      </c>
      <c r="B231" s="189" t="s">
        <v>189</v>
      </c>
      <c r="C231" s="191" t="s">
        <v>5</v>
      </c>
      <c r="D231" s="181">
        <v>1250</v>
      </c>
      <c r="E231" s="182">
        <f>ROUNDUP(D231*$D$2*Сводная!$G$31,0)</f>
        <v>1875</v>
      </c>
      <c r="F231" s="183">
        <v>0.1</v>
      </c>
      <c r="G231" s="184">
        <f t="shared" si="3"/>
        <v>625</v>
      </c>
      <c r="H231" s="183">
        <v>0.1</v>
      </c>
    </row>
    <row r="232" spans="1:8" ht="28.5" x14ac:dyDescent="0.2">
      <c r="A232" s="158">
        <v>228</v>
      </c>
      <c r="B232" s="189" t="s">
        <v>1122</v>
      </c>
      <c r="C232" s="191" t="s">
        <v>17</v>
      </c>
      <c r="D232" s="186">
        <v>3890</v>
      </c>
      <c r="E232" s="182">
        <f>ROUNDUP(D232*$D$2*Сводная!$G$31,0)</f>
        <v>5835</v>
      </c>
      <c r="F232" s="183">
        <v>0.1</v>
      </c>
      <c r="G232" s="184">
        <f t="shared" si="3"/>
        <v>1945</v>
      </c>
      <c r="H232" s="183">
        <v>0.1</v>
      </c>
    </row>
    <row r="233" spans="1:8" x14ac:dyDescent="0.2">
      <c r="A233" s="158">
        <v>229</v>
      </c>
      <c r="B233" s="189" t="s">
        <v>191</v>
      </c>
      <c r="C233" s="191" t="s">
        <v>5</v>
      </c>
      <c r="D233" s="186">
        <v>65</v>
      </c>
      <c r="E233" s="182">
        <f>ROUNDUP(D233*$D$2*Сводная!$G$31,0)</f>
        <v>98</v>
      </c>
      <c r="F233" s="183">
        <v>0.1</v>
      </c>
      <c r="G233" s="184">
        <f t="shared" si="3"/>
        <v>32.5</v>
      </c>
      <c r="H233" s="183">
        <v>0.1</v>
      </c>
    </row>
    <row r="234" spans="1:8" x14ac:dyDescent="0.2">
      <c r="A234" s="158">
        <v>230</v>
      </c>
      <c r="B234" s="189" t="s">
        <v>192</v>
      </c>
      <c r="C234" s="191" t="s">
        <v>5</v>
      </c>
      <c r="D234" s="186">
        <v>65</v>
      </c>
      <c r="E234" s="182">
        <f>ROUNDUP(D234*$D$2*Сводная!$G$31,0)</f>
        <v>98</v>
      </c>
      <c r="F234" s="183">
        <v>0.15</v>
      </c>
      <c r="G234" s="184">
        <f t="shared" si="3"/>
        <v>32.5</v>
      </c>
      <c r="H234" s="183">
        <v>0.15</v>
      </c>
    </row>
    <row r="235" spans="1:8" x14ac:dyDescent="0.2">
      <c r="A235" s="158">
        <v>231</v>
      </c>
      <c r="B235" s="189" t="s">
        <v>526</v>
      </c>
      <c r="C235" s="191" t="s">
        <v>5</v>
      </c>
      <c r="D235" s="186">
        <v>112</v>
      </c>
      <c r="E235" s="182">
        <f>ROUNDUP(D235*$D$2*Сводная!$G$31,0)</f>
        <v>168</v>
      </c>
      <c r="F235" s="183">
        <v>0.2</v>
      </c>
      <c r="G235" s="184">
        <f t="shared" si="3"/>
        <v>56</v>
      </c>
      <c r="H235" s="183">
        <v>0.2</v>
      </c>
    </row>
    <row r="236" spans="1:8" x14ac:dyDescent="0.2">
      <c r="A236" s="158">
        <v>232</v>
      </c>
      <c r="B236" s="189" t="s">
        <v>193</v>
      </c>
      <c r="C236" s="191" t="s">
        <v>5</v>
      </c>
      <c r="D236" s="181">
        <v>170</v>
      </c>
      <c r="E236" s="182">
        <f>ROUNDUP(D236*$D$2*Сводная!$G$31,0)</f>
        <v>255</v>
      </c>
      <c r="F236" s="183">
        <v>0.2</v>
      </c>
      <c r="G236" s="184">
        <f t="shared" si="3"/>
        <v>85</v>
      </c>
      <c r="H236" s="183">
        <v>0.2</v>
      </c>
    </row>
    <row r="237" spans="1:8" ht="28.5" x14ac:dyDescent="0.2">
      <c r="A237" s="158">
        <v>233</v>
      </c>
      <c r="B237" s="189" t="s">
        <v>174</v>
      </c>
      <c r="C237" s="191" t="s">
        <v>5</v>
      </c>
      <c r="D237" s="181">
        <v>307</v>
      </c>
      <c r="E237" s="182">
        <f>ROUNDUP(D237*$D$2*Сводная!$G$31,0)</f>
        <v>461</v>
      </c>
      <c r="F237" s="183">
        <v>0.29099999999999998</v>
      </c>
      <c r="G237" s="184">
        <f t="shared" si="3"/>
        <v>153.5</v>
      </c>
      <c r="H237" s="183">
        <v>0.29099999999999998</v>
      </c>
    </row>
    <row r="238" spans="1:8" x14ac:dyDescent="0.2">
      <c r="A238" s="158">
        <v>234</v>
      </c>
      <c r="B238" s="189" t="s">
        <v>1049</v>
      </c>
      <c r="C238" s="191" t="s">
        <v>5</v>
      </c>
      <c r="D238" s="181">
        <v>437</v>
      </c>
      <c r="E238" s="182">
        <f>ROUNDUP(D238*$D$2*Сводная!$G$31,0)</f>
        <v>656</v>
      </c>
      <c r="F238" s="183">
        <v>0.32</v>
      </c>
      <c r="G238" s="184">
        <f t="shared" si="3"/>
        <v>218.5</v>
      </c>
      <c r="H238" s="183">
        <v>0.32</v>
      </c>
    </row>
    <row r="239" spans="1:8" x14ac:dyDescent="0.2">
      <c r="A239" s="158">
        <v>235</v>
      </c>
      <c r="B239" s="189" t="s">
        <v>1048</v>
      </c>
      <c r="C239" s="191" t="s">
        <v>5</v>
      </c>
      <c r="D239" s="181">
        <v>656</v>
      </c>
      <c r="E239" s="182">
        <f>ROUNDUP(D239*$D$2*Сводная!$G$31,0)</f>
        <v>984</v>
      </c>
      <c r="F239" s="183">
        <v>0.378</v>
      </c>
      <c r="G239" s="184">
        <f t="shared" si="3"/>
        <v>328</v>
      </c>
      <c r="H239" s="183">
        <v>0.378</v>
      </c>
    </row>
    <row r="240" spans="1:8" x14ac:dyDescent="0.2">
      <c r="A240" s="158">
        <v>236</v>
      </c>
      <c r="B240" s="189" t="s">
        <v>921</v>
      </c>
      <c r="C240" s="191" t="s">
        <v>5</v>
      </c>
      <c r="D240" s="181">
        <v>756</v>
      </c>
      <c r="E240" s="182">
        <f>ROUNDUP(D240*$D$2*Сводная!$G$31,0)</f>
        <v>1134</v>
      </c>
      <c r="F240" s="183">
        <v>0.39</v>
      </c>
      <c r="G240" s="184">
        <f t="shared" si="3"/>
        <v>378</v>
      </c>
      <c r="H240" s="183">
        <v>0.39</v>
      </c>
    </row>
    <row r="241" spans="1:8" ht="28.5" x14ac:dyDescent="0.2">
      <c r="A241" s="158">
        <v>237</v>
      </c>
      <c r="B241" s="189" t="s">
        <v>1102</v>
      </c>
      <c r="C241" s="191" t="s">
        <v>5</v>
      </c>
      <c r="D241" s="181">
        <v>956</v>
      </c>
      <c r="E241" s="182">
        <f>ROUNDUP(D241*$D$2*Сводная!$G$31,0)</f>
        <v>1434</v>
      </c>
      <c r="F241" s="183">
        <v>0.29099999999999998</v>
      </c>
      <c r="G241" s="184">
        <f t="shared" si="3"/>
        <v>478</v>
      </c>
      <c r="H241" s="183">
        <v>0.29099999999999998</v>
      </c>
    </row>
    <row r="242" spans="1:8" ht="28.5" x14ac:dyDescent="0.2">
      <c r="A242" s="158">
        <v>238</v>
      </c>
      <c r="B242" s="189" t="s">
        <v>1050</v>
      </c>
      <c r="C242" s="191" t="s">
        <v>5</v>
      </c>
      <c r="D242" s="186">
        <v>856</v>
      </c>
      <c r="E242" s="182">
        <f>ROUNDUP(D242*$D$2*Сводная!$G$31,0)</f>
        <v>1284</v>
      </c>
      <c r="F242" s="183">
        <v>0.378</v>
      </c>
      <c r="G242" s="184">
        <f t="shared" si="3"/>
        <v>428</v>
      </c>
      <c r="H242" s="183">
        <v>0.378</v>
      </c>
    </row>
    <row r="243" spans="1:8" ht="28.5" x14ac:dyDescent="0.2">
      <c r="A243" s="158">
        <v>239</v>
      </c>
      <c r="B243" s="189" t="s">
        <v>922</v>
      </c>
      <c r="C243" s="191" t="s">
        <v>5</v>
      </c>
      <c r="D243" s="186">
        <v>956</v>
      </c>
      <c r="E243" s="182">
        <f>ROUNDUP(D243*$D$2*Сводная!$G$31,0)</f>
        <v>1434</v>
      </c>
      <c r="F243" s="183">
        <v>0.2</v>
      </c>
      <c r="G243" s="184">
        <f t="shared" si="3"/>
        <v>478</v>
      </c>
      <c r="H243" s="183">
        <v>0.2</v>
      </c>
    </row>
    <row r="244" spans="1:8" x14ac:dyDescent="0.2">
      <c r="A244" s="158">
        <v>240</v>
      </c>
      <c r="B244" s="189" t="s">
        <v>195</v>
      </c>
      <c r="C244" s="191" t="s">
        <v>1</v>
      </c>
      <c r="D244" s="181">
        <v>248</v>
      </c>
      <c r="E244" s="182">
        <f>ROUNDUP(D244*$D$2*Сводная!$G$31,0)</f>
        <v>372</v>
      </c>
      <c r="F244" s="183">
        <v>0.1</v>
      </c>
      <c r="G244" s="184">
        <f t="shared" si="3"/>
        <v>124</v>
      </c>
      <c r="H244" s="183">
        <v>0.1</v>
      </c>
    </row>
    <row r="245" spans="1:8" ht="28.5" x14ac:dyDescent="0.2">
      <c r="A245" s="158">
        <v>241</v>
      </c>
      <c r="B245" s="189" t="s">
        <v>196</v>
      </c>
      <c r="C245" s="191" t="s">
        <v>1</v>
      </c>
      <c r="D245" s="186">
        <v>285</v>
      </c>
      <c r="E245" s="182">
        <f>ROUNDUP(D245*$D$2*Сводная!$G$31,0)</f>
        <v>428</v>
      </c>
      <c r="F245" s="183">
        <v>0.05</v>
      </c>
      <c r="G245" s="184">
        <f t="shared" si="3"/>
        <v>142.5</v>
      </c>
      <c r="H245" s="183">
        <v>0.05</v>
      </c>
    </row>
    <row r="246" spans="1:8" x14ac:dyDescent="0.2">
      <c r="A246" s="158">
        <v>242</v>
      </c>
      <c r="B246" s="189" t="s">
        <v>197</v>
      </c>
      <c r="C246" s="191" t="s">
        <v>1</v>
      </c>
      <c r="D246" s="181">
        <v>124</v>
      </c>
      <c r="E246" s="182">
        <f>ROUNDUP(D246*$D$2*Сводная!$G$31,0)</f>
        <v>186</v>
      </c>
      <c r="F246" s="183">
        <v>0.1</v>
      </c>
      <c r="G246" s="184">
        <f t="shared" si="3"/>
        <v>62</v>
      </c>
      <c r="H246" s="183">
        <v>0.1</v>
      </c>
    </row>
    <row r="247" spans="1:8" x14ac:dyDescent="0.2">
      <c r="A247" s="158">
        <v>243</v>
      </c>
      <c r="B247" s="189" t="s">
        <v>198</v>
      </c>
      <c r="C247" s="191" t="s">
        <v>5</v>
      </c>
      <c r="D247" s="181">
        <v>120</v>
      </c>
      <c r="E247" s="182">
        <f>ROUNDUP(D247*$D$2*Сводная!$G$31,0)</f>
        <v>180</v>
      </c>
      <c r="F247" s="183">
        <v>0.1</v>
      </c>
      <c r="G247" s="184">
        <f t="shared" si="3"/>
        <v>60</v>
      </c>
      <c r="H247" s="183">
        <v>0.1</v>
      </c>
    </row>
    <row r="248" spans="1:8" x14ac:dyDescent="0.2">
      <c r="A248" s="158">
        <v>244</v>
      </c>
      <c r="B248" s="189" t="s">
        <v>903</v>
      </c>
      <c r="C248" s="191" t="s">
        <v>5</v>
      </c>
      <c r="D248" s="186">
        <v>325</v>
      </c>
      <c r="E248" s="182">
        <f>ROUNDUP(D248*$D$2*Сводная!$G$31,0)</f>
        <v>488</v>
      </c>
      <c r="F248" s="183">
        <v>0.25</v>
      </c>
      <c r="G248" s="184">
        <f t="shared" si="3"/>
        <v>162.5</v>
      </c>
      <c r="H248" s="183">
        <v>0.25</v>
      </c>
    </row>
    <row r="249" spans="1:8" x14ac:dyDescent="0.2">
      <c r="A249" s="158">
        <v>245</v>
      </c>
      <c r="B249" s="189" t="s">
        <v>1051</v>
      </c>
      <c r="C249" s="191" t="s">
        <v>5</v>
      </c>
      <c r="D249" s="186">
        <v>365</v>
      </c>
      <c r="E249" s="182">
        <f>ROUNDUP(D249*$D$2*Сводная!$G$31,0)</f>
        <v>548</v>
      </c>
      <c r="F249" s="183">
        <v>0.41</v>
      </c>
      <c r="G249" s="184">
        <f t="shared" si="3"/>
        <v>182.5</v>
      </c>
      <c r="H249" s="183">
        <v>0.41</v>
      </c>
    </row>
    <row r="250" spans="1:8" ht="28.5" x14ac:dyDescent="0.2">
      <c r="A250" s="158">
        <v>246</v>
      </c>
      <c r="B250" s="189" t="s">
        <v>201</v>
      </c>
      <c r="C250" s="191" t="s">
        <v>5</v>
      </c>
      <c r="D250" s="186">
        <v>550</v>
      </c>
      <c r="E250" s="182">
        <f>ROUNDUP(D250*$D$2*Сводная!$G$31,0)</f>
        <v>825</v>
      </c>
      <c r="F250" s="183">
        <v>0.64</v>
      </c>
      <c r="G250" s="184">
        <f t="shared" si="3"/>
        <v>275</v>
      </c>
      <c r="H250" s="183">
        <v>0.64</v>
      </c>
    </row>
    <row r="251" spans="1:8" ht="28.5" x14ac:dyDescent="0.2">
      <c r="A251" s="158">
        <v>247</v>
      </c>
      <c r="B251" s="189" t="s">
        <v>868</v>
      </c>
      <c r="C251" s="191" t="s">
        <v>5</v>
      </c>
      <c r="D251" s="181">
        <v>800</v>
      </c>
      <c r="E251" s="182">
        <f>ROUNDUP(D251*$D$2*Сводная!$G$31,0)</f>
        <v>1200</v>
      </c>
      <c r="F251" s="183"/>
      <c r="G251" s="184">
        <f t="shared" si="3"/>
        <v>400</v>
      </c>
      <c r="H251" s="183"/>
    </row>
    <row r="252" spans="1:8" ht="28.5" x14ac:dyDescent="0.2">
      <c r="A252" s="158">
        <v>248</v>
      </c>
      <c r="B252" s="189" t="s">
        <v>203</v>
      </c>
      <c r="C252" s="191" t="s">
        <v>5</v>
      </c>
      <c r="D252" s="181">
        <v>580</v>
      </c>
      <c r="E252" s="182">
        <f>ROUNDUP(D252*$D$2*Сводная!$G$31,0)</f>
        <v>870</v>
      </c>
      <c r="F252" s="183">
        <v>0.41</v>
      </c>
      <c r="G252" s="184">
        <f t="shared" si="3"/>
        <v>290</v>
      </c>
      <c r="H252" s="183">
        <v>0.41</v>
      </c>
    </row>
    <row r="253" spans="1:8" ht="28.5" x14ac:dyDescent="0.2">
      <c r="A253" s="158">
        <v>249</v>
      </c>
      <c r="B253" s="189" t="s">
        <v>869</v>
      </c>
      <c r="C253" s="191" t="s">
        <v>5</v>
      </c>
      <c r="D253" s="186">
        <v>600</v>
      </c>
      <c r="E253" s="182">
        <f>ROUNDUP(D253*$D$2*Сводная!$G$31,0)</f>
        <v>900</v>
      </c>
      <c r="F253" s="183">
        <v>0.64</v>
      </c>
      <c r="G253" s="184">
        <f t="shared" si="3"/>
        <v>300</v>
      </c>
      <c r="H253" s="183">
        <v>0.64</v>
      </c>
    </row>
    <row r="254" spans="1:8" x14ac:dyDescent="0.2">
      <c r="A254" s="158">
        <v>250</v>
      </c>
      <c r="B254" s="189" t="s">
        <v>601</v>
      </c>
      <c r="C254" s="191" t="s">
        <v>1</v>
      </c>
      <c r="D254" s="181">
        <v>520</v>
      </c>
      <c r="E254" s="182">
        <f>ROUNDUP(D254*$D$2*Сводная!$G$31,0)</f>
        <v>780</v>
      </c>
      <c r="F254" s="183">
        <v>0.55000000000000004</v>
      </c>
      <c r="G254" s="184">
        <f t="shared" si="3"/>
        <v>260</v>
      </c>
      <c r="H254" s="183">
        <v>0.55000000000000004</v>
      </c>
    </row>
    <row r="255" spans="1:8" x14ac:dyDescent="0.2">
      <c r="A255" s="158">
        <v>251</v>
      </c>
      <c r="B255" s="189" t="s">
        <v>205</v>
      </c>
      <c r="C255" s="191" t="s">
        <v>5</v>
      </c>
      <c r="D255" s="186">
        <v>320</v>
      </c>
      <c r="E255" s="182">
        <f>ROUNDUP(D255*$D$2*Сводная!$G$31,0)</f>
        <v>480</v>
      </c>
      <c r="F255" s="183">
        <v>0.25</v>
      </c>
      <c r="G255" s="184">
        <f t="shared" si="3"/>
        <v>160</v>
      </c>
      <c r="H255" s="183">
        <v>0.25</v>
      </c>
    </row>
    <row r="256" spans="1:8" x14ac:dyDescent="0.2">
      <c r="A256" s="158">
        <v>252</v>
      </c>
      <c r="B256" s="189" t="s">
        <v>199</v>
      </c>
      <c r="C256" s="191" t="s">
        <v>5</v>
      </c>
      <c r="D256" s="186">
        <v>290</v>
      </c>
      <c r="E256" s="182">
        <f>ROUNDUP(D256*$D$2*Сводная!$G$31,0)</f>
        <v>435</v>
      </c>
      <c r="F256" s="183">
        <v>0.25</v>
      </c>
      <c r="G256" s="184">
        <f t="shared" si="3"/>
        <v>145</v>
      </c>
      <c r="H256" s="183">
        <v>0.25</v>
      </c>
    </row>
    <row r="257" spans="1:8" x14ac:dyDescent="0.2">
      <c r="A257" s="158">
        <v>253</v>
      </c>
      <c r="B257" s="189" t="s">
        <v>206</v>
      </c>
      <c r="C257" s="191" t="s">
        <v>1</v>
      </c>
      <c r="D257" s="186">
        <v>1500</v>
      </c>
      <c r="E257" s="182">
        <f>ROUNDUP(D257*$D$2*Сводная!$G$31,0)</f>
        <v>2250</v>
      </c>
      <c r="F257" s="183">
        <v>0.7</v>
      </c>
      <c r="G257" s="184">
        <f t="shared" si="3"/>
        <v>750</v>
      </c>
      <c r="H257" s="183">
        <v>0.7</v>
      </c>
    </row>
    <row r="258" spans="1:8" x14ac:dyDescent="0.2">
      <c r="A258" s="158">
        <v>254</v>
      </c>
      <c r="B258" s="189" t="s">
        <v>207</v>
      </c>
      <c r="C258" s="191" t="s">
        <v>5</v>
      </c>
      <c r="D258" s="186">
        <v>345</v>
      </c>
      <c r="E258" s="182">
        <f>ROUNDUP(D258*$D$2*Сводная!$G$31,0)</f>
        <v>518</v>
      </c>
      <c r="F258" s="183">
        <v>0.88</v>
      </c>
      <c r="G258" s="184">
        <f t="shared" si="3"/>
        <v>172.5</v>
      </c>
      <c r="H258" s="183">
        <v>0.88</v>
      </c>
    </row>
    <row r="259" spans="1:8" ht="15" x14ac:dyDescent="0.2">
      <c r="A259" s="158">
        <v>255</v>
      </c>
      <c r="B259" s="192" t="s">
        <v>49</v>
      </c>
      <c r="C259" s="192"/>
      <c r="D259" s="176"/>
      <c r="E259" s="182"/>
      <c r="F259" s="188"/>
      <c r="G259" s="184"/>
      <c r="H259" s="188"/>
    </row>
    <row r="260" spans="1:8" x14ac:dyDescent="0.2">
      <c r="A260" s="158">
        <v>256</v>
      </c>
      <c r="B260" s="189" t="s">
        <v>208</v>
      </c>
      <c r="C260" s="191" t="s">
        <v>1</v>
      </c>
      <c r="D260" s="186">
        <v>65</v>
      </c>
      <c r="E260" s="182">
        <f>ROUNDUP(D260*$D$2*Сводная!$G$31,0)</f>
        <v>98</v>
      </c>
      <c r="F260" s="183">
        <v>0.05</v>
      </c>
      <c r="G260" s="184">
        <f t="shared" si="3"/>
        <v>32.5</v>
      </c>
      <c r="H260" s="183">
        <v>0.05</v>
      </c>
    </row>
    <row r="261" spans="1:8" x14ac:dyDescent="0.2">
      <c r="A261" s="158">
        <v>257</v>
      </c>
      <c r="B261" s="189" t="s">
        <v>56</v>
      </c>
      <c r="C261" s="191" t="s">
        <v>1</v>
      </c>
      <c r="D261" s="181">
        <v>125</v>
      </c>
      <c r="E261" s="182">
        <f>ROUNDUP(D261*$D$2*Сводная!$G$31,0)</f>
        <v>188</v>
      </c>
      <c r="F261" s="183">
        <v>0.1</v>
      </c>
      <c r="G261" s="184">
        <f t="shared" si="3"/>
        <v>62.5</v>
      </c>
      <c r="H261" s="183">
        <v>0.1</v>
      </c>
    </row>
    <row r="262" spans="1:8" x14ac:dyDescent="0.2">
      <c r="A262" s="158">
        <v>258</v>
      </c>
      <c r="B262" s="189" t="s">
        <v>209</v>
      </c>
      <c r="C262" s="191" t="s">
        <v>1</v>
      </c>
      <c r="D262" s="186">
        <v>455</v>
      </c>
      <c r="E262" s="182">
        <f>ROUNDUP(D262*$D$2*Сводная!$G$31,0)</f>
        <v>683</v>
      </c>
      <c r="F262" s="183">
        <v>0.3</v>
      </c>
      <c r="G262" s="184">
        <f t="shared" si="3"/>
        <v>227.5</v>
      </c>
      <c r="H262" s="183">
        <v>0.3</v>
      </c>
    </row>
    <row r="263" spans="1:8" x14ac:dyDescent="0.2">
      <c r="A263" s="158">
        <v>259</v>
      </c>
      <c r="B263" s="189" t="s">
        <v>210</v>
      </c>
      <c r="C263" s="191" t="s">
        <v>1</v>
      </c>
      <c r="D263" s="186">
        <v>475</v>
      </c>
      <c r="E263" s="182">
        <f>ROUNDUP(D263*$D$2*Сводная!$G$31,0)</f>
        <v>713</v>
      </c>
      <c r="F263" s="183">
        <v>0.25</v>
      </c>
      <c r="G263" s="184">
        <f t="shared" si="3"/>
        <v>237.5</v>
      </c>
      <c r="H263" s="183">
        <v>0.25</v>
      </c>
    </row>
    <row r="264" spans="1:8" x14ac:dyDescent="0.2">
      <c r="A264" s="158">
        <v>260</v>
      </c>
      <c r="B264" s="189" t="s">
        <v>211</v>
      </c>
      <c r="C264" s="191" t="s">
        <v>1</v>
      </c>
      <c r="D264" s="186">
        <v>795</v>
      </c>
      <c r="E264" s="182">
        <f>ROUNDUP(D264*$D$2*Сводная!$G$31,0)</f>
        <v>1193</v>
      </c>
      <c r="F264" s="183">
        <v>0.3</v>
      </c>
      <c r="G264" s="184">
        <f t="shared" si="3"/>
        <v>397.5</v>
      </c>
      <c r="H264" s="183">
        <v>0.3</v>
      </c>
    </row>
    <row r="265" spans="1:8" x14ac:dyDescent="0.2">
      <c r="A265" s="158">
        <v>261</v>
      </c>
      <c r="B265" s="189" t="s">
        <v>58</v>
      </c>
      <c r="C265" s="191" t="s">
        <v>1</v>
      </c>
      <c r="D265" s="181">
        <v>114</v>
      </c>
      <c r="E265" s="182">
        <f>ROUNDUP(D265*$D$2*Сводная!$G$31,0)</f>
        <v>171</v>
      </c>
      <c r="F265" s="183">
        <v>0.2</v>
      </c>
      <c r="G265" s="184">
        <f t="shared" si="3"/>
        <v>57</v>
      </c>
      <c r="H265" s="183">
        <v>0.2</v>
      </c>
    </row>
    <row r="266" spans="1:8" x14ac:dyDescent="0.2">
      <c r="A266" s="158">
        <v>262</v>
      </c>
      <c r="B266" s="189" t="s">
        <v>212</v>
      </c>
      <c r="C266" s="191" t="s">
        <v>1</v>
      </c>
      <c r="D266" s="181">
        <v>126</v>
      </c>
      <c r="E266" s="182">
        <f>ROUNDUP(D266*$D$2*Сводная!$G$31,0)</f>
        <v>189</v>
      </c>
      <c r="F266" s="183">
        <v>0.02</v>
      </c>
      <c r="G266" s="184">
        <f t="shared" ref="G266:G332" si="4">D266/2</f>
        <v>63</v>
      </c>
      <c r="H266" s="183">
        <v>0.02</v>
      </c>
    </row>
    <row r="267" spans="1:8" x14ac:dyDescent="0.2">
      <c r="A267" s="158">
        <v>263</v>
      </c>
      <c r="B267" s="189" t="s">
        <v>57</v>
      </c>
      <c r="C267" s="191" t="s">
        <v>1</v>
      </c>
      <c r="D267" s="186">
        <v>825</v>
      </c>
      <c r="E267" s="182">
        <f>ROUNDUP(D267*$D$2*Сводная!$G$31,0)</f>
        <v>1238</v>
      </c>
      <c r="F267" s="183">
        <v>0.6</v>
      </c>
      <c r="G267" s="184">
        <f t="shared" si="4"/>
        <v>412.5</v>
      </c>
      <c r="H267" s="183">
        <v>0.6</v>
      </c>
    </row>
    <row r="268" spans="1:8" x14ac:dyDescent="0.2">
      <c r="A268" s="158">
        <v>264</v>
      </c>
      <c r="B268" s="189" t="s">
        <v>213</v>
      </c>
      <c r="C268" s="191" t="s">
        <v>1</v>
      </c>
      <c r="D268" s="186">
        <v>215</v>
      </c>
      <c r="E268" s="182">
        <f>ROUNDUP(D268*$D$2*Сводная!$G$31,0)</f>
        <v>323</v>
      </c>
      <c r="F268" s="183">
        <v>0.15</v>
      </c>
      <c r="G268" s="184">
        <f t="shared" si="4"/>
        <v>107.5</v>
      </c>
      <c r="H268" s="183">
        <v>0.15</v>
      </c>
    </row>
    <row r="269" spans="1:8" x14ac:dyDescent="0.2">
      <c r="A269" s="158">
        <v>265</v>
      </c>
      <c r="B269" s="189" t="s">
        <v>214</v>
      </c>
      <c r="C269" s="191" t="s">
        <v>1</v>
      </c>
      <c r="D269" s="186">
        <v>580</v>
      </c>
      <c r="E269" s="182">
        <f>ROUNDUP(D269*$D$2*Сводная!$G$31,0)</f>
        <v>870</v>
      </c>
      <c r="F269" s="183">
        <v>0.32</v>
      </c>
      <c r="G269" s="184">
        <f t="shared" si="4"/>
        <v>290</v>
      </c>
      <c r="H269" s="183">
        <v>0.32</v>
      </c>
    </row>
    <row r="270" spans="1:8" x14ac:dyDescent="0.2">
      <c r="A270" s="158">
        <v>266</v>
      </c>
      <c r="B270" s="189" t="s">
        <v>1119</v>
      </c>
      <c r="C270" s="191" t="s">
        <v>1</v>
      </c>
      <c r="D270" s="186">
        <v>1500</v>
      </c>
      <c r="E270" s="182">
        <f>ROUNDUP(D270*$D$2*Сводная!$G$31,0)</f>
        <v>2250</v>
      </c>
      <c r="F270" s="183">
        <v>0.55000000000000004</v>
      </c>
      <c r="G270" s="184">
        <f t="shared" si="4"/>
        <v>750</v>
      </c>
      <c r="H270" s="183">
        <v>0.55000000000000004</v>
      </c>
    </row>
    <row r="271" spans="1:8" x14ac:dyDescent="0.2">
      <c r="A271" s="158">
        <v>267</v>
      </c>
      <c r="B271" s="189" t="s">
        <v>604</v>
      </c>
      <c r="C271" s="191" t="s">
        <v>1</v>
      </c>
      <c r="D271" s="181">
        <v>580</v>
      </c>
      <c r="E271" s="182">
        <f>ROUNDUP(D271*$D$2*Сводная!$G$31,0)</f>
        <v>870</v>
      </c>
      <c r="F271" s="183">
        <v>0.35</v>
      </c>
      <c r="G271" s="184">
        <f t="shared" si="4"/>
        <v>290</v>
      </c>
      <c r="H271" s="183">
        <v>0.35</v>
      </c>
    </row>
    <row r="272" spans="1:8" ht="15" x14ac:dyDescent="0.2">
      <c r="A272" s="158">
        <v>268</v>
      </c>
      <c r="B272" s="187" t="s">
        <v>59</v>
      </c>
      <c r="C272" s="187"/>
      <c r="D272" s="176"/>
      <c r="E272" s="182"/>
      <c r="F272" s="188"/>
      <c r="G272" s="184"/>
      <c r="H272" s="188"/>
    </row>
    <row r="273" spans="1:8" x14ac:dyDescent="0.2">
      <c r="A273" s="158">
        <v>269</v>
      </c>
      <c r="B273" s="189" t="s">
        <v>215</v>
      </c>
      <c r="C273" s="191" t="s">
        <v>5</v>
      </c>
      <c r="D273" s="186">
        <v>100</v>
      </c>
      <c r="E273" s="182">
        <f>ROUNDUP(D273*$D$2*Сводная!$G$31,0)</f>
        <v>150</v>
      </c>
      <c r="F273" s="183">
        <v>0.1</v>
      </c>
      <c r="G273" s="184">
        <f t="shared" si="4"/>
        <v>50</v>
      </c>
      <c r="H273" s="183">
        <v>0.1</v>
      </c>
    </row>
    <row r="274" spans="1:8" x14ac:dyDescent="0.2">
      <c r="A274" s="158">
        <v>270</v>
      </c>
      <c r="B274" s="189" t="s">
        <v>216</v>
      </c>
      <c r="C274" s="191" t="s">
        <v>5</v>
      </c>
      <c r="D274" s="186">
        <v>100</v>
      </c>
      <c r="E274" s="182">
        <f>ROUNDUP(D274*$D$2*Сводная!$G$31,0)</f>
        <v>150</v>
      </c>
      <c r="F274" s="183">
        <v>0.1</v>
      </c>
      <c r="G274" s="184">
        <f t="shared" si="4"/>
        <v>50</v>
      </c>
      <c r="H274" s="183">
        <v>0.1</v>
      </c>
    </row>
    <row r="275" spans="1:8" x14ac:dyDescent="0.2">
      <c r="A275" s="158">
        <v>271</v>
      </c>
      <c r="B275" s="189" t="s">
        <v>518</v>
      </c>
      <c r="C275" s="191" t="s">
        <v>5</v>
      </c>
      <c r="D275" s="186">
        <v>150</v>
      </c>
      <c r="E275" s="182">
        <f>ROUNDUP(D275*$D$2*Сводная!$G$31,0)</f>
        <v>225</v>
      </c>
      <c r="F275" s="183">
        <v>0.1</v>
      </c>
      <c r="G275" s="184">
        <f t="shared" si="4"/>
        <v>75</v>
      </c>
      <c r="H275" s="183">
        <v>0.1</v>
      </c>
    </row>
    <row r="276" spans="1:8" x14ac:dyDescent="0.2">
      <c r="A276" s="158">
        <v>272</v>
      </c>
      <c r="B276" s="189" t="s">
        <v>217</v>
      </c>
      <c r="C276" s="191" t="s">
        <v>5</v>
      </c>
      <c r="D276" s="181">
        <v>400</v>
      </c>
      <c r="E276" s="182">
        <f>ROUNDUP(D276*$D$2*Сводная!$G$31,0)</f>
        <v>600</v>
      </c>
      <c r="F276" s="183">
        <v>0.2</v>
      </c>
      <c r="G276" s="184">
        <f t="shared" si="4"/>
        <v>200</v>
      </c>
      <c r="H276" s="183">
        <v>0.2</v>
      </c>
    </row>
    <row r="277" spans="1:8" x14ac:dyDescent="0.2">
      <c r="A277" s="158">
        <v>273</v>
      </c>
      <c r="B277" s="189" t="s">
        <v>218</v>
      </c>
      <c r="C277" s="191" t="s">
        <v>5</v>
      </c>
      <c r="D277" s="181">
        <v>196</v>
      </c>
      <c r="E277" s="182">
        <f>ROUNDUP(D277*$D$2*Сводная!$G$31,0)</f>
        <v>294</v>
      </c>
      <c r="F277" s="183">
        <v>0.1</v>
      </c>
      <c r="G277" s="184">
        <f t="shared" si="4"/>
        <v>98</v>
      </c>
      <c r="H277" s="183">
        <v>0.1</v>
      </c>
    </row>
    <row r="278" spans="1:8" x14ac:dyDescent="0.2">
      <c r="A278" s="158">
        <v>274</v>
      </c>
      <c r="B278" s="189" t="s">
        <v>219</v>
      </c>
      <c r="C278" s="191" t="s">
        <v>5</v>
      </c>
      <c r="D278" s="186">
        <v>375</v>
      </c>
      <c r="E278" s="182">
        <f>ROUNDUP(D278*$D$2*Сводная!$G$31,0)</f>
        <v>563</v>
      </c>
      <c r="F278" s="183">
        <v>0.35</v>
      </c>
      <c r="G278" s="184">
        <f t="shared" si="4"/>
        <v>187.5</v>
      </c>
      <c r="H278" s="183">
        <v>0.35</v>
      </c>
    </row>
    <row r="279" spans="1:8" x14ac:dyDescent="0.2">
      <c r="A279" s="158">
        <v>275</v>
      </c>
      <c r="B279" s="189" t="s">
        <v>1118</v>
      </c>
      <c r="C279" s="191" t="s">
        <v>5</v>
      </c>
      <c r="D279" s="181">
        <v>529</v>
      </c>
      <c r="E279" s="182">
        <f>ROUNDUP(D279*$D$2*Сводная!$G$31,0)</f>
        <v>794</v>
      </c>
      <c r="F279" s="183">
        <v>0.25</v>
      </c>
      <c r="G279" s="184">
        <f t="shared" si="4"/>
        <v>264.5</v>
      </c>
      <c r="H279" s="183">
        <v>0.25</v>
      </c>
    </row>
    <row r="280" spans="1:8" x14ac:dyDescent="0.2">
      <c r="A280" s="158">
        <v>276</v>
      </c>
      <c r="B280" s="189" t="s">
        <v>1117</v>
      </c>
      <c r="C280" s="191" t="s">
        <v>5</v>
      </c>
      <c r="D280" s="181">
        <v>658</v>
      </c>
      <c r="E280" s="182">
        <f>ROUNDUP(D280*$D$2*Сводная!$G$31,0)</f>
        <v>987</v>
      </c>
      <c r="F280" s="183">
        <v>0.38100000000000001</v>
      </c>
      <c r="G280" s="184">
        <f t="shared" si="4"/>
        <v>329</v>
      </c>
      <c r="H280" s="183">
        <v>0.38100000000000001</v>
      </c>
    </row>
    <row r="281" spans="1:8" ht="28.5" x14ac:dyDescent="0.2">
      <c r="A281" s="158">
        <v>277</v>
      </c>
      <c r="B281" s="189" t="s">
        <v>1052</v>
      </c>
      <c r="C281" s="191" t="s">
        <v>5</v>
      </c>
      <c r="D281" s="181">
        <v>843</v>
      </c>
      <c r="E281" s="182">
        <f>ROUNDUP(D281*$D$2*Сводная!$G$31,0)</f>
        <v>1265</v>
      </c>
      <c r="F281" s="183">
        <v>0.38100000000000001</v>
      </c>
      <c r="G281" s="184">
        <f t="shared" si="4"/>
        <v>421.5</v>
      </c>
      <c r="H281" s="183">
        <v>0.38100000000000001</v>
      </c>
    </row>
    <row r="282" spans="1:8" x14ac:dyDescent="0.2">
      <c r="A282" s="158">
        <v>278</v>
      </c>
      <c r="B282" s="189" t="s">
        <v>222</v>
      </c>
      <c r="C282" s="191" t="s">
        <v>1</v>
      </c>
      <c r="D282" s="181">
        <v>142</v>
      </c>
      <c r="E282" s="182">
        <f>ROUNDUP(D282*$D$2*Сводная!$G$31,0)</f>
        <v>213</v>
      </c>
      <c r="F282" s="183">
        <v>0.2</v>
      </c>
      <c r="G282" s="184">
        <f t="shared" si="4"/>
        <v>71</v>
      </c>
      <c r="H282" s="183">
        <v>0.2</v>
      </c>
    </row>
    <row r="283" spans="1:8" x14ac:dyDescent="0.2">
      <c r="A283" s="158">
        <v>279</v>
      </c>
      <c r="B283" s="189" t="s">
        <v>892</v>
      </c>
      <c r="C283" s="191" t="s">
        <v>5</v>
      </c>
      <c r="D283" s="181">
        <v>345</v>
      </c>
      <c r="E283" s="182">
        <f>ROUNDUP(D283*$D$2*Сводная!$G$31,0)</f>
        <v>518</v>
      </c>
      <c r="F283" s="183">
        <v>0.2</v>
      </c>
      <c r="G283" s="184">
        <f t="shared" si="4"/>
        <v>172.5</v>
      </c>
      <c r="H283" s="183">
        <v>0.2</v>
      </c>
    </row>
    <row r="284" spans="1:8" x14ac:dyDescent="0.2">
      <c r="A284" s="158">
        <v>280</v>
      </c>
      <c r="B284" s="189" t="s">
        <v>893</v>
      </c>
      <c r="C284" s="191" t="s">
        <v>5</v>
      </c>
      <c r="D284" s="186">
        <v>625</v>
      </c>
      <c r="E284" s="182">
        <f>ROUNDUP(D284*$D$2*Сводная!$G$31,0)</f>
        <v>938</v>
      </c>
      <c r="F284" s="183">
        <v>6.7000000000000004E-2</v>
      </c>
      <c r="G284" s="184">
        <f t="shared" si="4"/>
        <v>312.5</v>
      </c>
      <c r="H284" s="183">
        <v>6.7000000000000004E-2</v>
      </c>
    </row>
    <row r="285" spans="1:8" x14ac:dyDescent="0.2">
      <c r="A285" s="158">
        <v>281</v>
      </c>
      <c r="B285" s="189" t="s">
        <v>1087</v>
      </c>
      <c r="C285" s="191" t="s">
        <v>5</v>
      </c>
      <c r="D285" s="186">
        <v>900</v>
      </c>
      <c r="E285" s="182">
        <f>ROUNDUP(D285*$D$2*Сводная!$G$31,0)</f>
        <v>1350</v>
      </c>
      <c r="F285" s="183">
        <v>0.25</v>
      </c>
      <c r="G285" s="184">
        <f t="shared" si="4"/>
        <v>450</v>
      </c>
      <c r="H285" s="183">
        <v>0.25</v>
      </c>
    </row>
    <row r="286" spans="1:8" x14ac:dyDescent="0.2">
      <c r="A286" s="158">
        <v>282</v>
      </c>
      <c r="B286" s="189" t="s">
        <v>224</v>
      </c>
      <c r="C286" s="191" t="s">
        <v>5</v>
      </c>
      <c r="D286" s="181">
        <v>143</v>
      </c>
      <c r="E286" s="182">
        <f>ROUNDUP(D286*$D$2*Сводная!$G$31,0)</f>
        <v>215</v>
      </c>
      <c r="F286" s="183">
        <v>0.2</v>
      </c>
      <c r="G286" s="184">
        <f t="shared" si="4"/>
        <v>71.5</v>
      </c>
      <c r="H286" s="183">
        <v>0.2</v>
      </c>
    </row>
    <row r="287" spans="1:8" x14ac:dyDescent="0.2">
      <c r="A287" s="158">
        <v>283</v>
      </c>
      <c r="B287" s="189" t="s">
        <v>226</v>
      </c>
      <c r="C287" s="191" t="s">
        <v>5</v>
      </c>
      <c r="D287" s="181">
        <v>370</v>
      </c>
      <c r="E287" s="182">
        <f>ROUNDUP(D287*$D$2*Сводная!$G$31,0)</f>
        <v>555</v>
      </c>
      <c r="F287" s="183">
        <v>0.36</v>
      </c>
      <c r="G287" s="184">
        <f t="shared" si="4"/>
        <v>185</v>
      </c>
      <c r="H287" s="183">
        <v>0.36</v>
      </c>
    </row>
    <row r="288" spans="1:8" x14ac:dyDescent="0.2">
      <c r="A288" s="158">
        <v>284</v>
      </c>
      <c r="B288" s="189" t="s">
        <v>228</v>
      </c>
      <c r="C288" s="191" t="s">
        <v>5</v>
      </c>
      <c r="D288" s="181">
        <v>1650</v>
      </c>
      <c r="E288" s="182">
        <f>ROUNDUP(D288*$D$2*Сводная!$G$31,0)</f>
        <v>2475</v>
      </c>
      <c r="F288" s="183">
        <f>0.25+0.36</f>
        <v>0.61</v>
      </c>
      <c r="G288" s="184">
        <f t="shared" si="4"/>
        <v>825</v>
      </c>
      <c r="H288" s="183">
        <f>0.25+0.36</f>
        <v>0.61</v>
      </c>
    </row>
    <row r="289" spans="1:8" ht="28.5" x14ac:dyDescent="0.2">
      <c r="A289" s="158">
        <v>285</v>
      </c>
      <c r="B289" s="189" t="s">
        <v>894</v>
      </c>
      <c r="C289" s="191" t="s">
        <v>5</v>
      </c>
      <c r="D289" s="186">
        <v>1945</v>
      </c>
      <c r="E289" s="182">
        <f>ROUNDUP(D289*$D$2*Сводная!$G$31,0)</f>
        <v>2918</v>
      </c>
      <c r="F289" s="183">
        <f>0.25+0.36</f>
        <v>0.61</v>
      </c>
      <c r="G289" s="184">
        <f t="shared" si="4"/>
        <v>972.5</v>
      </c>
      <c r="H289" s="183">
        <f>0.25+0.36</f>
        <v>0.61</v>
      </c>
    </row>
    <row r="290" spans="1:8" x14ac:dyDescent="0.2">
      <c r="A290" s="158">
        <v>286</v>
      </c>
      <c r="B290" s="189" t="s">
        <v>229</v>
      </c>
      <c r="C290" s="191" t="s">
        <v>1</v>
      </c>
      <c r="D290" s="186">
        <v>2145</v>
      </c>
      <c r="E290" s="182">
        <f>ROUNDUP(D290*$D$2*Сводная!$G$31,0)</f>
        <v>3218</v>
      </c>
      <c r="F290" s="183">
        <v>0.72</v>
      </c>
      <c r="G290" s="184">
        <f t="shared" si="4"/>
        <v>1072.5</v>
      </c>
      <c r="H290" s="183">
        <v>0.72</v>
      </c>
    </row>
    <row r="291" spans="1:8" ht="28.5" x14ac:dyDescent="0.2">
      <c r="A291" s="158">
        <v>287</v>
      </c>
      <c r="B291" s="189" t="s">
        <v>895</v>
      </c>
      <c r="C291" s="191" t="s">
        <v>1</v>
      </c>
      <c r="D291" s="186">
        <v>2455</v>
      </c>
      <c r="E291" s="182">
        <f>ROUNDUP(D291*$D$2*Сводная!$G$31,0)</f>
        <v>3683</v>
      </c>
      <c r="F291" s="183">
        <v>1.2</v>
      </c>
      <c r="G291" s="184">
        <f t="shared" si="4"/>
        <v>1227.5</v>
      </c>
      <c r="H291" s="183">
        <v>1.2</v>
      </c>
    </row>
    <row r="292" spans="1:8" ht="28.5" x14ac:dyDescent="0.2">
      <c r="A292" s="158">
        <v>288</v>
      </c>
      <c r="B292" s="189" t="s">
        <v>230</v>
      </c>
      <c r="C292" s="191" t="s">
        <v>5</v>
      </c>
      <c r="D292" s="181">
        <v>2650</v>
      </c>
      <c r="E292" s="182">
        <f>ROUNDUP(D292*$D$2*Сводная!$G$31,0)</f>
        <v>3975</v>
      </c>
      <c r="F292" s="183">
        <v>1.2</v>
      </c>
      <c r="G292" s="184">
        <f t="shared" si="4"/>
        <v>1325</v>
      </c>
      <c r="H292" s="183">
        <v>1.2</v>
      </c>
    </row>
    <row r="293" spans="1:8" ht="28.5" x14ac:dyDescent="0.2">
      <c r="A293" s="158">
        <v>289</v>
      </c>
      <c r="B293" s="189" t="s">
        <v>231</v>
      </c>
      <c r="C293" s="191" t="s">
        <v>5</v>
      </c>
      <c r="D293" s="181">
        <v>3240</v>
      </c>
      <c r="E293" s="182">
        <f>ROUNDUP(D293*$D$2*Сводная!$G$31,0)</f>
        <v>4860</v>
      </c>
      <c r="F293" s="183">
        <v>1.5</v>
      </c>
      <c r="G293" s="184">
        <f t="shared" si="4"/>
        <v>1620</v>
      </c>
      <c r="H293" s="183">
        <v>1.5</v>
      </c>
    </row>
    <row r="294" spans="1:8" x14ac:dyDescent="0.2">
      <c r="A294" s="158">
        <v>290</v>
      </c>
      <c r="B294" s="189" t="s">
        <v>870</v>
      </c>
      <c r="C294" s="191" t="s">
        <v>1</v>
      </c>
      <c r="D294" s="186">
        <v>2455</v>
      </c>
      <c r="E294" s="182">
        <f>ROUNDUP(D294*$D$2*Сводная!$G$31,0)</f>
        <v>3683</v>
      </c>
      <c r="F294" s="183">
        <v>1.5</v>
      </c>
      <c r="G294" s="184">
        <f t="shared" si="4"/>
        <v>1227.5</v>
      </c>
      <c r="H294" s="183">
        <v>1.5</v>
      </c>
    </row>
    <row r="295" spans="1:8" x14ac:dyDescent="0.2">
      <c r="A295" s="158">
        <v>291</v>
      </c>
      <c r="B295" s="189" t="s">
        <v>233</v>
      </c>
      <c r="C295" s="191" t="s">
        <v>1</v>
      </c>
      <c r="D295" s="186">
        <v>1645</v>
      </c>
      <c r="E295" s="182">
        <f>ROUNDUP(D295*$D$2*Сводная!$G$31,0)</f>
        <v>2468</v>
      </c>
      <c r="F295" s="183">
        <v>1.5</v>
      </c>
      <c r="G295" s="184">
        <f t="shared" si="4"/>
        <v>822.5</v>
      </c>
      <c r="H295" s="183">
        <v>1.5</v>
      </c>
    </row>
    <row r="296" spans="1:8" x14ac:dyDescent="0.2">
      <c r="A296" s="158">
        <v>292</v>
      </c>
      <c r="B296" s="189" t="s">
        <v>913</v>
      </c>
      <c r="C296" s="191" t="s">
        <v>1</v>
      </c>
      <c r="D296" s="186">
        <v>1235</v>
      </c>
      <c r="E296" s="182">
        <f>ROUNDUP(D296*$D$2*Сводная!$G$31,0)</f>
        <v>1853</v>
      </c>
      <c r="F296" s="183">
        <v>1.5</v>
      </c>
      <c r="G296" s="184">
        <f t="shared" si="4"/>
        <v>617.5</v>
      </c>
      <c r="H296" s="183">
        <v>1.5</v>
      </c>
    </row>
    <row r="297" spans="1:8" x14ac:dyDescent="0.2">
      <c r="A297" s="158">
        <v>293</v>
      </c>
      <c r="B297" s="189" t="s">
        <v>1088</v>
      </c>
      <c r="C297" s="191" t="s">
        <v>1</v>
      </c>
      <c r="D297" s="186">
        <v>200</v>
      </c>
      <c r="E297" s="182">
        <f>ROUNDUP(D297*$D$2*Сводная!$G$31,0)</f>
        <v>300</v>
      </c>
      <c r="F297" s="183">
        <v>0.36</v>
      </c>
      <c r="G297" s="184">
        <f t="shared" si="4"/>
        <v>100</v>
      </c>
      <c r="H297" s="183">
        <v>0.36</v>
      </c>
    </row>
    <row r="298" spans="1:8" ht="28.5" x14ac:dyDescent="0.2">
      <c r="A298" s="158">
        <v>294</v>
      </c>
      <c r="B298" s="189" t="s">
        <v>235</v>
      </c>
      <c r="C298" s="191" t="s">
        <v>1</v>
      </c>
      <c r="D298" s="186">
        <v>2810</v>
      </c>
      <c r="E298" s="182">
        <f>ROUNDUP(D298*$D$2*Сводная!$G$31,0)</f>
        <v>4215</v>
      </c>
      <c r="F298" s="183">
        <v>0.1</v>
      </c>
      <c r="G298" s="184">
        <f t="shared" si="4"/>
        <v>1405</v>
      </c>
      <c r="H298" s="183">
        <v>0.1</v>
      </c>
    </row>
    <row r="299" spans="1:8" x14ac:dyDescent="0.2">
      <c r="A299" s="158">
        <v>295</v>
      </c>
      <c r="B299" s="189" t="s">
        <v>872</v>
      </c>
      <c r="C299" s="191" t="s">
        <v>1</v>
      </c>
      <c r="D299" s="181">
        <v>225</v>
      </c>
      <c r="E299" s="182">
        <f>ROUNDUP(D299*$D$2*Сводная!$G$31,0)</f>
        <v>338</v>
      </c>
      <c r="F299" s="183">
        <v>0.1</v>
      </c>
      <c r="G299" s="184">
        <f t="shared" si="4"/>
        <v>112.5</v>
      </c>
      <c r="H299" s="183">
        <v>0.1</v>
      </c>
    </row>
    <row r="300" spans="1:8" x14ac:dyDescent="0.2">
      <c r="A300" s="158">
        <v>296</v>
      </c>
      <c r="B300" s="189" t="s">
        <v>871</v>
      </c>
      <c r="C300" s="191" t="s">
        <v>1</v>
      </c>
      <c r="D300" s="181">
        <v>175</v>
      </c>
      <c r="E300" s="182">
        <f>ROUNDUP(D300*$D$2*Сводная!$G$31,0)</f>
        <v>263</v>
      </c>
      <c r="F300" s="183">
        <v>0.15</v>
      </c>
      <c r="G300" s="184">
        <f t="shared" si="4"/>
        <v>87.5</v>
      </c>
      <c r="H300" s="183">
        <v>0.15</v>
      </c>
    </row>
    <row r="301" spans="1:8" x14ac:dyDescent="0.2">
      <c r="A301" s="158">
        <v>297</v>
      </c>
      <c r="B301" s="189" t="s">
        <v>237</v>
      </c>
      <c r="C301" s="191" t="s">
        <v>1</v>
      </c>
      <c r="D301" s="181">
        <v>125</v>
      </c>
      <c r="E301" s="182">
        <f>ROUNDUP(D301*$D$2*Сводная!$G$31,0)</f>
        <v>188</v>
      </c>
      <c r="F301" s="183">
        <v>0.15</v>
      </c>
      <c r="G301" s="184">
        <f t="shared" si="4"/>
        <v>62.5</v>
      </c>
      <c r="H301" s="183">
        <v>0.15</v>
      </c>
    </row>
    <row r="302" spans="1:8" x14ac:dyDescent="0.2">
      <c r="A302" s="158">
        <v>298</v>
      </c>
      <c r="B302" s="189" t="s">
        <v>238</v>
      </c>
      <c r="C302" s="191" t="s">
        <v>5</v>
      </c>
      <c r="D302" s="186">
        <v>285</v>
      </c>
      <c r="E302" s="182">
        <f>ROUNDUP(D302*$D$2*Сводная!$G$31,0)</f>
        <v>428</v>
      </c>
      <c r="F302" s="183">
        <v>0.17499999999999999</v>
      </c>
      <c r="G302" s="184">
        <f t="shared" si="4"/>
        <v>142.5</v>
      </c>
      <c r="H302" s="183">
        <v>0.17499999999999999</v>
      </c>
    </row>
    <row r="303" spans="1:8" x14ac:dyDescent="0.2">
      <c r="A303" s="158">
        <v>299</v>
      </c>
      <c r="B303" s="189" t="s">
        <v>239</v>
      </c>
      <c r="C303" s="191" t="s">
        <v>1</v>
      </c>
      <c r="D303" s="181">
        <v>125</v>
      </c>
      <c r="E303" s="182">
        <f>ROUNDUP(D303*$D$2*Сводная!$G$31,0)</f>
        <v>188</v>
      </c>
      <c r="F303" s="183">
        <v>0.35</v>
      </c>
      <c r="G303" s="184">
        <f t="shared" si="4"/>
        <v>62.5</v>
      </c>
      <c r="H303" s="183">
        <v>0.35</v>
      </c>
    </row>
    <row r="304" spans="1:8" x14ac:dyDescent="0.2">
      <c r="A304" s="158">
        <v>300</v>
      </c>
      <c r="B304" s="189" t="s">
        <v>240</v>
      </c>
      <c r="C304" s="191" t="s">
        <v>5</v>
      </c>
      <c r="D304" s="186">
        <v>375</v>
      </c>
      <c r="E304" s="182">
        <f>ROUNDUP(D304*$D$2*Сводная!$G$31,0)</f>
        <v>563</v>
      </c>
      <c r="F304" s="183">
        <v>0.17499999999999999</v>
      </c>
      <c r="G304" s="184">
        <f t="shared" si="4"/>
        <v>187.5</v>
      </c>
      <c r="H304" s="183">
        <v>0.17499999999999999</v>
      </c>
    </row>
    <row r="305" spans="1:8" x14ac:dyDescent="0.2">
      <c r="A305" s="158">
        <v>301</v>
      </c>
      <c r="B305" s="189" t="s">
        <v>904</v>
      </c>
      <c r="C305" s="191" t="s">
        <v>5</v>
      </c>
      <c r="D305" s="181">
        <v>430</v>
      </c>
      <c r="E305" s="182">
        <f>ROUNDUP(D305*$D$2*Сводная!$G$31,0)</f>
        <v>645</v>
      </c>
      <c r="F305" s="183">
        <v>0.2</v>
      </c>
      <c r="G305" s="184">
        <f t="shared" si="4"/>
        <v>215</v>
      </c>
      <c r="H305" s="183">
        <v>0.2</v>
      </c>
    </row>
    <row r="306" spans="1:8" x14ac:dyDescent="0.2">
      <c r="A306" s="158">
        <v>302</v>
      </c>
      <c r="B306" s="189" t="s">
        <v>873</v>
      </c>
      <c r="C306" s="191" t="s">
        <v>5</v>
      </c>
      <c r="D306" s="181">
        <v>524</v>
      </c>
      <c r="E306" s="182">
        <f>ROUNDUP(D306*$D$2*Сводная!$G$31,0)</f>
        <v>786</v>
      </c>
      <c r="F306" s="183"/>
      <c r="G306" s="184">
        <f t="shared" si="4"/>
        <v>262</v>
      </c>
      <c r="H306" s="183"/>
    </row>
    <row r="307" spans="1:8" x14ac:dyDescent="0.2">
      <c r="A307" s="158">
        <v>303</v>
      </c>
      <c r="B307" s="189" t="s">
        <v>242</v>
      </c>
      <c r="C307" s="191" t="s">
        <v>5</v>
      </c>
      <c r="D307" s="186">
        <v>1000</v>
      </c>
      <c r="E307" s="182">
        <f>ROUNDUP(D307*$D$2*Сводная!$G$31,0)</f>
        <v>1500</v>
      </c>
      <c r="F307" s="183"/>
      <c r="G307" s="184">
        <f t="shared" si="4"/>
        <v>500</v>
      </c>
      <c r="H307" s="183"/>
    </row>
    <row r="308" spans="1:8" ht="28.5" customHeight="1" x14ac:dyDescent="0.2">
      <c r="A308" s="158">
        <v>304</v>
      </c>
      <c r="B308" s="189" t="s">
        <v>243</v>
      </c>
      <c r="C308" s="191" t="s">
        <v>5</v>
      </c>
      <c r="D308" s="181">
        <v>600</v>
      </c>
      <c r="E308" s="182">
        <f>ROUNDUP(D308*$D$2*Сводная!$G$31,0)</f>
        <v>900</v>
      </c>
      <c r="F308" s="183">
        <v>0.4</v>
      </c>
      <c r="G308" s="184">
        <f t="shared" si="4"/>
        <v>300</v>
      </c>
      <c r="H308" s="183">
        <v>0.4</v>
      </c>
    </row>
    <row r="309" spans="1:8" x14ac:dyDescent="0.2">
      <c r="A309" s="158">
        <v>305</v>
      </c>
      <c r="B309" s="189" t="s">
        <v>244</v>
      </c>
      <c r="C309" s="191" t="s">
        <v>5</v>
      </c>
      <c r="D309" s="181">
        <v>1200</v>
      </c>
      <c r="E309" s="182">
        <f>ROUNDUP(D309*$D$2*Сводная!$G$31,0)</f>
        <v>1800</v>
      </c>
      <c r="F309" s="183">
        <v>0.6</v>
      </c>
      <c r="G309" s="184">
        <f t="shared" si="4"/>
        <v>600</v>
      </c>
      <c r="H309" s="183">
        <v>0.6</v>
      </c>
    </row>
    <row r="310" spans="1:8" ht="33.75" customHeight="1" x14ac:dyDescent="0.2">
      <c r="A310" s="158">
        <v>306</v>
      </c>
      <c r="B310" s="189" t="s">
        <v>1107</v>
      </c>
      <c r="C310" s="191" t="s">
        <v>1</v>
      </c>
      <c r="D310" s="181">
        <v>1000</v>
      </c>
      <c r="E310" s="182">
        <f>ROUNDUP(D310*$D$2*Сводная!$G$31,0)</f>
        <v>1500</v>
      </c>
      <c r="F310" s="183"/>
      <c r="G310" s="184">
        <f t="shared" si="4"/>
        <v>500</v>
      </c>
      <c r="H310" s="183"/>
    </row>
    <row r="311" spans="1:8" ht="28.5" x14ac:dyDescent="0.2">
      <c r="A311" s="158">
        <v>307</v>
      </c>
      <c r="B311" s="189" t="s">
        <v>606</v>
      </c>
      <c r="C311" s="191" t="s">
        <v>1</v>
      </c>
      <c r="D311" s="181">
        <v>674</v>
      </c>
      <c r="E311" s="182">
        <f>ROUNDUP(D311*$D$2*Сводная!$G$31,0)</f>
        <v>1011</v>
      </c>
      <c r="F311" s="183">
        <v>0.17499999999999999</v>
      </c>
      <c r="G311" s="184">
        <f t="shared" si="4"/>
        <v>337</v>
      </c>
      <c r="H311" s="183">
        <v>0.17499999999999999</v>
      </c>
    </row>
    <row r="312" spans="1:8" x14ac:dyDescent="0.2">
      <c r="A312" s="158">
        <v>308</v>
      </c>
      <c r="B312" s="189" t="s">
        <v>601</v>
      </c>
      <c r="C312" s="191" t="s">
        <v>1</v>
      </c>
      <c r="D312" s="181">
        <v>552</v>
      </c>
      <c r="E312" s="182">
        <f>ROUNDUP(D312*$D$2*Сводная!$G$31,0)</f>
        <v>828</v>
      </c>
      <c r="F312" s="183">
        <v>0.55000000000000004</v>
      </c>
      <c r="G312" s="184">
        <f t="shared" si="4"/>
        <v>276</v>
      </c>
      <c r="H312" s="183">
        <v>0.55000000000000004</v>
      </c>
    </row>
    <row r="313" spans="1:8" x14ac:dyDescent="0.2">
      <c r="A313" s="158">
        <v>309</v>
      </c>
      <c r="B313" s="189" t="s">
        <v>914</v>
      </c>
      <c r="C313" s="191" t="s">
        <v>1</v>
      </c>
      <c r="D313" s="181">
        <v>401</v>
      </c>
      <c r="E313" s="182">
        <f>ROUNDUP(D313*$D$2*Сводная!$G$31,0)</f>
        <v>602</v>
      </c>
      <c r="F313" s="183">
        <v>0.17499999999999999</v>
      </c>
      <c r="G313" s="184">
        <f t="shared" si="4"/>
        <v>200.5</v>
      </c>
      <c r="H313" s="183">
        <v>0.17499999999999999</v>
      </c>
    </row>
    <row r="314" spans="1:8" x14ac:dyDescent="0.2">
      <c r="A314" s="158">
        <v>310</v>
      </c>
      <c r="B314" s="189" t="s">
        <v>608</v>
      </c>
      <c r="C314" s="191" t="s">
        <v>5</v>
      </c>
      <c r="D314" s="181">
        <v>395</v>
      </c>
      <c r="E314" s="182">
        <f>ROUNDUP(D314*$D$2*Сводная!$G$31,0)</f>
        <v>593</v>
      </c>
      <c r="F314" s="183">
        <v>0.13500000000000001</v>
      </c>
      <c r="G314" s="184">
        <f t="shared" si="4"/>
        <v>197.5</v>
      </c>
      <c r="H314" s="183">
        <v>0.13500000000000001</v>
      </c>
    </row>
    <row r="315" spans="1:8" x14ac:dyDescent="0.2">
      <c r="A315" s="158">
        <v>311</v>
      </c>
      <c r="B315" s="189" t="s">
        <v>245</v>
      </c>
      <c r="C315" s="191" t="s">
        <v>5</v>
      </c>
      <c r="D315" s="186">
        <v>175</v>
      </c>
      <c r="E315" s="182">
        <f>ROUNDUP(D315*$D$2*Сводная!$G$31,0)</f>
        <v>263</v>
      </c>
      <c r="F315" s="183">
        <v>0.188</v>
      </c>
      <c r="G315" s="184">
        <f t="shared" si="4"/>
        <v>87.5</v>
      </c>
      <c r="H315" s="183">
        <v>0.188</v>
      </c>
    </row>
    <row r="316" spans="1:8" x14ac:dyDescent="0.2">
      <c r="A316" s="158">
        <v>312</v>
      </c>
      <c r="B316" s="189" t="s">
        <v>609</v>
      </c>
      <c r="C316" s="191" t="s">
        <v>1</v>
      </c>
      <c r="D316" s="181">
        <v>954</v>
      </c>
      <c r="E316" s="182">
        <f>ROUNDUP(D316*$D$2*Сводная!$G$31,0)</f>
        <v>1431</v>
      </c>
      <c r="F316" s="183">
        <v>0.57999999999999996</v>
      </c>
      <c r="G316" s="184">
        <f t="shared" si="4"/>
        <v>477</v>
      </c>
      <c r="H316" s="183">
        <v>0.57999999999999996</v>
      </c>
    </row>
    <row r="317" spans="1:8" x14ac:dyDescent="0.2">
      <c r="A317" s="158">
        <v>313</v>
      </c>
      <c r="B317" s="189" t="s">
        <v>915</v>
      </c>
      <c r="C317" s="191" t="s">
        <v>1</v>
      </c>
      <c r="D317" s="186">
        <v>55</v>
      </c>
      <c r="E317" s="182">
        <f>ROUNDUP(D317*$D$2*Сводная!$G$31,0)</f>
        <v>83</v>
      </c>
      <c r="F317" s="183">
        <v>0.05</v>
      </c>
      <c r="G317" s="184">
        <f t="shared" si="4"/>
        <v>27.5</v>
      </c>
      <c r="H317" s="183"/>
    </row>
    <row r="318" spans="1:8" x14ac:dyDescent="0.2">
      <c r="A318" s="158">
        <v>314</v>
      </c>
      <c r="B318" s="185" t="s">
        <v>847</v>
      </c>
      <c r="C318" s="180">
        <v>0</v>
      </c>
      <c r="D318" s="176">
        <v>0</v>
      </c>
      <c r="E318" s="182">
        <f>ROUNDUP(D318*$D$2*Сводная!$G$31,0)</f>
        <v>0</v>
      </c>
      <c r="F318" s="183"/>
      <c r="G318" s="184">
        <f t="shared" si="4"/>
        <v>0</v>
      </c>
      <c r="H318" s="183"/>
    </row>
    <row r="319" spans="1:8" x14ac:dyDescent="0.2">
      <c r="A319" s="158">
        <v>315</v>
      </c>
      <c r="B319" s="185" t="s">
        <v>847</v>
      </c>
      <c r="C319" s="180">
        <v>0</v>
      </c>
      <c r="D319" s="176">
        <v>0</v>
      </c>
      <c r="E319" s="182">
        <f>ROUNDUP(D319*$D$2*Сводная!$G$31,0)</f>
        <v>0</v>
      </c>
      <c r="F319" s="183"/>
      <c r="G319" s="184">
        <f t="shared" si="4"/>
        <v>0</v>
      </c>
      <c r="H319" s="183"/>
    </row>
    <row r="320" spans="1:8" x14ac:dyDescent="0.2">
      <c r="A320" s="158">
        <v>316</v>
      </c>
      <c r="B320" s="185" t="s">
        <v>847</v>
      </c>
      <c r="C320" s="180">
        <v>0</v>
      </c>
      <c r="D320" s="176">
        <v>0</v>
      </c>
      <c r="E320" s="182">
        <f>ROUNDUP(D320*$D$2*Сводная!$G$31,0)</f>
        <v>0</v>
      </c>
      <c r="F320" s="183"/>
      <c r="G320" s="184">
        <f t="shared" si="4"/>
        <v>0</v>
      </c>
      <c r="H320" s="183"/>
    </row>
    <row r="321" spans="1:8" x14ac:dyDescent="0.2">
      <c r="A321" s="158">
        <v>317</v>
      </c>
      <c r="B321" s="185" t="s">
        <v>847</v>
      </c>
      <c r="C321" s="180">
        <v>0</v>
      </c>
      <c r="D321" s="176">
        <v>0</v>
      </c>
      <c r="E321" s="182">
        <f>ROUNDUP(D321*$D$2*Сводная!$G$31,0)</f>
        <v>0</v>
      </c>
      <c r="F321" s="183"/>
      <c r="G321" s="184">
        <f t="shared" si="4"/>
        <v>0</v>
      </c>
      <c r="H321" s="183"/>
    </row>
    <row r="322" spans="1:8" ht="15" thickBot="1" x14ac:dyDescent="0.25">
      <c r="A322" s="158">
        <v>318</v>
      </c>
      <c r="B322" s="196" t="s">
        <v>246</v>
      </c>
      <c r="C322" s="196"/>
      <c r="D322" s="202">
        <v>0</v>
      </c>
      <c r="E322" s="203">
        <f>ROUNDUP(D322*$D$2*Сводная!$G$31,0)</f>
        <v>0</v>
      </c>
      <c r="F322" s="197"/>
      <c r="G322" s="204">
        <f t="shared" si="4"/>
        <v>0</v>
      </c>
      <c r="H322" s="197"/>
    </row>
    <row r="323" spans="1:8" ht="15.75" thickBot="1" x14ac:dyDescent="0.25">
      <c r="A323" s="158">
        <v>319</v>
      </c>
      <c r="B323" s="164" t="s">
        <v>247</v>
      </c>
      <c r="C323" s="170"/>
      <c r="D323" s="205"/>
      <c r="E323" s="206"/>
      <c r="F323" s="198"/>
      <c r="G323" s="207">
        <f t="shared" si="4"/>
        <v>0</v>
      </c>
      <c r="H323" s="208"/>
    </row>
    <row r="324" spans="1:8" ht="15" x14ac:dyDescent="0.2">
      <c r="A324" s="158">
        <v>320</v>
      </c>
      <c r="B324" s="257" t="s">
        <v>131</v>
      </c>
      <c r="C324" s="257"/>
      <c r="D324" s="255"/>
      <c r="E324" s="177"/>
      <c r="F324" s="268"/>
      <c r="G324" s="213">
        <f t="shared" si="4"/>
        <v>0</v>
      </c>
      <c r="H324" s="268"/>
    </row>
    <row r="325" spans="1:8" x14ac:dyDescent="0.2">
      <c r="A325" s="158">
        <v>321</v>
      </c>
      <c r="B325" s="189" t="s">
        <v>248</v>
      </c>
      <c r="C325" s="191" t="s">
        <v>5</v>
      </c>
      <c r="D325" s="181">
        <v>1725</v>
      </c>
      <c r="E325" s="182">
        <f>ROUNDUP(D325*$D$2*Сводная!$G$31,0)</f>
        <v>2588</v>
      </c>
      <c r="F325" s="183">
        <v>0.5</v>
      </c>
      <c r="G325" s="184">
        <f t="shared" si="4"/>
        <v>862.5</v>
      </c>
      <c r="H325" s="183">
        <v>0.5</v>
      </c>
    </row>
    <row r="326" spans="1:8" x14ac:dyDescent="0.2">
      <c r="A326" s="158">
        <v>322</v>
      </c>
      <c r="B326" s="189" t="s">
        <v>557</v>
      </c>
      <c r="C326" s="191" t="s">
        <v>5</v>
      </c>
      <c r="D326" s="186">
        <v>2345</v>
      </c>
      <c r="E326" s="182">
        <f>ROUNDUP(D326*$D$2*Сводная!$G$31,0)</f>
        <v>3518</v>
      </c>
      <c r="F326" s="183">
        <v>0.5</v>
      </c>
      <c r="G326" s="184">
        <f t="shared" si="4"/>
        <v>1172.5</v>
      </c>
      <c r="H326" s="183">
        <v>0.5</v>
      </c>
    </row>
    <row r="327" spans="1:8" x14ac:dyDescent="0.2">
      <c r="A327" s="158">
        <v>323</v>
      </c>
      <c r="B327" s="189" t="s">
        <v>567</v>
      </c>
      <c r="C327" s="191" t="s">
        <v>1</v>
      </c>
      <c r="D327" s="181">
        <v>282</v>
      </c>
      <c r="E327" s="182">
        <f>ROUNDUP(D327*$D$2*Сводная!$G$31,0)</f>
        <v>423</v>
      </c>
      <c r="F327" s="183">
        <v>1.0999999999999999E-2</v>
      </c>
      <c r="G327" s="184">
        <f t="shared" si="4"/>
        <v>141</v>
      </c>
      <c r="H327" s="183">
        <v>1.0999999999999999E-2</v>
      </c>
    </row>
    <row r="328" spans="1:8" x14ac:dyDescent="0.2">
      <c r="A328" s="158">
        <v>324</v>
      </c>
      <c r="B328" s="189" t="s">
        <v>249</v>
      </c>
      <c r="C328" s="191" t="s">
        <v>5</v>
      </c>
      <c r="D328" s="181">
        <v>1856</v>
      </c>
      <c r="E328" s="182">
        <f>ROUNDUP(D328*$D$2*Сводная!$G$31,0)</f>
        <v>2784</v>
      </c>
      <c r="F328" s="183">
        <v>0.67</v>
      </c>
      <c r="G328" s="184">
        <f t="shared" si="4"/>
        <v>928</v>
      </c>
      <c r="H328" s="183">
        <v>0.67</v>
      </c>
    </row>
    <row r="329" spans="1:8" x14ac:dyDescent="0.2">
      <c r="A329" s="158">
        <v>325</v>
      </c>
      <c r="B329" s="189" t="s">
        <v>250</v>
      </c>
      <c r="C329" s="191" t="s">
        <v>5</v>
      </c>
      <c r="D329" s="186">
        <v>2325</v>
      </c>
      <c r="E329" s="182">
        <f>ROUNDUP(D329*$D$2*Сводная!$G$31,0)</f>
        <v>3488</v>
      </c>
      <c r="F329" s="183">
        <v>0.67</v>
      </c>
      <c r="G329" s="184">
        <f t="shared" si="4"/>
        <v>1162.5</v>
      </c>
      <c r="H329" s="183">
        <v>0.67</v>
      </c>
    </row>
    <row r="330" spans="1:8" x14ac:dyDescent="0.2">
      <c r="A330" s="158">
        <v>326</v>
      </c>
      <c r="B330" s="189" t="s">
        <v>896</v>
      </c>
      <c r="C330" s="191" t="s">
        <v>5</v>
      </c>
      <c r="D330" s="186">
        <v>2844</v>
      </c>
      <c r="E330" s="182">
        <f>ROUNDUP(D330*$D$2*Сводная!$G$31,0)</f>
        <v>4266</v>
      </c>
      <c r="F330" s="183">
        <v>0.78</v>
      </c>
      <c r="G330" s="184">
        <f t="shared" si="4"/>
        <v>1422</v>
      </c>
      <c r="H330" s="183">
        <v>0.78</v>
      </c>
    </row>
    <row r="331" spans="1:8" x14ac:dyDescent="0.2">
      <c r="A331" s="158">
        <v>327</v>
      </c>
      <c r="B331" s="189" t="s">
        <v>252</v>
      </c>
      <c r="C331" s="191" t="s">
        <v>5</v>
      </c>
      <c r="D331" s="186">
        <v>2554</v>
      </c>
      <c r="E331" s="182">
        <f>ROUNDUP(D331*$D$2*Сводная!$G$31,0)</f>
        <v>3831</v>
      </c>
      <c r="F331" s="183">
        <v>1.2</v>
      </c>
      <c r="G331" s="184">
        <f t="shared" si="4"/>
        <v>1277</v>
      </c>
      <c r="H331" s="183">
        <v>1.2</v>
      </c>
    </row>
    <row r="332" spans="1:8" x14ac:dyDescent="0.2">
      <c r="A332" s="158">
        <v>328</v>
      </c>
      <c r="B332" s="189" t="s">
        <v>253</v>
      </c>
      <c r="C332" s="191" t="s">
        <v>5</v>
      </c>
      <c r="D332" s="186">
        <v>2855</v>
      </c>
      <c r="E332" s="182">
        <f>ROUNDUP(D332*$D$2*Сводная!$G$31,0)</f>
        <v>4283</v>
      </c>
      <c r="F332" s="183">
        <v>1.2</v>
      </c>
      <c r="G332" s="184">
        <f t="shared" si="4"/>
        <v>1427.5</v>
      </c>
      <c r="H332" s="183">
        <v>1.2</v>
      </c>
    </row>
    <row r="333" spans="1:8" x14ac:dyDescent="0.2">
      <c r="A333" s="158">
        <v>329</v>
      </c>
      <c r="B333" s="189" t="s">
        <v>254</v>
      </c>
      <c r="C333" s="191" t="s">
        <v>1</v>
      </c>
      <c r="D333" s="186">
        <v>854</v>
      </c>
      <c r="E333" s="182">
        <f>ROUNDUP(D333*$D$2*Сводная!$G$31,0)</f>
        <v>1281</v>
      </c>
      <c r="F333" s="183">
        <v>1.2</v>
      </c>
      <c r="G333" s="184">
        <f t="shared" ref="G333:G402" si="5">D333/2</f>
        <v>427</v>
      </c>
      <c r="H333" s="183">
        <v>1.2</v>
      </c>
    </row>
    <row r="334" spans="1:8" x14ac:dyDescent="0.2">
      <c r="A334" s="158">
        <v>330</v>
      </c>
      <c r="B334" s="189" t="s">
        <v>1055</v>
      </c>
      <c r="C334" s="191" t="s">
        <v>5</v>
      </c>
      <c r="D334" s="186">
        <v>2145</v>
      </c>
      <c r="E334" s="182">
        <f>ROUNDUP(D334*$D$2*Сводная!$G$31,0)</f>
        <v>3218</v>
      </c>
      <c r="F334" s="183">
        <v>0.67</v>
      </c>
      <c r="G334" s="184">
        <f t="shared" si="5"/>
        <v>1072.5</v>
      </c>
      <c r="H334" s="183">
        <v>0.67</v>
      </c>
    </row>
    <row r="335" spans="1:8" x14ac:dyDescent="0.2">
      <c r="A335" s="158">
        <v>331</v>
      </c>
      <c r="B335" s="189" t="s">
        <v>610</v>
      </c>
      <c r="C335" s="191" t="s">
        <v>5</v>
      </c>
      <c r="D335" s="181">
        <v>2106</v>
      </c>
      <c r="E335" s="182">
        <f>ROUNDUP(D335*$D$2*Сводная!$G$31,0)</f>
        <v>3159</v>
      </c>
      <c r="F335" s="183">
        <v>0.78</v>
      </c>
      <c r="G335" s="184">
        <f t="shared" si="5"/>
        <v>1053</v>
      </c>
      <c r="H335" s="183">
        <v>0.78</v>
      </c>
    </row>
    <row r="336" spans="1:8" s="159" customFormat="1" x14ac:dyDescent="0.2">
      <c r="A336" s="158">
        <v>332</v>
      </c>
      <c r="B336" s="189" t="s">
        <v>256</v>
      </c>
      <c r="C336" s="191" t="s">
        <v>5</v>
      </c>
      <c r="D336" s="181">
        <v>2657</v>
      </c>
      <c r="E336" s="182">
        <f>ROUNDUP(D336*$D$2*Сводная!$G$31,0)</f>
        <v>3986</v>
      </c>
      <c r="F336" s="201">
        <v>0.52</v>
      </c>
      <c r="G336" s="184">
        <f t="shared" si="5"/>
        <v>1328.5</v>
      </c>
      <c r="H336" s="201">
        <v>0.52</v>
      </c>
    </row>
    <row r="337" spans="1:8" ht="28.5" x14ac:dyDescent="0.2">
      <c r="A337" s="158">
        <v>333</v>
      </c>
      <c r="B337" s="189" t="s">
        <v>1053</v>
      </c>
      <c r="C337" s="191" t="s">
        <v>5</v>
      </c>
      <c r="D337" s="186">
        <v>2306</v>
      </c>
      <c r="E337" s="182">
        <f>ROUNDUP(D337*$D$2*Сводная!$G$31,0)</f>
        <v>3459</v>
      </c>
      <c r="F337" s="183">
        <v>0.52</v>
      </c>
      <c r="G337" s="184">
        <f t="shared" si="5"/>
        <v>1153</v>
      </c>
      <c r="H337" s="183">
        <v>0.52</v>
      </c>
    </row>
    <row r="338" spans="1:8" ht="28.5" x14ac:dyDescent="0.2">
      <c r="A338" s="158">
        <v>334</v>
      </c>
      <c r="B338" s="189" t="s">
        <v>1054</v>
      </c>
      <c r="C338" s="191" t="s">
        <v>5</v>
      </c>
      <c r="D338" s="186">
        <v>3225</v>
      </c>
      <c r="E338" s="182">
        <f>ROUNDUP(D338*$D$2*Сводная!$G$31,0)</f>
        <v>4838</v>
      </c>
      <c r="F338" s="183">
        <v>0.6</v>
      </c>
      <c r="G338" s="184">
        <f t="shared" si="5"/>
        <v>1612.5</v>
      </c>
      <c r="H338" s="183">
        <v>0.6</v>
      </c>
    </row>
    <row r="339" spans="1:8" x14ac:dyDescent="0.2">
      <c r="A339" s="158">
        <v>335</v>
      </c>
      <c r="B339" s="189" t="s">
        <v>257</v>
      </c>
      <c r="C339" s="191" t="s">
        <v>5</v>
      </c>
      <c r="D339" s="181">
        <v>6610</v>
      </c>
      <c r="E339" s="182">
        <f>ROUNDUP(D339*$D$2*Сводная!$G$31,0)</f>
        <v>9915</v>
      </c>
      <c r="F339" s="183">
        <v>0.68</v>
      </c>
      <c r="G339" s="184">
        <f t="shared" si="5"/>
        <v>3305</v>
      </c>
      <c r="H339" s="183">
        <v>0.68</v>
      </c>
    </row>
    <row r="340" spans="1:8" x14ac:dyDescent="0.2">
      <c r="A340" s="158">
        <v>336</v>
      </c>
      <c r="B340" s="189" t="s">
        <v>571</v>
      </c>
      <c r="C340" s="191" t="s">
        <v>1</v>
      </c>
      <c r="D340" s="181">
        <v>521</v>
      </c>
      <c r="E340" s="182">
        <f>ROUNDUP(D340*$D$2*Сводная!$G$31,0)</f>
        <v>782</v>
      </c>
      <c r="F340" s="183">
        <v>1.0999999999999999E-2</v>
      </c>
      <c r="G340" s="184">
        <f t="shared" si="5"/>
        <v>260.5</v>
      </c>
      <c r="H340" s="183">
        <v>1.0999999999999999E-2</v>
      </c>
    </row>
    <row r="341" spans="1:8" x14ac:dyDescent="0.2">
      <c r="A341" s="158">
        <v>337</v>
      </c>
      <c r="B341" s="189" t="s">
        <v>572</v>
      </c>
      <c r="C341" s="191" t="s">
        <v>1</v>
      </c>
      <c r="D341" s="181">
        <v>906</v>
      </c>
      <c r="E341" s="182">
        <f>ROUNDUP(D341*$D$2*Сводная!$G$31,0)</f>
        <v>1359</v>
      </c>
      <c r="F341" s="183">
        <v>2.9000000000000001E-2</v>
      </c>
      <c r="G341" s="184">
        <f t="shared" si="5"/>
        <v>453</v>
      </c>
      <c r="H341" s="183">
        <v>2.9000000000000001E-2</v>
      </c>
    </row>
    <row r="342" spans="1:8" x14ac:dyDescent="0.2">
      <c r="A342" s="158">
        <v>338</v>
      </c>
      <c r="B342" s="189" t="s">
        <v>573</v>
      </c>
      <c r="C342" s="191" t="s">
        <v>1</v>
      </c>
      <c r="D342" s="181">
        <v>1646</v>
      </c>
      <c r="E342" s="182">
        <f>ROUNDUP(D342*$D$2*Сводная!$G$31,0)</f>
        <v>2469</v>
      </c>
      <c r="F342" s="183">
        <v>0.39</v>
      </c>
      <c r="G342" s="184">
        <f t="shared" si="5"/>
        <v>823</v>
      </c>
      <c r="H342" s="183">
        <v>0.39</v>
      </c>
    </row>
    <row r="343" spans="1:8" ht="28.5" x14ac:dyDescent="0.2">
      <c r="A343" s="158">
        <v>339</v>
      </c>
      <c r="B343" s="189" t="s">
        <v>1106</v>
      </c>
      <c r="C343" s="191" t="s">
        <v>5</v>
      </c>
      <c r="D343" s="181">
        <v>4000</v>
      </c>
      <c r="E343" s="182">
        <f>ROUNDUP(D343*$D$2*Сводная!$G$31,0)</f>
        <v>6000</v>
      </c>
      <c r="F343" s="183"/>
      <c r="G343" s="184">
        <f t="shared" si="5"/>
        <v>2000</v>
      </c>
      <c r="H343" s="183"/>
    </row>
    <row r="344" spans="1:8" x14ac:dyDescent="0.2">
      <c r="A344" s="158">
        <v>340</v>
      </c>
      <c r="B344" s="189" t="s">
        <v>258</v>
      </c>
      <c r="C344" s="191" t="s">
        <v>1</v>
      </c>
      <c r="D344" s="181">
        <v>920</v>
      </c>
      <c r="E344" s="182">
        <f>ROUNDUP(D344*$D$2*Сводная!$G$31,0)</f>
        <v>1380</v>
      </c>
      <c r="F344" s="183">
        <v>0.13</v>
      </c>
      <c r="G344" s="184">
        <f t="shared" si="5"/>
        <v>460</v>
      </c>
      <c r="H344" s="183">
        <v>0.13</v>
      </c>
    </row>
    <row r="345" spans="1:8" x14ac:dyDescent="0.2">
      <c r="A345" s="158">
        <v>341</v>
      </c>
      <c r="B345" s="189" t="s">
        <v>259</v>
      </c>
      <c r="C345" s="191" t="s">
        <v>17</v>
      </c>
      <c r="D345" s="181">
        <v>1850</v>
      </c>
      <c r="E345" s="182">
        <f>ROUNDUP(D345*$D$2*Сводная!$G$31,0)</f>
        <v>2775</v>
      </c>
      <c r="F345" s="183">
        <v>1.2</v>
      </c>
      <c r="G345" s="184">
        <f t="shared" si="5"/>
        <v>925</v>
      </c>
      <c r="H345" s="183">
        <v>1.2</v>
      </c>
    </row>
    <row r="346" spans="1:8" ht="28.5" x14ac:dyDescent="0.2">
      <c r="A346" s="158">
        <v>342</v>
      </c>
      <c r="B346" s="189" t="s">
        <v>260</v>
      </c>
      <c r="C346" s="199" t="s">
        <v>1</v>
      </c>
      <c r="D346" s="181">
        <v>2107</v>
      </c>
      <c r="E346" s="182">
        <f>ROUNDUP(D346*$D$2*Сводная!$G$31,0)</f>
        <v>3161</v>
      </c>
      <c r="F346" s="183">
        <v>0.93</v>
      </c>
      <c r="G346" s="184">
        <f t="shared" si="5"/>
        <v>1053.5</v>
      </c>
      <c r="H346" s="183">
        <v>0.93</v>
      </c>
    </row>
    <row r="347" spans="1:8" x14ac:dyDescent="0.2">
      <c r="A347" s="158">
        <v>343</v>
      </c>
      <c r="B347" s="189" t="s">
        <v>261</v>
      </c>
      <c r="C347" s="191" t="s">
        <v>5</v>
      </c>
      <c r="D347" s="181">
        <v>196</v>
      </c>
      <c r="E347" s="182">
        <f>ROUNDUP(D347*$D$2*Сводная!$G$31,0)</f>
        <v>294</v>
      </c>
      <c r="F347" s="183">
        <v>0.2</v>
      </c>
      <c r="G347" s="184">
        <f t="shared" si="5"/>
        <v>98</v>
      </c>
      <c r="H347" s="183">
        <v>0.2</v>
      </c>
    </row>
    <row r="348" spans="1:8" x14ac:dyDescent="0.2">
      <c r="A348" s="158">
        <v>344</v>
      </c>
      <c r="B348" s="189" t="s">
        <v>262</v>
      </c>
      <c r="C348" s="191" t="s">
        <v>5</v>
      </c>
      <c r="D348" s="181">
        <v>867</v>
      </c>
      <c r="E348" s="182">
        <f>ROUNDUP(D348*$D$2*Сводная!$G$31,0)</f>
        <v>1301</v>
      </c>
      <c r="F348" s="183">
        <v>0.2</v>
      </c>
      <c r="G348" s="184">
        <f t="shared" si="5"/>
        <v>433.5</v>
      </c>
      <c r="H348" s="183">
        <v>0.2</v>
      </c>
    </row>
    <row r="349" spans="1:8" x14ac:dyDescent="0.2">
      <c r="A349" s="158">
        <v>345</v>
      </c>
      <c r="B349" s="189" t="s">
        <v>553</v>
      </c>
      <c r="C349" s="191" t="s">
        <v>5</v>
      </c>
      <c r="D349" s="181">
        <v>476</v>
      </c>
      <c r="E349" s="182">
        <f>ROUNDUP(D349*$D$2*Сводная!$G$31,0)</f>
        <v>714</v>
      </c>
      <c r="F349" s="183">
        <v>0.4</v>
      </c>
      <c r="G349" s="184">
        <f t="shared" si="5"/>
        <v>238</v>
      </c>
      <c r="H349" s="183">
        <v>0.4</v>
      </c>
    </row>
    <row r="350" spans="1:8" ht="28.5" x14ac:dyDescent="0.2">
      <c r="A350" s="158">
        <v>346</v>
      </c>
      <c r="B350" s="189" t="s">
        <v>611</v>
      </c>
      <c r="C350" s="191" t="s">
        <v>5</v>
      </c>
      <c r="D350" s="181">
        <v>589</v>
      </c>
      <c r="E350" s="182">
        <f>ROUNDUP(D350*$D$2*Сводная!$G$31,0)</f>
        <v>884</v>
      </c>
      <c r="F350" s="183">
        <v>0.48</v>
      </c>
      <c r="G350" s="184">
        <f t="shared" si="5"/>
        <v>294.5</v>
      </c>
      <c r="H350" s="183">
        <v>0.48</v>
      </c>
    </row>
    <row r="351" spans="1:8" x14ac:dyDescent="0.2">
      <c r="A351" s="158">
        <v>347</v>
      </c>
      <c r="B351" s="189" t="s">
        <v>264</v>
      </c>
      <c r="C351" s="191" t="s">
        <v>5</v>
      </c>
      <c r="D351" s="181">
        <v>892</v>
      </c>
      <c r="E351" s="182">
        <f>ROUNDUP(D351*$D$2*Сводная!$G$31,0)</f>
        <v>1338</v>
      </c>
      <c r="F351" s="183">
        <v>0.48</v>
      </c>
      <c r="G351" s="184">
        <f t="shared" si="5"/>
        <v>446</v>
      </c>
      <c r="H351" s="183">
        <v>0.48</v>
      </c>
    </row>
    <row r="352" spans="1:8" ht="28.5" x14ac:dyDescent="0.2">
      <c r="A352" s="158">
        <v>348</v>
      </c>
      <c r="B352" s="189" t="s">
        <v>874</v>
      </c>
      <c r="C352" s="191" t="s">
        <v>5</v>
      </c>
      <c r="D352" s="181">
        <v>2210</v>
      </c>
      <c r="E352" s="182">
        <f>ROUNDUP(D352*$D$2*Сводная!$G$31,0)</f>
        <v>3315</v>
      </c>
      <c r="F352" s="183">
        <v>0.52</v>
      </c>
      <c r="G352" s="184">
        <f t="shared" si="5"/>
        <v>1105</v>
      </c>
      <c r="H352" s="183">
        <v>0.52</v>
      </c>
    </row>
    <row r="353" spans="1:8" x14ac:dyDescent="0.2">
      <c r="A353" s="158">
        <v>349</v>
      </c>
      <c r="B353" s="189" t="s">
        <v>509</v>
      </c>
      <c r="C353" s="191" t="s">
        <v>5</v>
      </c>
      <c r="D353" s="181">
        <v>2122</v>
      </c>
      <c r="E353" s="182">
        <f>ROUNDUP(D353*$D$2*Сводная!$G$31,0)</f>
        <v>3183</v>
      </c>
      <c r="F353" s="183">
        <v>0.57999999999999996</v>
      </c>
      <c r="G353" s="184">
        <f t="shared" si="5"/>
        <v>1061</v>
      </c>
      <c r="H353" s="183">
        <v>0.57999999999999996</v>
      </c>
    </row>
    <row r="354" spans="1:8" x14ac:dyDescent="0.2">
      <c r="A354" s="158">
        <v>350</v>
      </c>
      <c r="B354" s="189" t="s">
        <v>265</v>
      </c>
      <c r="C354" s="191" t="s">
        <v>5</v>
      </c>
      <c r="D354" s="181">
        <v>1494</v>
      </c>
      <c r="E354" s="182">
        <f>ROUNDUP(D354*$D$2*Сводная!$G$31,0)</f>
        <v>2241</v>
      </c>
      <c r="F354" s="183">
        <v>0.52</v>
      </c>
      <c r="G354" s="184">
        <f t="shared" si="5"/>
        <v>747</v>
      </c>
      <c r="H354" s="183">
        <v>0.52</v>
      </c>
    </row>
    <row r="355" spans="1:8" x14ac:dyDescent="0.2">
      <c r="A355" s="158">
        <v>351</v>
      </c>
      <c r="B355" s="189" t="s">
        <v>266</v>
      </c>
      <c r="C355" s="191" t="s">
        <v>5</v>
      </c>
      <c r="D355" s="181">
        <v>1794</v>
      </c>
      <c r="E355" s="182">
        <f>ROUNDUP(D355*$D$2*Сводная!$G$31,0)</f>
        <v>2691</v>
      </c>
      <c r="F355" s="183">
        <v>0.62</v>
      </c>
      <c r="G355" s="184">
        <f t="shared" si="5"/>
        <v>897</v>
      </c>
      <c r="H355" s="183">
        <v>0.62</v>
      </c>
    </row>
    <row r="356" spans="1:8" x14ac:dyDescent="0.2">
      <c r="A356" s="158">
        <v>352</v>
      </c>
      <c r="B356" s="189" t="s">
        <v>267</v>
      </c>
      <c r="C356" s="191" t="s">
        <v>5</v>
      </c>
      <c r="D356" s="181">
        <v>1864</v>
      </c>
      <c r="E356" s="182">
        <f>ROUNDUP(D356*$D$2*Сводная!$G$31,0)</f>
        <v>2796</v>
      </c>
      <c r="F356" s="183">
        <v>0.69</v>
      </c>
      <c r="G356" s="184">
        <f t="shared" si="5"/>
        <v>932</v>
      </c>
      <c r="H356" s="183">
        <v>0.69</v>
      </c>
    </row>
    <row r="357" spans="1:8" x14ac:dyDescent="0.2">
      <c r="A357" s="158">
        <v>353</v>
      </c>
      <c r="B357" s="189" t="s">
        <v>268</v>
      </c>
      <c r="C357" s="191" t="s">
        <v>5</v>
      </c>
      <c r="D357" s="181">
        <v>1840</v>
      </c>
      <c r="E357" s="182">
        <f>ROUNDUP(D357*$D$2*Сводная!$G$31,0)</f>
        <v>2760</v>
      </c>
      <c r="F357" s="183">
        <v>0.72</v>
      </c>
      <c r="G357" s="184">
        <f t="shared" si="5"/>
        <v>920</v>
      </c>
      <c r="H357" s="183">
        <v>0.72</v>
      </c>
    </row>
    <row r="358" spans="1:8" x14ac:dyDescent="0.2">
      <c r="A358" s="158">
        <v>354</v>
      </c>
      <c r="B358" s="189" t="s">
        <v>269</v>
      </c>
      <c r="C358" s="191" t="s">
        <v>5</v>
      </c>
      <c r="D358" s="181">
        <v>493</v>
      </c>
      <c r="E358" s="182">
        <f>ROUNDUP(D358*$D$2*Сводная!$G$31,0)</f>
        <v>740</v>
      </c>
      <c r="F358" s="183">
        <v>0.25</v>
      </c>
      <c r="G358" s="184">
        <f t="shared" si="5"/>
        <v>246.5</v>
      </c>
      <c r="H358" s="183">
        <v>0.25</v>
      </c>
    </row>
    <row r="359" spans="1:8" x14ac:dyDescent="0.2">
      <c r="A359" s="158">
        <v>355</v>
      </c>
      <c r="B359" s="189" t="s">
        <v>612</v>
      </c>
      <c r="C359" s="191" t="s">
        <v>5</v>
      </c>
      <c r="D359" s="186">
        <v>545</v>
      </c>
      <c r="E359" s="182">
        <f>ROUNDUP(D359*$D$2*Сводная!$G$31,0)</f>
        <v>818</v>
      </c>
      <c r="F359" s="183">
        <v>0.25</v>
      </c>
      <c r="G359" s="184">
        <f t="shared" si="5"/>
        <v>272.5</v>
      </c>
      <c r="H359" s="183">
        <v>0.25</v>
      </c>
    </row>
    <row r="360" spans="1:8" x14ac:dyDescent="0.2">
      <c r="A360" s="158">
        <v>356</v>
      </c>
      <c r="B360" s="189" t="s">
        <v>613</v>
      </c>
      <c r="C360" s="191" t="s">
        <v>5</v>
      </c>
      <c r="D360" s="181">
        <v>763</v>
      </c>
      <c r="E360" s="182">
        <f>ROUNDUP(D360*$D$2*Сводная!$G$31,0)</f>
        <v>1145</v>
      </c>
      <c r="F360" s="183">
        <v>0.12</v>
      </c>
      <c r="G360" s="184">
        <f t="shared" si="5"/>
        <v>381.5</v>
      </c>
      <c r="H360" s="183">
        <v>0.12</v>
      </c>
    </row>
    <row r="361" spans="1:8" x14ac:dyDescent="0.2">
      <c r="A361" s="158">
        <v>357</v>
      </c>
      <c r="B361" s="189" t="s">
        <v>1089</v>
      </c>
      <c r="C361" s="191" t="s">
        <v>5</v>
      </c>
      <c r="D361" s="186">
        <v>1800</v>
      </c>
      <c r="E361" s="182">
        <f>ROUNDUP(D361*$D$2*Сводная!$G$31,0)</f>
        <v>2700</v>
      </c>
      <c r="F361" s="183">
        <v>0.32</v>
      </c>
      <c r="G361" s="184">
        <f t="shared" si="5"/>
        <v>900</v>
      </c>
      <c r="H361" s="183">
        <v>0.32</v>
      </c>
    </row>
    <row r="362" spans="1:8" x14ac:dyDescent="0.2">
      <c r="A362" s="158">
        <v>358</v>
      </c>
      <c r="B362" s="189" t="s">
        <v>1090</v>
      </c>
      <c r="C362" s="191" t="s">
        <v>5</v>
      </c>
      <c r="D362" s="186">
        <v>1000</v>
      </c>
      <c r="E362" s="182">
        <f>ROUNDUP(D362*$D$2*Сводная!$G$31,0)</f>
        <v>1500</v>
      </c>
      <c r="F362" s="183">
        <v>0.31</v>
      </c>
      <c r="G362" s="184">
        <f t="shared" si="5"/>
        <v>500</v>
      </c>
      <c r="H362" s="183">
        <v>0.31</v>
      </c>
    </row>
    <row r="363" spans="1:8" x14ac:dyDescent="0.2">
      <c r="A363" s="158">
        <v>359</v>
      </c>
      <c r="B363" s="189" t="s">
        <v>554</v>
      </c>
      <c r="C363" s="191" t="s">
        <v>5</v>
      </c>
      <c r="D363" s="181">
        <v>311</v>
      </c>
      <c r="E363" s="182">
        <f>ROUNDUP(D363*$D$2*Сводная!$G$31,0)</f>
        <v>467</v>
      </c>
      <c r="F363" s="183">
        <v>0.31</v>
      </c>
      <c r="G363" s="184">
        <f t="shared" si="5"/>
        <v>155.5</v>
      </c>
      <c r="H363" s="183">
        <v>0.31</v>
      </c>
    </row>
    <row r="364" spans="1:8" x14ac:dyDescent="0.2">
      <c r="A364" s="158">
        <v>360</v>
      </c>
      <c r="B364" s="189" t="s">
        <v>270</v>
      </c>
      <c r="C364" s="191" t="s">
        <v>5</v>
      </c>
      <c r="D364" s="181">
        <v>380</v>
      </c>
      <c r="E364" s="182">
        <f>ROUNDUP(D364*$D$2*Сводная!$G$31,0)</f>
        <v>570</v>
      </c>
      <c r="F364" s="183">
        <v>0.37</v>
      </c>
      <c r="G364" s="184">
        <f t="shared" si="5"/>
        <v>190</v>
      </c>
      <c r="H364" s="183">
        <v>0.37</v>
      </c>
    </row>
    <row r="365" spans="1:8" x14ac:dyDescent="0.2">
      <c r="A365" s="158">
        <v>361</v>
      </c>
      <c r="B365" s="189" t="s">
        <v>271</v>
      </c>
      <c r="C365" s="191" t="s">
        <v>5</v>
      </c>
      <c r="D365" s="181">
        <v>293</v>
      </c>
      <c r="E365" s="182">
        <f>ROUNDUP(D365*$D$2*Сводная!$G$31,0)</f>
        <v>440</v>
      </c>
      <c r="F365" s="183">
        <v>8.6999999999999994E-2</v>
      </c>
      <c r="G365" s="184">
        <f t="shared" si="5"/>
        <v>146.5</v>
      </c>
      <c r="H365" s="183">
        <v>8.6999999999999994E-2</v>
      </c>
    </row>
    <row r="366" spans="1:8" x14ac:dyDescent="0.2">
      <c r="A366" s="158">
        <v>362</v>
      </c>
      <c r="B366" s="189" t="s">
        <v>272</v>
      </c>
      <c r="C366" s="191" t="s">
        <v>5</v>
      </c>
      <c r="D366" s="181">
        <v>555</v>
      </c>
      <c r="E366" s="182">
        <f>ROUNDUP(D366*$D$2*Сводная!$G$31,0)</f>
        <v>833</v>
      </c>
      <c r="F366" s="183">
        <v>8.6999999999999994E-2</v>
      </c>
      <c r="G366" s="184">
        <f t="shared" si="5"/>
        <v>277.5</v>
      </c>
      <c r="H366" s="183">
        <v>8.6999999999999994E-2</v>
      </c>
    </row>
    <row r="367" spans="1:8" x14ac:dyDescent="0.2">
      <c r="A367" s="158">
        <v>363</v>
      </c>
      <c r="B367" s="189" t="s">
        <v>558</v>
      </c>
      <c r="C367" s="191" t="s">
        <v>1</v>
      </c>
      <c r="D367" s="181">
        <v>468</v>
      </c>
      <c r="E367" s="182">
        <f>ROUNDUP(D367*$D$2*Сводная!$G$31,0)</f>
        <v>702</v>
      </c>
      <c r="F367" s="183">
        <v>8.8999999999999996E-2</v>
      </c>
      <c r="G367" s="184">
        <f t="shared" si="5"/>
        <v>234</v>
      </c>
      <c r="H367" s="183">
        <v>8.8999999999999996E-2</v>
      </c>
    </row>
    <row r="368" spans="1:8" x14ac:dyDescent="0.2">
      <c r="A368" s="158">
        <v>364</v>
      </c>
      <c r="B368" s="189" t="s">
        <v>273</v>
      </c>
      <c r="C368" s="191" t="s">
        <v>1</v>
      </c>
      <c r="D368" s="186">
        <v>245</v>
      </c>
      <c r="E368" s="182">
        <f>ROUNDUP(D368*$D$2*Сводная!$G$31,0)</f>
        <v>368</v>
      </c>
      <c r="F368" s="183">
        <v>0.09</v>
      </c>
      <c r="G368" s="184">
        <f t="shared" si="5"/>
        <v>122.5</v>
      </c>
      <c r="H368" s="183">
        <v>0.09</v>
      </c>
    </row>
    <row r="369" spans="1:8" x14ac:dyDescent="0.2">
      <c r="A369" s="158">
        <v>365</v>
      </c>
      <c r="B369" s="189" t="s">
        <v>1104</v>
      </c>
      <c r="C369" s="191" t="s">
        <v>1</v>
      </c>
      <c r="D369" s="186">
        <v>1350</v>
      </c>
      <c r="E369" s="182">
        <f>ROUNDUP(D369*$D$2*Сводная!$G$31,0)</f>
        <v>2025</v>
      </c>
      <c r="F369" s="183"/>
      <c r="G369" s="184">
        <f t="shared" si="5"/>
        <v>675</v>
      </c>
      <c r="H369" s="183"/>
    </row>
    <row r="370" spans="1:8" x14ac:dyDescent="0.2">
      <c r="A370" s="158">
        <v>366</v>
      </c>
      <c r="B370" s="189" t="s">
        <v>1105</v>
      </c>
      <c r="C370" s="191" t="s">
        <v>1</v>
      </c>
      <c r="D370" s="186">
        <v>350</v>
      </c>
      <c r="E370" s="182">
        <v>350</v>
      </c>
      <c r="F370" s="183"/>
      <c r="G370" s="184">
        <f t="shared" si="5"/>
        <v>175</v>
      </c>
      <c r="H370" s="183"/>
    </row>
    <row r="371" spans="1:8" x14ac:dyDescent="0.2">
      <c r="A371" s="158">
        <v>367</v>
      </c>
      <c r="B371" s="189" t="s">
        <v>1103</v>
      </c>
      <c r="C371" s="191" t="s">
        <v>1</v>
      </c>
      <c r="D371" s="186">
        <v>1352</v>
      </c>
      <c r="E371" s="182">
        <f>ROUNDUP(D371*$D$2*Сводная!$G$31,0)</f>
        <v>2028</v>
      </c>
      <c r="F371" s="183"/>
      <c r="G371" s="184">
        <f t="shared" si="5"/>
        <v>676</v>
      </c>
      <c r="H371" s="183"/>
    </row>
    <row r="372" spans="1:8" x14ac:dyDescent="0.2">
      <c r="A372" s="158">
        <v>368</v>
      </c>
      <c r="B372" s="189" t="s">
        <v>274</v>
      </c>
      <c r="C372" s="191" t="s">
        <v>1</v>
      </c>
      <c r="D372" s="181">
        <v>450</v>
      </c>
      <c r="E372" s="182">
        <f>ROUNDUP(D372*$D$2*Сводная!$G$31,0)</f>
        <v>675</v>
      </c>
      <c r="F372" s="183"/>
      <c r="G372" s="184">
        <f t="shared" si="5"/>
        <v>225</v>
      </c>
      <c r="H372" s="183"/>
    </row>
    <row r="373" spans="1:8" ht="28.5" x14ac:dyDescent="0.2">
      <c r="A373" s="158">
        <v>369</v>
      </c>
      <c r="B373" s="189" t="s">
        <v>1056</v>
      </c>
      <c r="C373" s="191" t="s">
        <v>1</v>
      </c>
      <c r="D373" s="181">
        <v>550</v>
      </c>
      <c r="E373" s="182">
        <f>ROUNDUP(D373*$D$2*Сводная!$G$31,0)</f>
        <v>825</v>
      </c>
      <c r="F373" s="183"/>
      <c r="G373" s="184">
        <f t="shared" si="5"/>
        <v>275</v>
      </c>
      <c r="H373" s="183"/>
    </row>
    <row r="374" spans="1:8" x14ac:dyDescent="0.2">
      <c r="A374" s="158">
        <v>370</v>
      </c>
      <c r="B374" s="189" t="s">
        <v>1115</v>
      </c>
      <c r="C374" s="191" t="s">
        <v>17</v>
      </c>
      <c r="D374" s="181">
        <v>144</v>
      </c>
      <c r="E374" s="182">
        <f>ROUNDUP(D374*$D$2*Сводная!$G$31,0)</f>
        <v>216</v>
      </c>
      <c r="F374" s="183">
        <v>1.2E-2</v>
      </c>
      <c r="G374" s="184">
        <f t="shared" si="5"/>
        <v>72</v>
      </c>
      <c r="H374" s="183">
        <v>1.2E-2</v>
      </c>
    </row>
    <row r="375" spans="1:8" x14ac:dyDescent="0.2">
      <c r="A375" s="158">
        <v>371</v>
      </c>
      <c r="B375" s="189" t="s">
        <v>875</v>
      </c>
      <c r="C375" s="191" t="s">
        <v>1</v>
      </c>
      <c r="D375" s="186">
        <v>235</v>
      </c>
      <c r="E375" s="182">
        <f>ROUNDUP(D375*$D$2*Сводная!$G$31,0)</f>
        <v>353</v>
      </c>
      <c r="F375" s="183">
        <v>1.2E-2</v>
      </c>
      <c r="G375" s="184">
        <f t="shared" si="5"/>
        <v>117.5</v>
      </c>
      <c r="H375" s="183">
        <v>1.2E-2</v>
      </c>
    </row>
    <row r="376" spans="1:8" x14ac:dyDescent="0.2">
      <c r="A376" s="158">
        <v>372</v>
      </c>
      <c r="B376" s="189" t="s">
        <v>277</v>
      </c>
      <c r="C376" s="191" t="s">
        <v>17</v>
      </c>
      <c r="D376" s="186">
        <v>615</v>
      </c>
      <c r="E376" s="182">
        <f>ROUNDUP(D376*$D$2*Сводная!$G$31,0)</f>
        <v>923</v>
      </c>
      <c r="F376" s="183">
        <v>0.32</v>
      </c>
      <c r="G376" s="184">
        <f t="shared" si="5"/>
        <v>307.5</v>
      </c>
      <c r="H376" s="183">
        <v>0.32</v>
      </c>
    </row>
    <row r="377" spans="1:8" ht="28.5" x14ac:dyDescent="0.2">
      <c r="A377" s="158">
        <v>373</v>
      </c>
      <c r="B377" s="189" t="s">
        <v>278</v>
      </c>
      <c r="C377" s="191" t="s">
        <v>1</v>
      </c>
      <c r="D377" s="181">
        <v>198</v>
      </c>
      <c r="E377" s="182">
        <f>ROUNDUP(D377*$D$2*Сводная!$G$31,0)</f>
        <v>297</v>
      </c>
      <c r="F377" s="183">
        <v>0.4</v>
      </c>
      <c r="G377" s="184">
        <f t="shared" si="5"/>
        <v>99</v>
      </c>
      <c r="H377" s="183">
        <v>0.4</v>
      </c>
    </row>
    <row r="378" spans="1:8" x14ac:dyDescent="0.2">
      <c r="A378" s="158">
        <v>374</v>
      </c>
      <c r="B378" s="189" t="s">
        <v>258</v>
      </c>
      <c r="C378" s="191" t="s">
        <v>1</v>
      </c>
      <c r="D378" s="181">
        <v>658</v>
      </c>
      <c r="E378" s="182">
        <f>ROUNDUP(D378*$D$2*Сводная!$G$31,0)</f>
        <v>987</v>
      </c>
      <c r="F378" s="183">
        <v>4.5999999999999999E-2</v>
      </c>
      <c r="G378" s="184">
        <f t="shared" si="5"/>
        <v>329</v>
      </c>
      <c r="H378" s="183">
        <v>4.5999999999999999E-2</v>
      </c>
    </row>
    <row r="379" spans="1:8" ht="15" x14ac:dyDescent="0.2">
      <c r="A379" s="158">
        <v>375</v>
      </c>
      <c r="B379" s="187" t="s">
        <v>24</v>
      </c>
      <c r="C379" s="187"/>
      <c r="D379" s="176"/>
      <c r="E379" s="182"/>
      <c r="F379" s="188"/>
      <c r="G379" s="184"/>
      <c r="H379" s="188"/>
    </row>
    <row r="380" spans="1:8" x14ac:dyDescent="0.2">
      <c r="A380" s="158">
        <v>376</v>
      </c>
      <c r="B380" s="189" t="s">
        <v>1057</v>
      </c>
      <c r="C380" s="191" t="s">
        <v>5</v>
      </c>
      <c r="D380" s="181">
        <v>2000</v>
      </c>
      <c r="E380" s="182">
        <f>ROUNDUP(D380*$D$2*Сводная!$G$31,0)</f>
        <v>3000</v>
      </c>
      <c r="F380" s="183">
        <v>0.6</v>
      </c>
      <c r="G380" s="184">
        <f t="shared" si="5"/>
        <v>1000</v>
      </c>
      <c r="H380" s="183">
        <v>0.6</v>
      </c>
    </row>
    <row r="381" spans="1:8" x14ac:dyDescent="0.2">
      <c r="A381" s="158">
        <v>377</v>
      </c>
      <c r="B381" s="189" t="s">
        <v>557</v>
      </c>
      <c r="C381" s="191" t="s">
        <v>5</v>
      </c>
      <c r="D381" s="186">
        <v>2465</v>
      </c>
      <c r="E381" s="182">
        <f>ROUNDUP(D381*$D$2*Сводная!$G$31,0)</f>
        <v>3698</v>
      </c>
      <c r="F381" s="183">
        <v>0.55000000000000004</v>
      </c>
      <c r="G381" s="184">
        <f t="shared" si="5"/>
        <v>1232.5</v>
      </c>
      <c r="H381" s="183">
        <v>0.55000000000000004</v>
      </c>
    </row>
    <row r="382" spans="1:8" x14ac:dyDescent="0.2">
      <c r="A382" s="158">
        <v>378</v>
      </c>
      <c r="B382" s="189" t="s">
        <v>279</v>
      </c>
      <c r="C382" s="191" t="s">
        <v>5</v>
      </c>
      <c r="D382" s="181">
        <v>2069</v>
      </c>
      <c r="E382" s="182">
        <f>ROUNDUP(D382*$D$2*Сводная!$G$31,0)</f>
        <v>3104</v>
      </c>
      <c r="F382" s="183">
        <v>0.7</v>
      </c>
      <c r="G382" s="184">
        <f t="shared" si="5"/>
        <v>1034.5</v>
      </c>
      <c r="H382" s="183">
        <v>0.7</v>
      </c>
    </row>
    <row r="383" spans="1:8" x14ac:dyDescent="0.2">
      <c r="A383" s="158">
        <v>379</v>
      </c>
      <c r="B383" s="189" t="s">
        <v>280</v>
      </c>
      <c r="C383" s="191" t="s">
        <v>5</v>
      </c>
      <c r="D383" s="181">
        <v>2360</v>
      </c>
      <c r="E383" s="182">
        <f>ROUNDUP(D383*$D$2*Сводная!$G$31,0)</f>
        <v>3540</v>
      </c>
      <c r="F383" s="183">
        <v>0.75</v>
      </c>
      <c r="G383" s="184">
        <f t="shared" si="5"/>
        <v>1180</v>
      </c>
      <c r="H383" s="183">
        <v>0.75</v>
      </c>
    </row>
    <row r="384" spans="1:8" x14ac:dyDescent="0.2">
      <c r="A384" s="158">
        <v>380</v>
      </c>
      <c r="B384" s="189" t="s">
        <v>536</v>
      </c>
      <c r="C384" s="191" t="s">
        <v>5</v>
      </c>
      <c r="D384" s="181">
        <v>3100</v>
      </c>
      <c r="E384" s="182">
        <f>ROUNDUP(D384*$D$2*Сводная!$G$31,0)</f>
        <v>4650</v>
      </c>
      <c r="F384" s="183">
        <v>0.8</v>
      </c>
      <c r="G384" s="184">
        <f t="shared" si="5"/>
        <v>1550</v>
      </c>
      <c r="H384" s="183">
        <v>0.8</v>
      </c>
    </row>
    <row r="385" spans="1:8" x14ac:dyDescent="0.2">
      <c r="A385" s="158">
        <v>381</v>
      </c>
      <c r="B385" s="189" t="s">
        <v>1058</v>
      </c>
      <c r="C385" s="191" t="s">
        <v>5</v>
      </c>
      <c r="D385" s="181">
        <v>2500</v>
      </c>
      <c r="E385" s="182">
        <f>ROUNDUP(D385*$D$2*Сводная!$G$31,0)</f>
        <v>3750</v>
      </c>
      <c r="F385" s="183">
        <v>0.7</v>
      </c>
      <c r="G385" s="184">
        <f t="shared" si="5"/>
        <v>1250</v>
      </c>
      <c r="H385" s="183">
        <v>0.7</v>
      </c>
    </row>
    <row r="386" spans="1:8" ht="28.5" x14ac:dyDescent="0.2">
      <c r="A386" s="158">
        <v>382</v>
      </c>
      <c r="B386" s="189" t="s">
        <v>282</v>
      </c>
      <c r="C386" s="191" t="s">
        <v>5</v>
      </c>
      <c r="D386" s="181">
        <v>2800</v>
      </c>
      <c r="E386" s="182">
        <f>ROUNDUP(D386*$D$2*Сводная!$G$31,0)</f>
        <v>4200</v>
      </c>
      <c r="F386" s="183">
        <v>0.7</v>
      </c>
      <c r="G386" s="184">
        <f t="shared" si="5"/>
        <v>1400</v>
      </c>
      <c r="H386" s="183">
        <v>0.7</v>
      </c>
    </row>
    <row r="387" spans="1:8" ht="28.5" x14ac:dyDescent="0.2">
      <c r="A387" s="158">
        <v>383</v>
      </c>
      <c r="B387" s="189" t="s">
        <v>283</v>
      </c>
      <c r="C387" s="191" t="s">
        <v>5</v>
      </c>
      <c r="D387" s="181">
        <v>3204</v>
      </c>
      <c r="E387" s="182">
        <f>ROUNDUP(D387*$D$2*Сводная!$G$31,0)</f>
        <v>4806</v>
      </c>
      <c r="F387" s="183">
        <v>0.75</v>
      </c>
      <c r="G387" s="184">
        <f t="shared" si="5"/>
        <v>1602</v>
      </c>
      <c r="H387" s="183">
        <v>0.75</v>
      </c>
    </row>
    <row r="388" spans="1:8" x14ac:dyDescent="0.2">
      <c r="A388" s="158">
        <v>384</v>
      </c>
      <c r="B388" s="189" t="s">
        <v>567</v>
      </c>
      <c r="C388" s="191" t="s">
        <v>1</v>
      </c>
      <c r="D388" s="181">
        <v>450</v>
      </c>
      <c r="E388" s="182">
        <f>ROUNDUP(D388*$D$2*Сводная!$G$31,0)</f>
        <v>675</v>
      </c>
      <c r="F388" s="183">
        <v>1.0999999999999999E-2</v>
      </c>
      <c r="G388" s="184">
        <f t="shared" si="5"/>
        <v>225</v>
      </c>
      <c r="H388" s="183">
        <v>1.0999999999999999E-2</v>
      </c>
    </row>
    <row r="389" spans="1:8" x14ac:dyDescent="0.2">
      <c r="A389" s="158">
        <v>385</v>
      </c>
      <c r="B389" s="189" t="s">
        <v>284</v>
      </c>
      <c r="C389" s="191" t="s">
        <v>1</v>
      </c>
      <c r="D389" s="186">
        <v>1445</v>
      </c>
      <c r="E389" s="182">
        <f>ROUNDUP(D389*$D$2*Сводная!$G$31,0)</f>
        <v>2168</v>
      </c>
      <c r="F389" s="183">
        <v>1.4999999999999999E-2</v>
      </c>
      <c r="G389" s="184">
        <f t="shared" si="5"/>
        <v>722.5</v>
      </c>
      <c r="H389" s="183">
        <v>1.4999999999999999E-2</v>
      </c>
    </row>
    <row r="390" spans="1:8" x14ac:dyDescent="0.2">
      <c r="A390" s="158">
        <v>386</v>
      </c>
      <c r="B390" s="189" t="s">
        <v>285</v>
      </c>
      <c r="C390" s="191" t="s">
        <v>5</v>
      </c>
      <c r="D390" s="181">
        <v>4950</v>
      </c>
      <c r="E390" s="182">
        <f>ROUNDUP(D390*$D$2*Сводная!$G$31,0)</f>
        <v>7425</v>
      </c>
      <c r="F390" s="183">
        <v>0.8</v>
      </c>
      <c r="G390" s="184">
        <f t="shared" si="5"/>
        <v>2475</v>
      </c>
      <c r="H390" s="183">
        <v>0.8</v>
      </c>
    </row>
    <row r="391" spans="1:8" x14ac:dyDescent="0.2">
      <c r="A391" s="158">
        <v>387</v>
      </c>
      <c r="B391" s="189" t="s">
        <v>897</v>
      </c>
      <c r="C391" s="191" t="s">
        <v>5</v>
      </c>
      <c r="D391" s="181">
        <v>2670</v>
      </c>
      <c r="E391" s="182">
        <f>ROUNDUP(D391*$D$2*Сводная!$G$31,0)</f>
        <v>4005</v>
      </c>
      <c r="F391" s="183">
        <v>0.8</v>
      </c>
      <c r="G391" s="184">
        <f t="shared" si="5"/>
        <v>1335</v>
      </c>
      <c r="H391" s="183">
        <v>0.8</v>
      </c>
    </row>
    <row r="392" spans="1:8" ht="28.5" x14ac:dyDescent="0.2">
      <c r="A392" s="158">
        <v>388</v>
      </c>
      <c r="B392" s="189" t="s">
        <v>286</v>
      </c>
      <c r="C392" s="191" t="s">
        <v>1</v>
      </c>
      <c r="D392" s="181">
        <v>1020</v>
      </c>
      <c r="E392" s="182">
        <f>ROUNDUP(D392*$D$2*Сводная!$G$31,0)</f>
        <v>1530</v>
      </c>
      <c r="F392" s="183">
        <v>4.5999999999999999E-2</v>
      </c>
      <c r="G392" s="184">
        <f t="shared" si="5"/>
        <v>510</v>
      </c>
      <c r="H392" s="183">
        <v>4.5999999999999999E-2</v>
      </c>
    </row>
    <row r="393" spans="1:8" x14ac:dyDescent="0.2">
      <c r="A393" s="158">
        <v>389</v>
      </c>
      <c r="B393" s="189" t="s">
        <v>923</v>
      </c>
      <c r="C393" s="191" t="s">
        <v>1</v>
      </c>
      <c r="D393" s="181">
        <v>674</v>
      </c>
      <c r="E393" s="182">
        <f>ROUNDUP(D393*$D$2*Сводная!$G$31,0)</f>
        <v>1011</v>
      </c>
      <c r="F393" s="183">
        <v>4.8000000000000001E-2</v>
      </c>
      <c r="G393" s="184">
        <f t="shared" si="5"/>
        <v>337</v>
      </c>
      <c r="H393" s="183">
        <v>4.8000000000000001E-2</v>
      </c>
    </row>
    <row r="394" spans="1:8" x14ac:dyDescent="0.2">
      <c r="A394" s="158">
        <v>390</v>
      </c>
      <c r="B394" s="189" t="s">
        <v>898</v>
      </c>
      <c r="C394" s="191" t="s">
        <v>5</v>
      </c>
      <c r="D394" s="181">
        <v>3120</v>
      </c>
      <c r="E394" s="182">
        <f>ROUNDUP(D394*$D$2*Сводная!$G$31,0)</f>
        <v>4680</v>
      </c>
      <c r="F394" s="183">
        <v>0.8</v>
      </c>
      <c r="G394" s="184">
        <f t="shared" si="5"/>
        <v>1560</v>
      </c>
      <c r="H394" s="183">
        <v>0.8</v>
      </c>
    </row>
    <row r="395" spans="1:8" ht="28.5" x14ac:dyDescent="0.2">
      <c r="A395" s="158">
        <v>391</v>
      </c>
      <c r="B395" s="189" t="s">
        <v>928</v>
      </c>
      <c r="C395" s="191" t="s">
        <v>5</v>
      </c>
      <c r="D395" s="181">
        <v>3650</v>
      </c>
      <c r="E395" s="182">
        <f>ROUNDUP(D395*$D$2*Сводная!$G$31,0)</f>
        <v>5475</v>
      </c>
      <c r="F395" s="183">
        <v>0.85</v>
      </c>
      <c r="G395" s="184">
        <f t="shared" si="5"/>
        <v>1825</v>
      </c>
      <c r="H395" s="183">
        <v>0.85</v>
      </c>
    </row>
    <row r="396" spans="1:8" x14ac:dyDescent="0.2">
      <c r="A396" s="158">
        <v>392</v>
      </c>
      <c r="B396" s="189" t="s">
        <v>511</v>
      </c>
      <c r="C396" s="191" t="s">
        <v>5</v>
      </c>
      <c r="D396" s="181">
        <v>3900</v>
      </c>
      <c r="E396" s="182">
        <f>ROUNDUP(D396*$D$2*Сводная!$G$31,0)</f>
        <v>5850</v>
      </c>
      <c r="F396" s="183">
        <v>0.9</v>
      </c>
      <c r="G396" s="184">
        <f t="shared" si="5"/>
        <v>1950</v>
      </c>
      <c r="H396" s="183">
        <v>0.9</v>
      </c>
    </row>
    <row r="397" spans="1:8" x14ac:dyDescent="0.2">
      <c r="A397" s="158">
        <v>393</v>
      </c>
      <c r="B397" s="189" t="s">
        <v>568</v>
      </c>
      <c r="C397" s="191" t="s">
        <v>5</v>
      </c>
      <c r="D397" s="181">
        <v>2800</v>
      </c>
      <c r="E397" s="182">
        <f>ROUNDUP(D397*$D$2*Сводная!$G$31,0)</f>
        <v>4200</v>
      </c>
      <c r="F397" s="183">
        <v>0.7</v>
      </c>
      <c r="G397" s="184">
        <f t="shared" si="5"/>
        <v>1400</v>
      </c>
      <c r="H397" s="183">
        <v>0.7</v>
      </c>
    </row>
    <row r="398" spans="1:8" x14ac:dyDescent="0.2">
      <c r="A398" s="158">
        <v>394</v>
      </c>
      <c r="B398" s="189" t="s">
        <v>257</v>
      </c>
      <c r="C398" s="191" t="s">
        <v>5</v>
      </c>
      <c r="D398" s="181">
        <v>7200</v>
      </c>
      <c r="E398" s="182">
        <f>ROUNDUP(D398*$D$2*Сводная!$G$31,0)</f>
        <v>10800</v>
      </c>
      <c r="F398" s="183">
        <v>0.8</v>
      </c>
      <c r="G398" s="184">
        <f t="shared" si="5"/>
        <v>3600</v>
      </c>
      <c r="H398" s="183">
        <v>0.8</v>
      </c>
    </row>
    <row r="399" spans="1:8" ht="28.5" x14ac:dyDescent="0.2">
      <c r="A399" s="158">
        <v>395</v>
      </c>
      <c r="B399" s="189" t="s">
        <v>1059</v>
      </c>
      <c r="C399" s="191" t="s">
        <v>5</v>
      </c>
      <c r="D399" s="181">
        <v>3444</v>
      </c>
      <c r="E399" s="182">
        <f>ROUNDUP(D399*$D$2*Сводная!$G$31,0)</f>
        <v>5166</v>
      </c>
      <c r="F399" s="183">
        <v>0.6</v>
      </c>
      <c r="G399" s="184">
        <f t="shared" si="5"/>
        <v>1722</v>
      </c>
      <c r="H399" s="183">
        <v>0.6</v>
      </c>
    </row>
    <row r="400" spans="1:8" ht="28.5" x14ac:dyDescent="0.2">
      <c r="A400" s="158">
        <v>396</v>
      </c>
      <c r="B400" s="189" t="s">
        <v>1060</v>
      </c>
      <c r="C400" s="191" t="s">
        <v>5</v>
      </c>
      <c r="D400" s="181">
        <v>1713</v>
      </c>
      <c r="E400" s="182">
        <f>ROUNDUP(D400*$D$2*Сводная!$G$31,0)</f>
        <v>2570</v>
      </c>
      <c r="F400" s="183">
        <v>0.52</v>
      </c>
      <c r="G400" s="184">
        <f t="shared" si="5"/>
        <v>856.5</v>
      </c>
      <c r="H400" s="183">
        <v>0.52</v>
      </c>
    </row>
    <row r="401" spans="1:8" ht="28.5" x14ac:dyDescent="0.2">
      <c r="A401" s="158">
        <v>397</v>
      </c>
      <c r="B401" s="189" t="s">
        <v>574</v>
      </c>
      <c r="C401" s="191" t="s">
        <v>1</v>
      </c>
      <c r="D401" s="181">
        <v>906</v>
      </c>
      <c r="E401" s="182">
        <f>ROUNDUP(D401*$D$2*Сводная!$G$31,0)</f>
        <v>1359</v>
      </c>
      <c r="F401" s="183">
        <v>0.8</v>
      </c>
      <c r="G401" s="184">
        <f t="shared" si="5"/>
        <v>453</v>
      </c>
      <c r="H401" s="183">
        <v>0.8</v>
      </c>
    </row>
    <row r="402" spans="1:8" x14ac:dyDescent="0.2">
      <c r="A402" s="158">
        <v>398</v>
      </c>
      <c r="B402" s="189" t="s">
        <v>573</v>
      </c>
      <c r="C402" s="191" t="s">
        <v>1</v>
      </c>
      <c r="D402" s="181">
        <v>1647</v>
      </c>
      <c r="E402" s="182">
        <f>ROUNDUP(D402*$D$2*Сводная!$G$31,0)</f>
        <v>2471</v>
      </c>
      <c r="F402" s="183">
        <v>0.39</v>
      </c>
      <c r="G402" s="184">
        <f t="shared" si="5"/>
        <v>823.5</v>
      </c>
      <c r="H402" s="183">
        <v>0.39</v>
      </c>
    </row>
    <row r="403" spans="1:8" x14ac:dyDescent="0.2">
      <c r="A403" s="158">
        <v>399</v>
      </c>
      <c r="B403" s="189" t="s">
        <v>575</v>
      </c>
      <c r="C403" s="191" t="s">
        <v>1</v>
      </c>
      <c r="D403" s="181">
        <v>2857</v>
      </c>
      <c r="E403" s="182">
        <f>ROUNDUP(D403*$D$2*Сводная!$G$31,0)</f>
        <v>4286</v>
      </c>
      <c r="F403" s="183">
        <v>0.12</v>
      </c>
      <c r="G403" s="184">
        <f t="shared" ref="G403:G466" si="6">D403/2</f>
        <v>1428.5</v>
      </c>
      <c r="H403" s="183">
        <v>0.12</v>
      </c>
    </row>
    <row r="404" spans="1:8" x14ac:dyDescent="0.2">
      <c r="A404" s="158">
        <v>400</v>
      </c>
      <c r="B404" s="189" t="s">
        <v>1111</v>
      </c>
      <c r="C404" s="191" t="s">
        <v>1</v>
      </c>
      <c r="D404" s="181">
        <v>521</v>
      </c>
      <c r="E404" s="182">
        <f>ROUNDUP(D404*$D$2*Сводная!$G$31,0)</f>
        <v>782</v>
      </c>
      <c r="F404" s="183">
        <v>1.2E-2</v>
      </c>
      <c r="G404" s="184">
        <f t="shared" si="6"/>
        <v>260.5</v>
      </c>
      <c r="H404" s="183">
        <v>1.2E-2</v>
      </c>
    </row>
    <row r="405" spans="1:8" ht="28.5" x14ac:dyDescent="0.2">
      <c r="A405" s="158">
        <v>401</v>
      </c>
      <c r="B405" s="189" t="s">
        <v>48</v>
      </c>
      <c r="C405" s="191" t="s">
        <v>17</v>
      </c>
      <c r="D405" s="186">
        <v>406</v>
      </c>
      <c r="E405" s="182">
        <f>ROUNDUP(D405*$D$2*Сводная!$G$31,0)</f>
        <v>609</v>
      </c>
      <c r="F405" s="183">
        <v>7.5999999999999998E-2</v>
      </c>
      <c r="G405" s="184">
        <f t="shared" si="6"/>
        <v>203</v>
      </c>
      <c r="H405" s="183">
        <v>7.5999999999999998E-2</v>
      </c>
    </row>
    <row r="406" spans="1:8" x14ac:dyDescent="0.2">
      <c r="A406" s="158">
        <v>402</v>
      </c>
      <c r="B406" s="189" t="s">
        <v>289</v>
      </c>
      <c r="C406" s="191" t="s">
        <v>17</v>
      </c>
      <c r="D406" s="186">
        <v>445</v>
      </c>
      <c r="E406" s="182">
        <f>ROUNDUP(D406*$D$2*Сводная!$G$31,0)</f>
        <v>668</v>
      </c>
      <c r="F406" s="183">
        <v>0.06</v>
      </c>
      <c r="G406" s="184">
        <f t="shared" si="6"/>
        <v>222.5</v>
      </c>
      <c r="H406" s="183">
        <v>0.06</v>
      </c>
    </row>
    <row r="407" spans="1:8" x14ac:dyDescent="0.2">
      <c r="A407" s="158">
        <v>403</v>
      </c>
      <c r="B407" s="189" t="s">
        <v>290</v>
      </c>
      <c r="C407" s="191" t="s">
        <v>5</v>
      </c>
      <c r="D407" s="186">
        <v>2346</v>
      </c>
      <c r="E407" s="182">
        <f>ROUNDUP(D407*$D$2*Сводная!$G$31,0)</f>
        <v>3519</v>
      </c>
      <c r="F407" s="183">
        <v>0.8</v>
      </c>
      <c r="G407" s="184">
        <f t="shared" si="6"/>
        <v>1173</v>
      </c>
      <c r="H407" s="183">
        <v>0.8</v>
      </c>
    </row>
    <row r="408" spans="1:8" x14ac:dyDescent="0.2">
      <c r="A408" s="158">
        <v>404</v>
      </c>
      <c r="B408" s="189" t="s">
        <v>291</v>
      </c>
      <c r="C408" s="191" t="s">
        <v>5</v>
      </c>
      <c r="D408" s="181">
        <v>220</v>
      </c>
      <c r="E408" s="182">
        <f>ROUNDUP(D408*$D$2*Сводная!$G$31,0)</f>
        <v>330</v>
      </c>
      <c r="F408" s="183">
        <v>0.2</v>
      </c>
      <c r="G408" s="184">
        <f t="shared" si="6"/>
        <v>110</v>
      </c>
      <c r="H408" s="183">
        <v>0.2</v>
      </c>
    </row>
    <row r="409" spans="1:8" x14ac:dyDescent="0.2">
      <c r="A409" s="158">
        <v>405</v>
      </c>
      <c r="B409" s="189" t="s">
        <v>262</v>
      </c>
      <c r="C409" s="191" t="s">
        <v>5</v>
      </c>
      <c r="D409" s="181">
        <v>867</v>
      </c>
      <c r="E409" s="182">
        <f>ROUNDUP(D409*$D$2*Сводная!$G$31,0)</f>
        <v>1301</v>
      </c>
      <c r="F409" s="183">
        <v>0.2</v>
      </c>
      <c r="G409" s="184">
        <f t="shared" si="6"/>
        <v>433.5</v>
      </c>
      <c r="H409" s="183">
        <v>0.2</v>
      </c>
    </row>
    <row r="410" spans="1:8" ht="42.75" x14ac:dyDescent="0.2">
      <c r="A410" s="158">
        <v>406</v>
      </c>
      <c r="B410" s="189" t="s">
        <v>616</v>
      </c>
      <c r="C410" s="191" t="s">
        <v>5</v>
      </c>
      <c r="D410" s="181">
        <v>500</v>
      </c>
      <c r="E410" s="182">
        <f>ROUNDUP(D410*$D$2*Сводная!$G$31,0)</f>
        <v>750</v>
      </c>
      <c r="F410" s="183">
        <v>0.35</v>
      </c>
      <c r="G410" s="184">
        <f t="shared" si="6"/>
        <v>250</v>
      </c>
      <c r="H410" s="183">
        <v>0.35</v>
      </c>
    </row>
    <row r="411" spans="1:8" x14ac:dyDescent="0.2">
      <c r="A411" s="158">
        <v>407</v>
      </c>
      <c r="B411" s="189" t="s">
        <v>292</v>
      </c>
      <c r="C411" s="191" t="s">
        <v>17</v>
      </c>
      <c r="D411" s="181">
        <v>578</v>
      </c>
      <c r="E411" s="182">
        <f>ROUNDUP(D411*$D$2*Сводная!$G$31,0)</f>
        <v>867</v>
      </c>
      <c r="F411" s="183">
        <v>0.5</v>
      </c>
      <c r="G411" s="184">
        <f t="shared" si="6"/>
        <v>289</v>
      </c>
      <c r="H411" s="183">
        <v>0.5</v>
      </c>
    </row>
    <row r="412" spans="1:8" ht="28.5" x14ac:dyDescent="0.2">
      <c r="A412" s="158">
        <v>408</v>
      </c>
      <c r="B412" s="189" t="s">
        <v>293</v>
      </c>
      <c r="C412" s="191" t="s">
        <v>5</v>
      </c>
      <c r="D412" s="181">
        <v>3952</v>
      </c>
      <c r="E412" s="182">
        <f>ROUNDUP(D412*$D$2*Сводная!$G$31,0)</f>
        <v>5928</v>
      </c>
      <c r="F412" s="183">
        <v>0.4</v>
      </c>
      <c r="G412" s="184">
        <f t="shared" si="6"/>
        <v>1976</v>
      </c>
      <c r="H412" s="183">
        <v>0.4</v>
      </c>
    </row>
    <row r="413" spans="1:8" x14ac:dyDescent="0.2">
      <c r="A413" s="158">
        <v>409</v>
      </c>
      <c r="B413" s="189" t="s">
        <v>294</v>
      </c>
      <c r="C413" s="191" t="s">
        <v>1</v>
      </c>
      <c r="D413" s="181">
        <v>196</v>
      </c>
      <c r="E413" s="182">
        <f>ROUNDUP(D413*$D$2*Сводная!$G$31,0)</f>
        <v>294</v>
      </c>
      <c r="F413" s="183">
        <v>0.15</v>
      </c>
      <c r="G413" s="184">
        <f t="shared" si="6"/>
        <v>98</v>
      </c>
      <c r="H413" s="183">
        <v>0.15</v>
      </c>
    </row>
    <row r="414" spans="1:8" x14ac:dyDescent="0.2">
      <c r="A414" s="158">
        <v>410</v>
      </c>
      <c r="B414" s="189" t="s">
        <v>924</v>
      </c>
      <c r="C414" s="191" t="s">
        <v>5</v>
      </c>
      <c r="D414" s="181">
        <v>840</v>
      </c>
      <c r="E414" s="182">
        <f>ROUNDUP(D414*$D$2*Сводная!$G$31,0)</f>
        <v>1260</v>
      </c>
      <c r="F414" s="183">
        <v>0.15</v>
      </c>
      <c r="G414" s="184">
        <f t="shared" si="6"/>
        <v>420</v>
      </c>
      <c r="H414" s="183">
        <v>0.15</v>
      </c>
    </row>
    <row r="415" spans="1:8" x14ac:dyDescent="0.2">
      <c r="A415" s="158">
        <v>411</v>
      </c>
      <c r="B415" s="189" t="s">
        <v>925</v>
      </c>
      <c r="C415" s="191" t="s">
        <v>5</v>
      </c>
      <c r="D415" s="181">
        <v>586</v>
      </c>
      <c r="E415" s="182">
        <f>ROUNDUP(D415*$D$2*Сводная!$G$31,0)</f>
        <v>879</v>
      </c>
      <c r="F415" s="183">
        <v>0.15</v>
      </c>
      <c r="G415" s="184">
        <f t="shared" si="6"/>
        <v>293</v>
      </c>
      <c r="H415" s="183">
        <v>0.15</v>
      </c>
    </row>
    <row r="416" spans="1:8" x14ac:dyDescent="0.2">
      <c r="A416" s="158">
        <v>412</v>
      </c>
      <c r="B416" s="189" t="s">
        <v>927</v>
      </c>
      <c r="C416" s="191" t="s">
        <v>5</v>
      </c>
      <c r="D416" s="181">
        <v>1159</v>
      </c>
      <c r="E416" s="182">
        <f>ROUNDUP(D416*$D$2*Сводная!$G$31,0)</f>
        <v>1739</v>
      </c>
      <c r="F416" s="183">
        <v>0.17</v>
      </c>
      <c r="G416" s="184">
        <f t="shared" si="6"/>
        <v>579.5</v>
      </c>
      <c r="H416" s="183">
        <v>0.17</v>
      </c>
    </row>
    <row r="417" spans="1:8" x14ac:dyDescent="0.2">
      <c r="A417" s="158">
        <v>413</v>
      </c>
      <c r="B417" s="189" t="s">
        <v>926</v>
      </c>
      <c r="C417" s="191" t="s">
        <v>5</v>
      </c>
      <c r="D417" s="186">
        <v>2245</v>
      </c>
      <c r="E417" s="182">
        <f>ROUNDUP(D417*$D$2*Сводная!$G$31,0)</f>
        <v>3368</v>
      </c>
      <c r="F417" s="183">
        <v>0.17</v>
      </c>
      <c r="G417" s="184">
        <f t="shared" si="6"/>
        <v>1122.5</v>
      </c>
      <c r="H417" s="183">
        <v>0.17</v>
      </c>
    </row>
    <row r="418" spans="1:8" x14ac:dyDescent="0.2">
      <c r="A418" s="158">
        <v>414</v>
      </c>
      <c r="B418" s="189" t="s">
        <v>299</v>
      </c>
      <c r="C418" s="191" t="s">
        <v>1</v>
      </c>
      <c r="D418" s="186">
        <v>420</v>
      </c>
      <c r="E418" s="182">
        <f>ROUNDUP(D418*$D$2*Сводная!$G$31,0)</f>
        <v>630</v>
      </c>
      <c r="F418" s="183">
        <v>0.09</v>
      </c>
      <c r="G418" s="184">
        <f t="shared" si="6"/>
        <v>210</v>
      </c>
      <c r="H418" s="183">
        <v>0.09</v>
      </c>
    </row>
    <row r="419" spans="1:8" x14ac:dyDescent="0.2">
      <c r="A419" s="158">
        <v>415</v>
      </c>
      <c r="B419" s="189" t="s">
        <v>300</v>
      </c>
      <c r="C419" s="191" t="s">
        <v>17</v>
      </c>
      <c r="D419" s="181">
        <v>54</v>
      </c>
      <c r="E419" s="182">
        <f>ROUNDUP(D419*$D$2*Сводная!$G$31,0)</f>
        <v>81</v>
      </c>
      <c r="F419" s="183">
        <v>0.1</v>
      </c>
      <c r="G419" s="184">
        <f t="shared" si="6"/>
        <v>27</v>
      </c>
      <c r="H419" s="183">
        <v>0.1</v>
      </c>
    </row>
    <row r="420" spans="1:8" x14ac:dyDescent="0.2">
      <c r="A420" s="158">
        <v>416</v>
      </c>
      <c r="B420" s="189" t="s">
        <v>301</v>
      </c>
      <c r="C420" s="191" t="s">
        <v>5</v>
      </c>
      <c r="D420" s="186">
        <v>1245</v>
      </c>
      <c r="E420" s="182">
        <f>ROUNDUP(D420*$D$2*Сводная!$G$31,0)</f>
        <v>1868</v>
      </c>
      <c r="F420" s="183">
        <v>0.18</v>
      </c>
      <c r="G420" s="184">
        <f t="shared" si="6"/>
        <v>622.5</v>
      </c>
      <c r="H420" s="183">
        <v>0.18</v>
      </c>
    </row>
    <row r="421" spans="1:8" ht="28.5" x14ac:dyDescent="0.2">
      <c r="A421" s="158">
        <v>417</v>
      </c>
      <c r="B421" s="189" t="s">
        <v>302</v>
      </c>
      <c r="C421" s="191" t="s">
        <v>5</v>
      </c>
      <c r="D421" s="181">
        <v>1174</v>
      </c>
      <c r="E421" s="182">
        <f>ROUNDUP(D421*$D$2*Сводная!$G$31,0)</f>
        <v>1761</v>
      </c>
      <c r="F421" s="183">
        <v>0.2</v>
      </c>
      <c r="G421" s="184">
        <f t="shared" si="6"/>
        <v>587</v>
      </c>
      <c r="H421" s="183">
        <v>0.2</v>
      </c>
    </row>
    <row r="422" spans="1:8" ht="28.5" x14ac:dyDescent="0.2">
      <c r="A422" s="158">
        <v>418</v>
      </c>
      <c r="B422" s="189" t="s">
        <v>899</v>
      </c>
      <c r="C422" s="191" t="s">
        <v>5</v>
      </c>
      <c r="D422" s="181">
        <v>2060</v>
      </c>
      <c r="E422" s="182">
        <f>ROUNDUP(D422*$D$2*Сводная!$G$31,0)</f>
        <v>3090</v>
      </c>
      <c r="F422" s="183">
        <v>0.17</v>
      </c>
      <c r="G422" s="184">
        <f t="shared" si="6"/>
        <v>1030</v>
      </c>
      <c r="H422" s="183">
        <v>0.17</v>
      </c>
    </row>
    <row r="423" spans="1:8" ht="28.5" x14ac:dyDescent="0.2">
      <c r="A423" s="158">
        <v>419</v>
      </c>
      <c r="B423" s="189" t="s">
        <v>304</v>
      </c>
      <c r="C423" s="191" t="s">
        <v>5</v>
      </c>
      <c r="D423" s="181">
        <v>198</v>
      </c>
      <c r="E423" s="182">
        <f>ROUNDUP(D423*$D$2*Сводная!$G$31,0)</f>
        <v>297</v>
      </c>
      <c r="F423" s="183">
        <v>4.3999999999999997E-2</v>
      </c>
      <c r="G423" s="184">
        <f t="shared" si="6"/>
        <v>99</v>
      </c>
      <c r="H423" s="183">
        <v>4.3999999999999997E-2</v>
      </c>
    </row>
    <row r="424" spans="1:8" ht="28.5" x14ac:dyDescent="0.2">
      <c r="A424" s="158">
        <v>420</v>
      </c>
      <c r="B424" s="189" t="s">
        <v>306</v>
      </c>
      <c r="C424" s="191" t="s">
        <v>5</v>
      </c>
      <c r="D424" s="181">
        <v>2060</v>
      </c>
      <c r="E424" s="182">
        <f>ROUNDUP(D424*$D$2*Сводная!$G$31,0)</f>
        <v>3090</v>
      </c>
      <c r="F424" s="183">
        <v>8.7999999999999995E-2</v>
      </c>
      <c r="G424" s="184">
        <f t="shared" si="6"/>
        <v>1030</v>
      </c>
      <c r="H424" s="183">
        <v>8.7999999999999995E-2</v>
      </c>
    </row>
    <row r="425" spans="1:8" ht="28.5" x14ac:dyDescent="0.2">
      <c r="A425" s="158">
        <v>421</v>
      </c>
      <c r="B425" s="189" t="s">
        <v>307</v>
      </c>
      <c r="C425" s="191" t="s">
        <v>5</v>
      </c>
      <c r="D425" s="181">
        <v>1680</v>
      </c>
      <c r="E425" s="182">
        <f>ROUNDUP(D425*$D$2*Сводная!$G$31,0)</f>
        <v>2520</v>
      </c>
      <c r="F425" s="183">
        <v>0.12</v>
      </c>
      <c r="G425" s="184">
        <f t="shared" si="6"/>
        <v>840</v>
      </c>
      <c r="H425" s="183">
        <v>0.12</v>
      </c>
    </row>
    <row r="426" spans="1:8" x14ac:dyDescent="0.2">
      <c r="A426" s="158">
        <v>422</v>
      </c>
      <c r="B426" s="189" t="s">
        <v>308</v>
      </c>
      <c r="C426" s="191" t="s">
        <v>5</v>
      </c>
      <c r="D426" s="181">
        <v>1520</v>
      </c>
      <c r="E426" s="182">
        <f>ROUNDUP(D426*$D$2*Сводная!$G$31,0)</f>
        <v>2280</v>
      </c>
      <c r="F426" s="183">
        <v>0.105</v>
      </c>
      <c r="G426" s="184">
        <f t="shared" si="6"/>
        <v>760</v>
      </c>
      <c r="H426" s="183">
        <v>0.105</v>
      </c>
    </row>
    <row r="427" spans="1:8" x14ac:dyDescent="0.2">
      <c r="A427" s="158">
        <v>423</v>
      </c>
      <c r="B427" s="189" t="s">
        <v>309</v>
      </c>
      <c r="C427" s="191" t="s">
        <v>5</v>
      </c>
      <c r="D427" s="181">
        <v>654</v>
      </c>
      <c r="E427" s="182">
        <f>ROUNDUP(D427*$D$2*Сводная!$G$31,0)</f>
        <v>981</v>
      </c>
      <c r="F427" s="183">
        <v>0.9</v>
      </c>
      <c r="G427" s="184">
        <f t="shared" si="6"/>
        <v>327</v>
      </c>
      <c r="H427" s="183">
        <v>0.9</v>
      </c>
    </row>
    <row r="428" spans="1:8" x14ac:dyDescent="0.2">
      <c r="A428" s="158">
        <v>424</v>
      </c>
      <c r="B428" s="189" t="s">
        <v>310</v>
      </c>
      <c r="C428" s="191" t="s">
        <v>5</v>
      </c>
      <c r="D428" s="186">
        <v>2635</v>
      </c>
      <c r="E428" s="182">
        <f>ROUNDUP(D428*$D$2*Сводная!$G$31,0)</f>
        <v>3953</v>
      </c>
      <c r="F428" s="183">
        <v>0.9</v>
      </c>
      <c r="G428" s="184">
        <f t="shared" si="6"/>
        <v>1317.5</v>
      </c>
      <c r="H428" s="183">
        <v>0.9</v>
      </c>
    </row>
    <row r="429" spans="1:8" x14ac:dyDescent="0.2">
      <c r="A429" s="158">
        <v>425</v>
      </c>
      <c r="B429" s="189" t="s">
        <v>311</v>
      </c>
      <c r="C429" s="191" t="s">
        <v>5</v>
      </c>
      <c r="D429" s="186">
        <v>780</v>
      </c>
      <c r="E429" s="182">
        <f>ROUNDUP(D429*$D$2*Сводная!$G$31,0)</f>
        <v>1170</v>
      </c>
      <c r="F429" s="183">
        <v>0.9</v>
      </c>
      <c r="G429" s="184">
        <f t="shared" si="6"/>
        <v>390</v>
      </c>
      <c r="H429" s="183">
        <v>0.9</v>
      </c>
    </row>
    <row r="430" spans="1:8" x14ac:dyDescent="0.2">
      <c r="A430" s="158">
        <v>426</v>
      </c>
      <c r="B430" s="189" t="s">
        <v>876</v>
      </c>
      <c r="C430" s="191" t="s">
        <v>5</v>
      </c>
      <c r="D430" s="181">
        <v>485</v>
      </c>
      <c r="E430" s="182">
        <f>ROUNDUP(D430*$D$2*Сводная!$G$31,0)</f>
        <v>728</v>
      </c>
      <c r="F430" s="183">
        <v>0.32</v>
      </c>
      <c r="G430" s="184">
        <f t="shared" si="6"/>
        <v>242.5</v>
      </c>
      <c r="H430" s="183">
        <v>0.32</v>
      </c>
    </row>
    <row r="431" spans="1:8" x14ac:dyDescent="0.2">
      <c r="A431" s="158">
        <v>427</v>
      </c>
      <c r="B431" s="189" t="s">
        <v>312</v>
      </c>
      <c r="C431" s="191" t="s">
        <v>5</v>
      </c>
      <c r="D431" s="181">
        <v>480</v>
      </c>
      <c r="E431" s="182">
        <f>ROUNDUP(D431*$D$2*Сводная!$G$31,0)</f>
        <v>720</v>
      </c>
      <c r="F431" s="183">
        <v>0.06</v>
      </c>
      <c r="G431" s="184">
        <f t="shared" si="6"/>
        <v>240</v>
      </c>
      <c r="H431" s="183">
        <v>0.06</v>
      </c>
    </row>
    <row r="432" spans="1:8" x14ac:dyDescent="0.2">
      <c r="A432" s="158">
        <v>428</v>
      </c>
      <c r="B432" s="189" t="s">
        <v>313</v>
      </c>
      <c r="C432" s="191" t="s">
        <v>5</v>
      </c>
      <c r="D432" s="181">
        <v>540</v>
      </c>
      <c r="E432" s="182">
        <f>ROUNDUP(D432*$D$2*Сводная!$G$31,0)</f>
        <v>810</v>
      </c>
      <c r="F432" s="183">
        <v>7.5999999999999998E-2</v>
      </c>
      <c r="G432" s="184">
        <f t="shared" si="6"/>
        <v>270</v>
      </c>
      <c r="H432" s="183">
        <v>7.5999999999999998E-2</v>
      </c>
    </row>
    <row r="433" spans="1:8" x14ac:dyDescent="0.2">
      <c r="A433" s="158">
        <v>429</v>
      </c>
      <c r="B433" s="189" t="s">
        <v>314</v>
      </c>
      <c r="C433" s="191" t="s">
        <v>5</v>
      </c>
      <c r="D433" s="181">
        <v>626</v>
      </c>
      <c r="E433" s="182">
        <f>ROUNDUP(D433*$D$2*Сводная!$G$31,0)</f>
        <v>939</v>
      </c>
      <c r="F433" s="183">
        <v>0.155</v>
      </c>
      <c r="G433" s="184">
        <f t="shared" si="6"/>
        <v>313</v>
      </c>
      <c r="H433" s="183">
        <v>0.155</v>
      </c>
    </row>
    <row r="434" spans="1:8" x14ac:dyDescent="0.2">
      <c r="A434" s="158">
        <v>430</v>
      </c>
      <c r="B434" s="189" t="s">
        <v>315</v>
      </c>
      <c r="C434" s="191" t="s">
        <v>5</v>
      </c>
      <c r="D434" s="181">
        <v>420</v>
      </c>
      <c r="E434" s="182">
        <f>ROUNDUP(D434*$D$2*Сводная!$G$31,0)</f>
        <v>630</v>
      </c>
      <c r="F434" s="183">
        <v>7.5999999999999998E-2</v>
      </c>
      <c r="G434" s="184">
        <f t="shared" si="6"/>
        <v>210</v>
      </c>
      <c r="H434" s="183">
        <v>7.5999999999999998E-2</v>
      </c>
    </row>
    <row r="435" spans="1:8" ht="28.5" x14ac:dyDescent="0.2">
      <c r="A435" s="158">
        <v>431</v>
      </c>
      <c r="B435" s="189" t="s">
        <v>1091</v>
      </c>
      <c r="C435" s="191" t="s">
        <v>5</v>
      </c>
      <c r="D435" s="181">
        <v>310</v>
      </c>
      <c r="E435" s="182">
        <f>ROUNDUP(D435*$D$2*Сводная!$G$31,0)</f>
        <v>465</v>
      </c>
      <c r="F435" s="183">
        <v>0.155</v>
      </c>
      <c r="G435" s="184">
        <f t="shared" si="6"/>
        <v>155</v>
      </c>
      <c r="H435" s="183">
        <v>0.155</v>
      </c>
    </row>
    <row r="436" spans="1:8" x14ac:dyDescent="0.2">
      <c r="A436" s="158">
        <v>432</v>
      </c>
      <c r="B436" s="189" t="s">
        <v>316</v>
      </c>
      <c r="C436" s="191" t="s">
        <v>5</v>
      </c>
      <c r="D436" s="181">
        <v>942</v>
      </c>
      <c r="E436" s="182">
        <f>ROUNDUP(D436*$D$2*Сводная!$G$31,0)</f>
        <v>1413</v>
      </c>
      <c r="F436" s="183">
        <v>0.04</v>
      </c>
      <c r="G436" s="184">
        <f t="shared" si="6"/>
        <v>471</v>
      </c>
      <c r="H436" s="183">
        <v>0.04</v>
      </c>
    </row>
    <row r="437" spans="1:8" x14ac:dyDescent="0.2">
      <c r="A437" s="158">
        <v>433</v>
      </c>
      <c r="B437" s="189" t="s">
        <v>317</v>
      </c>
      <c r="C437" s="191" t="s">
        <v>1</v>
      </c>
      <c r="D437" s="186">
        <v>241</v>
      </c>
      <c r="E437" s="182">
        <f>ROUNDUP(D437*$D$2*Сводная!$G$31,0)</f>
        <v>362</v>
      </c>
      <c r="F437" s="183">
        <v>7.5999999999999998E-2</v>
      </c>
      <c r="G437" s="184">
        <f t="shared" si="6"/>
        <v>120.5</v>
      </c>
      <c r="H437" s="183">
        <v>7.5999999999999998E-2</v>
      </c>
    </row>
    <row r="438" spans="1:8" x14ac:dyDescent="0.2">
      <c r="A438" s="158">
        <v>434</v>
      </c>
      <c r="B438" s="189" t="s">
        <v>318</v>
      </c>
      <c r="C438" s="191" t="s">
        <v>5</v>
      </c>
      <c r="D438" s="181">
        <v>2082</v>
      </c>
      <c r="E438" s="182">
        <f>ROUNDUP(D438*$D$2*Сводная!$G$31,0)</f>
        <v>3123</v>
      </c>
      <c r="F438" s="183">
        <v>0.52</v>
      </c>
      <c r="G438" s="184">
        <f t="shared" si="6"/>
        <v>1041</v>
      </c>
      <c r="H438" s="183">
        <v>0.52</v>
      </c>
    </row>
    <row r="439" spans="1:8" ht="28.5" x14ac:dyDescent="0.2">
      <c r="A439" s="158">
        <v>435</v>
      </c>
      <c r="B439" s="189" t="s">
        <v>319</v>
      </c>
      <c r="C439" s="191" t="s">
        <v>5</v>
      </c>
      <c r="D439" s="186">
        <v>2864</v>
      </c>
      <c r="E439" s="182">
        <f>ROUNDUP(D439*$D$2*Сводная!$G$31,0)</f>
        <v>4296</v>
      </c>
      <c r="F439" s="183">
        <v>0.36</v>
      </c>
      <c r="G439" s="184">
        <f t="shared" si="6"/>
        <v>1432</v>
      </c>
      <c r="H439" s="183">
        <v>0.36</v>
      </c>
    </row>
    <row r="440" spans="1:8" x14ac:dyDescent="0.2">
      <c r="A440" s="158">
        <v>436</v>
      </c>
      <c r="B440" s="189" t="s">
        <v>1092</v>
      </c>
      <c r="C440" s="191" t="s">
        <v>5</v>
      </c>
      <c r="D440" s="186">
        <v>2100</v>
      </c>
      <c r="E440" s="182">
        <f>ROUNDUP(D440*$D$2*Сводная!$G$31,0)</f>
        <v>3150</v>
      </c>
      <c r="F440" s="183">
        <v>0.09</v>
      </c>
      <c r="G440" s="184">
        <f t="shared" si="6"/>
        <v>1050</v>
      </c>
      <c r="H440" s="183">
        <v>0.09</v>
      </c>
    </row>
    <row r="441" spans="1:8" x14ac:dyDescent="0.2">
      <c r="A441" s="158">
        <v>437</v>
      </c>
      <c r="B441" s="189" t="s">
        <v>510</v>
      </c>
      <c r="C441" s="191" t="s">
        <v>1</v>
      </c>
      <c r="D441" s="186">
        <v>245</v>
      </c>
      <c r="E441" s="182">
        <f>ROUNDUP(D441*$D$2*Сводная!$G$31,0)</f>
        <v>368</v>
      </c>
      <c r="F441" s="183">
        <v>0.16600000000000001</v>
      </c>
      <c r="G441" s="184">
        <f t="shared" si="6"/>
        <v>122.5</v>
      </c>
      <c r="H441" s="183">
        <v>0.16600000000000001</v>
      </c>
    </row>
    <row r="442" spans="1:8" x14ac:dyDescent="0.2">
      <c r="A442" s="158">
        <v>438</v>
      </c>
      <c r="B442" s="189" t="s">
        <v>320</v>
      </c>
      <c r="C442" s="191" t="s">
        <v>5</v>
      </c>
      <c r="D442" s="181">
        <v>448</v>
      </c>
      <c r="E442" s="182">
        <f>ROUNDUP(D442*$D$2*Сводная!$G$31,0)</f>
        <v>672</v>
      </c>
      <c r="F442" s="183">
        <v>8.5999999999999993E-2</v>
      </c>
      <c r="G442" s="184">
        <f t="shared" si="6"/>
        <v>224</v>
      </c>
      <c r="H442" s="183">
        <v>8.5999999999999993E-2</v>
      </c>
    </row>
    <row r="443" spans="1:8" x14ac:dyDescent="0.2">
      <c r="A443" s="158">
        <v>439</v>
      </c>
      <c r="B443" s="189" t="s">
        <v>321</v>
      </c>
      <c r="C443" s="191" t="s">
        <v>5</v>
      </c>
      <c r="D443" s="186">
        <v>345</v>
      </c>
      <c r="E443" s="182">
        <f>ROUNDUP(D443*$D$2*Сводная!$G$31,0)</f>
        <v>518</v>
      </c>
      <c r="F443" s="183"/>
      <c r="G443" s="184">
        <f t="shared" si="6"/>
        <v>172.5</v>
      </c>
      <c r="H443" s="183"/>
    </row>
    <row r="444" spans="1:8" x14ac:dyDescent="0.2">
      <c r="A444" s="158">
        <v>440</v>
      </c>
      <c r="B444" s="189" t="s">
        <v>617</v>
      </c>
      <c r="C444" s="191" t="s">
        <v>5</v>
      </c>
      <c r="D444" s="186">
        <v>635</v>
      </c>
      <c r="E444" s="182">
        <f>ROUNDUP(D444*$D$2*Сводная!$G$31,0)</f>
        <v>953</v>
      </c>
      <c r="F444" s="183"/>
      <c r="G444" s="184">
        <f t="shared" si="6"/>
        <v>317.5</v>
      </c>
      <c r="H444" s="183"/>
    </row>
    <row r="445" spans="1:8" x14ac:dyDescent="0.2">
      <c r="A445" s="158">
        <v>441</v>
      </c>
      <c r="B445" s="189" t="s">
        <v>322</v>
      </c>
      <c r="C445" s="191" t="s">
        <v>5</v>
      </c>
      <c r="D445" s="186">
        <v>275</v>
      </c>
      <c r="E445" s="182">
        <f>ROUNDUP(D445*$D$2*Сводная!$G$31,0)</f>
        <v>413</v>
      </c>
      <c r="F445" s="183">
        <v>0.16600000000000001</v>
      </c>
      <c r="G445" s="184">
        <f t="shared" si="6"/>
        <v>137.5</v>
      </c>
      <c r="H445" s="183">
        <v>0.16600000000000001</v>
      </c>
    </row>
    <row r="446" spans="1:8" x14ac:dyDescent="0.2">
      <c r="A446" s="158">
        <v>442</v>
      </c>
      <c r="B446" s="189" t="s">
        <v>323</v>
      </c>
      <c r="C446" s="191" t="s">
        <v>17</v>
      </c>
      <c r="D446" s="181">
        <v>2766</v>
      </c>
      <c r="E446" s="182">
        <f>ROUNDUP(D446*$D$2*Сводная!$G$31,0)</f>
        <v>4149</v>
      </c>
      <c r="F446" s="183">
        <v>0.17</v>
      </c>
      <c r="G446" s="184">
        <f t="shared" si="6"/>
        <v>1383</v>
      </c>
      <c r="H446" s="183">
        <v>0.17</v>
      </c>
    </row>
    <row r="447" spans="1:8" x14ac:dyDescent="0.2">
      <c r="A447" s="158">
        <v>443</v>
      </c>
      <c r="B447" s="189" t="s">
        <v>324</v>
      </c>
      <c r="C447" s="191" t="s">
        <v>17</v>
      </c>
      <c r="D447" s="181">
        <v>742</v>
      </c>
      <c r="E447" s="182">
        <f>ROUNDUP(D447*$D$2*Сводная!$G$31,0)</f>
        <v>1113</v>
      </c>
      <c r="F447" s="183">
        <v>0.17</v>
      </c>
      <c r="G447" s="184">
        <f t="shared" si="6"/>
        <v>371</v>
      </c>
      <c r="H447" s="183">
        <v>0.17</v>
      </c>
    </row>
    <row r="448" spans="1:8" x14ac:dyDescent="0.2">
      <c r="A448" s="158">
        <v>444</v>
      </c>
      <c r="B448" s="189" t="s">
        <v>325</v>
      </c>
      <c r="C448" s="191" t="s">
        <v>1</v>
      </c>
      <c r="D448" s="181">
        <v>198</v>
      </c>
      <c r="E448" s="182">
        <f>ROUNDUP(D448*$D$2*Сводная!$G$31,0)</f>
        <v>297</v>
      </c>
      <c r="F448" s="183">
        <v>0.04</v>
      </c>
      <c r="G448" s="184">
        <f t="shared" si="6"/>
        <v>99</v>
      </c>
      <c r="H448" s="183">
        <v>0.04</v>
      </c>
    </row>
    <row r="449" spans="1:8" ht="15" x14ac:dyDescent="0.2">
      <c r="A449" s="158">
        <v>445</v>
      </c>
      <c r="B449" s="187" t="s">
        <v>49</v>
      </c>
      <c r="C449" s="187"/>
      <c r="D449" s="176"/>
      <c r="E449" s="182"/>
      <c r="F449" s="188"/>
      <c r="G449" s="184"/>
      <c r="H449" s="188"/>
    </row>
    <row r="450" spans="1:8" x14ac:dyDescent="0.2">
      <c r="A450" s="158">
        <v>446</v>
      </c>
      <c r="B450" s="189" t="s">
        <v>326</v>
      </c>
      <c r="C450" s="191" t="s">
        <v>1</v>
      </c>
      <c r="D450" s="186">
        <v>256</v>
      </c>
      <c r="E450" s="182">
        <f>ROUNDUP(D450*$D$2*Сводная!$G$31,0)</f>
        <v>384</v>
      </c>
      <c r="F450" s="183">
        <v>0.08</v>
      </c>
      <c r="G450" s="184">
        <f t="shared" si="6"/>
        <v>128</v>
      </c>
      <c r="H450" s="183">
        <v>0.08</v>
      </c>
    </row>
    <row r="451" spans="1:8" x14ac:dyDescent="0.2">
      <c r="A451" s="158">
        <v>447</v>
      </c>
      <c r="B451" s="189" t="s">
        <v>327</v>
      </c>
      <c r="C451" s="191" t="s">
        <v>1</v>
      </c>
      <c r="D451" s="181">
        <v>260</v>
      </c>
      <c r="E451" s="182">
        <f>ROUNDUP(D451*$D$2*Сводная!$G$31,0)</f>
        <v>390</v>
      </c>
      <c r="F451" s="183">
        <v>0.03</v>
      </c>
      <c r="G451" s="184">
        <f t="shared" si="6"/>
        <v>130</v>
      </c>
      <c r="H451" s="183">
        <v>0.03</v>
      </c>
    </row>
    <row r="452" spans="1:8" x14ac:dyDescent="0.2">
      <c r="A452" s="158">
        <v>448</v>
      </c>
      <c r="B452" s="189" t="s">
        <v>328</v>
      </c>
      <c r="C452" s="191" t="s">
        <v>1</v>
      </c>
      <c r="D452" s="186">
        <v>145</v>
      </c>
      <c r="E452" s="182">
        <f>ROUNDUP(D452*$D$2*Сводная!$G$31,0)</f>
        <v>218</v>
      </c>
      <c r="F452" s="183">
        <v>0.05</v>
      </c>
      <c r="G452" s="184">
        <f t="shared" si="6"/>
        <v>72.5</v>
      </c>
      <c r="H452" s="183">
        <v>0.05</v>
      </c>
    </row>
    <row r="453" spans="1:8" ht="28.5" x14ac:dyDescent="0.2">
      <c r="A453" s="158">
        <v>449</v>
      </c>
      <c r="B453" s="189" t="s">
        <v>618</v>
      </c>
      <c r="C453" s="191" t="s">
        <v>1</v>
      </c>
      <c r="D453" s="186">
        <v>735</v>
      </c>
      <c r="E453" s="182">
        <f>ROUNDUP(D453*$D$2*Сводная!$G$31,0)</f>
        <v>1103</v>
      </c>
      <c r="F453" s="183">
        <v>0.12</v>
      </c>
      <c r="G453" s="184">
        <f t="shared" si="6"/>
        <v>367.5</v>
      </c>
      <c r="H453" s="183">
        <v>0.12</v>
      </c>
    </row>
    <row r="454" spans="1:8" x14ac:dyDescent="0.2">
      <c r="A454" s="158">
        <v>450</v>
      </c>
      <c r="B454" s="189" t="s">
        <v>329</v>
      </c>
      <c r="C454" s="191" t="s">
        <v>1</v>
      </c>
      <c r="D454" s="186">
        <v>1345</v>
      </c>
      <c r="E454" s="182">
        <f>ROUNDUP(D454*$D$2*Сводная!$G$31,0)</f>
        <v>2018</v>
      </c>
      <c r="F454" s="183">
        <v>0.6</v>
      </c>
      <c r="G454" s="184">
        <f t="shared" si="6"/>
        <v>672.5</v>
      </c>
      <c r="H454" s="183">
        <v>0.6</v>
      </c>
    </row>
    <row r="455" spans="1:8" ht="28.5" x14ac:dyDescent="0.2">
      <c r="A455" s="158">
        <v>451</v>
      </c>
      <c r="B455" s="189" t="s">
        <v>330</v>
      </c>
      <c r="C455" s="191" t="s">
        <v>1</v>
      </c>
      <c r="D455" s="186">
        <v>2245</v>
      </c>
      <c r="E455" s="182">
        <f>ROUNDUP(D455*$D$2*Сводная!$G$31,0)</f>
        <v>3368</v>
      </c>
      <c r="F455" s="183">
        <v>1.1000000000000001</v>
      </c>
      <c r="G455" s="184">
        <f t="shared" si="6"/>
        <v>1122.5</v>
      </c>
      <c r="H455" s="183">
        <v>1.1000000000000001</v>
      </c>
    </row>
    <row r="456" spans="1:8" x14ac:dyDescent="0.2">
      <c r="A456" s="158">
        <v>452</v>
      </c>
      <c r="B456" s="189" t="s">
        <v>331</v>
      </c>
      <c r="C456" s="191" t="s">
        <v>1</v>
      </c>
      <c r="D456" s="186">
        <v>1445</v>
      </c>
      <c r="E456" s="182">
        <f>ROUNDUP(D456*$D$2*Сводная!$G$31,0)</f>
        <v>2168</v>
      </c>
      <c r="F456" s="183">
        <v>1.1000000000000001</v>
      </c>
      <c r="G456" s="184">
        <f t="shared" si="6"/>
        <v>722.5</v>
      </c>
      <c r="H456" s="183">
        <v>1.1000000000000001</v>
      </c>
    </row>
    <row r="457" spans="1:8" ht="15" x14ac:dyDescent="0.2">
      <c r="A457" s="158">
        <v>453</v>
      </c>
      <c r="B457" s="187" t="s">
        <v>59</v>
      </c>
      <c r="C457" s="187"/>
      <c r="D457" s="176"/>
      <c r="E457" s="182"/>
      <c r="F457" s="188"/>
      <c r="G457" s="184"/>
      <c r="H457" s="188"/>
    </row>
    <row r="458" spans="1:8" x14ac:dyDescent="0.2">
      <c r="A458" s="158">
        <v>454</v>
      </c>
      <c r="B458" s="189" t="s">
        <v>332</v>
      </c>
      <c r="C458" s="191" t="s">
        <v>5</v>
      </c>
      <c r="D458" s="186">
        <v>345</v>
      </c>
      <c r="E458" s="182">
        <f>ROUNDUP(D458*$D$2*Сводная!$G$31,0)</f>
        <v>518</v>
      </c>
      <c r="F458" s="183">
        <v>0.2</v>
      </c>
      <c r="G458" s="184">
        <f t="shared" si="6"/>
        <v>172.5</v>
      </c>
      <c r="H458" s="183">
        <v>0.2</v>
      </c>
    </row>
    <row r="459" spans="1:8" x14ac:dyDescent="0.2">
      <c r="A459" s="158">
        <v>455</v>
      </c>
      <c r="B459" s="189" t="s">
        <v>508</v>
      </c>
      <c r="C459" s="191" t="s">
        <v>5</v>
      </c>
      <c r="D459" s="181">
        <v>1745</v>
      </c>
      <c r="E459" s="182">
        <f>ROUNDUP(D459*$D$2*Сводная!$G$31,0)</f>
        <v>2618</v>
      </c>
      <c r="F459" s="183">
        <v>0.97</v>
      </c>
      <c r="G459" s="184">
        <f t="shared" si="6"/>
        <v>872.5</v>
      </c>
      <c r="H459" s="183">
        <v>0.97</v>
      </c>
    </row>
    <row r="460" spans="1:8" x14ac:dyDescent="0.2">
      <c r="A460" s="158">
        <v>456</v>
      </c>
      <c r="B460" s="189" t="s">
        <v>930</v>
      </c>
      <c r="C460" s="191" t="s">
        <v>1</v>
      </c>
      <c r="D460" s="181">
        <v>644</v>
      </c>
      <c r="E460" s="182">
        <f>ROUNDUP(D460*$D$2*Сводная!$G$31,0)</f>
        <v>966</v>
      </c>
      <c r="F460" s="183">
        <v>7.2999999999999995E-2</v>
      </c>
      <c r="G460" s="184">
        <f t="shared" si="6"/>
        <v>322</v>
      </c>
      <c r="H460" s="183">
        <v>7.2999999999999995E-2</v>
      </c>
    </row>
    <row r="461" spans="1:8" x14ac:dyDescent="0.2">
      <c r="A461" s="158">
        <v>457</v>
      </c>
      <c r="B461" s="189" t="s">
        <v>619</v>
      </c>
      <c r="C461" s="191" t="s">
        <v>17</v>
      </c>
      <c r="D461" s="181">
        <v>770</v>
      </c>
      <c r="E461" s="182">
        <f>ROUNDUP(D461*$D$2*Сводная!$G$31,0)</f>
        <v>1155</v>
      </c>
      <c r="F461" s="183">
        <v>0.1</v>
      </c>
      <c r="G461" s="184">
        <f t="shared" si="6"/>
        <v>385</v>
      </c>
      <c r="H461" s="183">
        <v>0.1</v>
      </c>
    </row>
    <row r="462" spans="1:8" ht="28.5" x14ac:dyDescent="0.2">
      <c r="A462" s="158">
        <v>458</v>
      </c>
      <c r="B462" s="189" t="s">
        <v>534</v>
      </c>
      <c r="C462" s="191" t="s">
        <v>1</v>
      </c>
      <c r="D462" s="181">
        <v>530</v>
      </c>
      <c r="E462" s="182">
        <f>ROUNDUP(D462*$D$2*Сводная!$G$31,0)</f>
        <v>795</v>
      </c>
      <c r="F462" s="183">
        <v>7.2999999999999995E-2</v>
      </c>
      <c r="G462" s="184">
        <f t="shared" si="6"/>
        <v>265</v>
      </c>
      <c r="H462" s="183">
        <v>7.2999999999999995E-2</v>
      </c>
    </row>
    <row r="463" spans="1:8" ht="28.5" x14ac:dyDescent="0.2">
      <c r="A463" s="158">
        <v>459</v>
      </c>
      <c r="B463" s="189" t="s">
        <v>535</v>
      </c>
      <c r="C463" s="191" t="s">
        <v>1</v>
      </c>
      <c r="D463" s="181">
        <v>930</v>
      </c>
      <c r="E463" s="182">
        <f>ROUNDUP(D463*$D$2*Сводная!$G$31,0)</f>
        <v>1395</v>
      </c>
      <c r="F463" s="183">
        <v>7.2999999999999995E-2</v>
      </c>
      <c r="G463" s="184">
        <f t="shared" si="6"/>
        <v>465</v>
      </c>
      <c r="H463" s="183">
        <v>7.2999999999999995E-2</v>
      </c>
    </row>
    <row r="464" spans="1:8" ht="28.5" x14ac:dyDescent="0.2">
      <c r="A464" s="158">
        <v>460</v>
      </c>
      <c r="B464" s="189" t="s">
        <v>334</v>
      </c>
      <c r="C464" s="191" t="s">
        <v>1</v>
      </c>
      <c r="D464" s="181">
        <v>832</v>
      </c>
      <c r="E464" s="182">
        <f>ROUNDUP(D464*$D$2*Сводная!$G$31,0)</f>
        <v>1248</v>
      </c>
      <c r="F464" s="183">
        <v>7.2999999999999995E-2</v>
      </c>
      <c r="G464" s="184">
        <f t="shared" si="6"/>
        <v>416</v>
      </c>
      <c r="H464" s="183">
        <v>7.2999999999999995E-2</v>
      </c>
    </row>
    <row r="465" spans="1:8" x14ac:dyDescent="0.2">
      <c r="A465" s="158">
        <v>461</v>
      </c>
      <c r="B465" s="189" t="s">
        <v>335</v>
      </c>
      <c r="C465" s="191" t="s">
        <v>1</v>
      </c>
      <c r="D465" s="186">
        <v>245</v>
      </c>
      <c r="E465" s="182">
        <f>ROUNDUP(D465*$D$2*Сводная!$G$31,0)</f>
        <v>368</v>
      </c>
      <c r="F465" s="183">
        <v>1.2E-2</v>
      </c>
      <c r="G465" s="184">
        <f t="shared" si="6"/>
        <v>122.5</v>
      </c>
      <c r="H465" s="183">
        <v>1.2E-2</v>
      </c>
    </row>
    <row r="466" spans="1:8" x14ac:dyDescent="0.2">
      <c r="A466" s="158">
        <v>462</v>
      </c>
      <c r="B466" s="189" t="s">
        <v>336</v>
      </c>
      <c r="C466" s="191" t="s">
        <v>5</v>
      </c>
      <c r="D466" s="186">
        <v>442</v>
      </c>
      <c r="E466" s="182">
        <f>ROUNDUP(D466*$D$2*Сводная!$G$31,0)</f>
        <v>663</v>
      </c>
      <c r="F466" s="183">
        <v>8.1000000000000003E-2</v>
      </c>
      <c r="G466" s="184">
        <f t="shared" si="6"/>
        <v>221</v>
      </c>
      <c r="H466" s="183">
        <v>8.1000000000000003E-2</v>
      </c>
    </row>
    <row r="467" spans="1:8" ht="28.5" x14ac:dyDescent="0.2">
      <c r="A467" s="158">
        <v>463</v>
      </c>
      <c r="B467" s="189" t="s">
        <v>337</v>
      </c>
      <c r="C467" s="191" t="s">
        <v>5</v>
      </c>
      <c r="D467" s="181">
        <v>2554</v>
      </c>
      <c r="E467" s="182">
        <f>ROUNDUP(D467*$D$2*Сводная!$G$31,0)</f>
        <v>3831</v>
      </c>
      <c r="F467" s="183">
        <v>0.85</v>
      </c>
      <c r="G467" s="184">
        <f t="shared" ref="G467:G532" si="7">D467/2</f>
        <v>1277</v>
      </c>
      <c r="H467" s="183">
        <v>0.85</v>
      </c>
    </row>
    <row r="468" spans="1:8" x14ac:dyDescent="0.2">
      <c r="A468" s="158">
        <v>464</v>
      </c>
      <c r="B468" s="189" t="s">
        <v>338</v>
      </c>
      <c r="C468" s="191" t="s">
        <v>5</v>
      </c>
      <c r="D468" s="181">
        <v>768</v>
      </c>
      <c r="E468" s="182">
        <f>ROUNDUP(D468*$D$2*Сводная!$G$31,0)</f>
        <v>1152</v>
      </c>
      <c r="F468" s="183">
        <v>0.35</v>
      </c>
      <c r="G468" s="184">
        <f t="shared" si="7"/>
        <v>384</v>
      </c>
      <c r="H468" s="183">
        <v>0.35</v>
      </c>
    </row>
    <row r="469" spans="1:8" x14ac:dyDescent="0.2">
      <c r="A469" s="158">
        <v>465</v>
      </c>
      <c r="B469" s="189" t="s">
        <v>339</v>
      </c>
      <c r="C469" s="191" t="s">
        <v>5</v>
      </c>
      <c r="D469" s="181">
        <v>898</v>
      </c>
      <c r="E469" s="182">
        <f>ROUNDUP(D469*$D$2*Сводная!$G$31,0)</f>
        <v>1347</v>
      </c>
      <c r="F469" s="183">
        <v>0.3</v>
      </c>
      <c r="G469" s="184">
        <f t="shared" si="7"/>
        <v>449</v>
      </c>
      <c r="H469" s="183">
        <v>0.3</v>
      </c>
    </row>
    <row r="470" spans="1:8" x14ac:dyDescent="0.2">
      <c r="A470" s="158">
        <v>466</v>
      </c>
      <c r="B470" s="189" t="s">
        <v>929</v>
      </c>
      <c r="C470" s="191" t="s">
        <v>5</v>
      </c>
      <c r="D470" s="181">
        <v>969</v>
      </c>
      <c r="E470" s="182">
        <f>ROUNDUP(D470*$D$2*Сводная!$G$31,0)</f>
        <v>1454</v>
      </c>
      <c r="F470" s="183">
        <f>0.25+0.36</f>
        <v>0.61</v>
      </c>
      <c r="G470" s="184">
        <f t="shared" si="7"/>
        <v>484.5</v>
      </c>
      <c r="H470" s="183">
        <f>0.25+0.36</f>
        <v>0.61</v>
      </c>
    </row>
    <row r="471" spans="1:8" ht="28.5" x14ac:dyDescent="0.2">
      <c r="A471" s="158">
        <v>467</v>
      </c>
      <c r="B471" s="189" t="s">
        <v>900</v>
      </c>
      <c r="C471" s="191" t="s">
        <v>5</v>
      </c>
      <c r="D471" s="181">
        <v>2141</v>
      </c>
      <c r="E471" s="182">
        <f>ROUNDUP(D471*$D$2*Сводная!$G$31,0)</f>
        <v>3212</v>
      </c>
      <c r="F471" s="183">
        <v>9.8000000000000004E-2</v>
      </c>
      <c r="G471" s="184">
        <f t="shared" si="7"/>
        <v>1070.5</v>
      </c>
      <c r="H471" s="183">
        <v>9.8000000000000004E-2</v>
      </c>
    </row>
    <row r="472" spans="1:8" x14ac:dyDescent="0.2">
      <c r="A472" s="158">
        <v>468</v>
      </c>
      <c r="B472" s="189" t="s">
        <v>342</v>
      </c>
      <c r="C472" s="191" t="s">
        <v>5</v>
      </c>
      <c r="D472" s="181">
        <v>384</v>
      </c>
      <c r="E472" s="182">
        <f>ROUNDUP(D472*$D$2*Сводная!$G$31,0)</f>
        <v>576</v>
      </c>
      <c r="F472" s="183">
        <v>0.36</v>
      </c>
      <c r="G472" s="184">
        <f t="shared" si="7"/>
        <v>192</v>
      </c>
      <c r="H472" s="183">
        <v>0.36</v>
      </c>
    </row>
    <row r="473" spans="1:8" ht="28.5" x14ac:dyDescent="0.2">
      <c r="A473" s="158">
        <v>469</v>
      </c>
      <c r="B473" s="189" t="s">
        <v>343</v>
      </c>
      <c r="C473" s="191" t="s">
        <v>5</v>
      </c>
      <c r="D473" s="186">
        <v>755</v>
      </c>
      <c r="E473" s="182">
        <f>ROUNDUP(D473*$D$2*Сводная!$G$31,0)</f>
        <v>1133</v>
      </c>
      <c r="F473" s="183">
        <v>0.7</v>
      </c>
      <c r="G473" s="184">
        <f t="shared" si="7"/>
        <v>377.5</v>
      </c>
      <c r="H473" s="183">
        <v>0.7</v>
      </c>
    </row>
    <row r="474" spans="1:8" x14ac:dyDescent="0.2">
      <c r="A474" s="158">
        <v>470</v>
      </c>
      <c r="B474" s="189" t="s">
        <v>344</v>
      </c>
      <c r="C474" s="191" t="s">
        <v>17</v>
      </c>
      <c r="D474" s="181">
        <v>126</v>
      </c>
      <c r="E474" s="182">
        <f>ROUNDUP(D474*$D$2*Сводная!$G$31,0)</f>
        <v>189</v>
      </c>
      <c r="F474" s="183">
        <v>0.05</v>
      </c>
      <c r="G474" s="184">
        <f t="shared" si="7"/>
        <v>63</v>
      </c>
      <c r="H474" s="183">
        <v>0.05</v>
      </c>
    </row>
    <row r="475" spans="1:8" x14ac:dyDescent="0.2">
      <c r="A475" s="158">
        <v>471</v>
      </c>
      <c r="B475" s="189" t="s">
        <v>345</v>
      </c>
      <c r="C475" s="191" t="s">
        <v>17</v>
      </c>
      <c r="D475" s="181">
        <v>180</v>
      </c>
      <c r="E475" s="182">
        <f>ROUNDUP(D475*$D$2*Сводная!$G$31,0)</f>
        <v>270</v>
      </c>
      <c r="F475" s="183">
        <v>0.06</v>
      </c>
      <c r="G475" s="184">
        <f t="shared" si="7"/>
        <v>90</v>
      </c>
      <c r="H475" s="183">
        <v>0.06</v>
      </c>
    </row>
    <row r="476" spans="1:8" ht="15" x14ac:dyDescent="0.2">
      <c r="A476" s="158">
        <v>472</v>
      </c>
      <c r="B476" s="187" t="s">
        <v>71</v>
      </c>
      <c r="C476" s="187"/>
      <c r="D476" s="176"/>
      <c r="E476" s="182"/>
      <c r="F476" s="188"/>
      <c r="G476" s="184"/>
      <c r="H476" s="188"/>
    </row>
    <row r="477" spans="1:8" x14ac:dyDescent="0.2">
      <c r="A477" s="158">
        <v>473</v>
      </c>
      <c r="B477" s="189" t="s">
        <v>620</v>
      </c>
      <c r="C477" s="191" t="s">
        <v>5</v>
      </c>
      <c r="D477" s="186">
        <v>845</v>
      </c>
      <c r="E477" s="182">
        <f>ROUNDUP(D477*$D$2*Сводная!$G$31,0)</f>
        <v>1268</v>
      </c>
      <c r="F477" s="183">
        <v>0.16</v>
      </c>
      <c r="G477" s="184">
        <f t="shared" si="7"/>
        <v>422.5</v>
      </c>
      <c r="H477" s="183">
        <v>0.16</v>
      </c>
    </row>
    <row r="478" spans="1:8" x14ac:dyDescent="0.2">
      <c r="A478" s="158">
        <v>474</v>
      </c>
      <c r="B478" s="189" t="s">
        <v>346</v>
      </c>
      <c r="C478" s="191" t="s">
        <v>1</v>
      </c>
      <c r="D478" s="186">
        <v>942</v>
      </c>
      <c r="E478" s="182">
        <f>ROUNDUP(D478*$D$2*Сводная!$G$31,0)</f>
        <v>1413</v>
      </c>
      <c r="F478" s="183">
        <v>0.1</v>
      </c>
      <c r="G478" s="184">
        <f t="shared" si="7"/>
        <v>471</v>
      </c>
      <c r="H478" s="183">
        <v>0.1</v>
      </c>
    </row>
    <row r="479" spans="1:8" ht="28.5" x14ac:dyDescent="0.2">
      <c r="A479" s="158">
        <v>475</v>
      </c>
      <c r="B479" s="189" t="s">
        <v>1093</v>
      </c>
      <c r="C479" s="191" t="s">
        <v>1</v>
      </c>
      <c r="D479" s="186">
        <v>2560</v>
      </c>
      <c r="E479" s="182">
        <f>ROUNDUP(D479*$D$2*Сводная!$G$31,0)</f>
        <v>3840</v>
      </c>
      <c r="F479" s="183">
        <v>0.15</v>
      </c>
      <c r="G479" s="184">
        <f t="shared" si="7"/>
        <v>1280</v>
      </c>
      <c r="H479" s="183">
        <v>0.15</v>
      </c>
    </row>
    <row r="480" spans="1:8" ht="28.5" x14ac:dyDescent="0.2">
      <c r="A480" s="158">
        <v>476</v>
      </c>
      <c r="B480" s="189" t="s">
        <v>1094</v>
      </c>
      <c r="C480" s="191" t="s">
        <v>1</v>
      </c>
      <c r="D480" s="186">
        <v>3100</v>
      </c>
      <c r="E480" s="182">
        <f>ROUNDUP(D480*$D$2*Сводная!$G$31,0)</f>
        <v>4650</v>
      </c>
      <c r="F480" s="183">
        <v>0.08</v>
      </c>
      <c r="G480" s="184">
        <f t="shared" si="7"/>
        <v>1550</v>
      </c>
      <c r="H480" s="183">
        <v>0.08</v>
      </c>
    </row>
    <row r="481" spans="1:8" x14ac:dyDescent="0.2">
      <c r="A481" s="158">
        <v>477</v>
      </c>
      <c r="B481" s="189" t="s">
        <v>347</v>
      </c>
      <c r="C481" s="191" t="s">
        <v>1</v>
      </c>
      <c r="D481" s="181">
        <v>791</v>
      </c>
      <c r="E481" s="182">
        <f>ROUNDUP(D481*$D$2*Сводная!$G$31,0)</f>
        <v>1187</v>
      </c>
      <c r="F481" s="183">
        <v>0.05</v>
      </c>
      <c r="G481" s="184">
        <f t="shared" si="7"/>
        <v>395.5</v>
      </c>
      <c r="H481" s="183">
        <v>0.05</v>
      </c>
    </row>
    <row r="482" spans="1:8" x14ac:dyDescent="0.2">
      <c r="A482" s="158">
        <v>478</v>
      </c>
      <c r="B482" s="189" t="s">
        <v>348</v>
      </c>
      <c r="C482" s="191" t="s">
        <v>1</v>
      </c>
      <c r="D482" s="181">
        <v>330</v>
      </c>
      <c r="E482" s="182">
        <f>ROUNDUP(D482*$D$2*Сводная!$G$31,0)</f>
        <v>495</v>
      </c>
      <c r="F482" s="183">
        <v>0.16</v>
      </c>
      <c r="G482" s="184">
        <f t="shared" si="7"/>
        <v>165</v>
      </c>
      <c r="H482" s="183">
        <v>0.16</v>
      </c>
    </row>
    <row r="483" spans="1:8" x14ac:dyDescent="0.2">
      <c r="A483" s="158">
        <v>479</v>
      </c>
      <c r="B483" s="189" t="s">
        <v>349</v>
      </c>
      <c r="C483" s="191" t="s">
        <v>1</v>
      </c>
      <c r="D483" s="181">
        <v>520</v>
      </c>
      <c r="E483" s="182">
        <f>ROUNDUP(D483*$D$2*Сводная!$G$31,0)</f>
        <v>780</v>
      </c>
      <c r="F483" s="183">
        <v>3.06</v>
      </c>
      <c r="G483" s="184">
        <f t="shared" si="7"/>
        <v>260</v>
      </c>
      <c r="H483" s="183">
        <v>3.06</v>
      </c>
    </row>
    <row r="484" spans="1:8" x14ac:dyDescent="0.2">
      <c r="A484" s="158">
        <v>480</v>
      </c>
      <c r="B484" s="189" t="s">
        <v>621</v>
      </c>
      <c r="C484" s="191" t="s">
        <v>5</v>
      </c>
      <c r="D484" s="181">
        <v>1054</v>
      </c>
      <c r="E484" s="182">
        <f>ROUNDUP(D484*$D$2*Сводная!$G$31,0)</f>
        <v>1581</v>
      </c>
      <c r="F484" s="183">
        <v>0.08</v>
      </c>
      <c r="G484" s="184">
        <f t="shared" si="7"/>
        <v>527</v>
      </c>
      <c r="H484" s="183">
        <v>0.08</v>
      </c>
    </row>
    <row r="485" spans="1:8" x14ac:dyDescent="0.2">
      <c r="A485" s="158">
        <v>481</v>
      </c>
      <c r="B485" s="189" t="s">
        <v>350</v>
      </c>
      <c r="C485" s="191" t="s">
        <v>17</v>
      </c>
      <c r="D485" s="181">
        <v>3329</v>
      </c>
      <c r="E485" s="182">
        <f>ROUNDUP(D485*$D$2*Сводная!$G$31,0)</f>
        <v>4994</v>
      </c>
      <c r="F485" s="183">
        <v>0.05</v>
      </c>
      <c r="G485" s="184">
        <f t="shared" si="7"/>
        <v>1664.5</v>
      </c>
      <c r="H485" s="183">
        <v>0.05</v>
      </c>
    </row>
    <row r="486" spans="1:8" x14ac:dyDescent="0.2">
      <c r="A486" s="158">
        <v>482</v>
      </c>
      <c r="B486" s="189" t="s">
        <v>351</v>
      </c>
      <c r="C486" s="191" t="s">
        <v>1</v>
      </c>
      <c r="D486" s="181">
        <v>1483</v>
      </c>
      <c r="E486" s="182">
        <f>ROUNDUP(D486*$D$2*Сводная!$G$31,0)</f>
        <v>2225</v>
      </c>
      <c r="F486" s="183">
        <v>0.05</v>
      </c>
      <c r="G486" s="184">
        <f t="shared" si="7"/>
        <v>741.5</v>
      </c>
      <c r="H486" s="183">
        <v>0.05</v>
      </c>
    </row>
    <row r="487" spans="1:8" x14ac:dyDescent="0.2">
      <c r="A487" s="158">
        <v>483</v>
      </c>
      <c r="B487" s="189" t="s">
        <v>352</v>
      </c>
      <c r="C487" s="191" t="s">
        <v>17</v>
      </c>
      <c r="D487" s="181">
        <v>791</v>
      </c>
      <c r="E487" s="182">
        <f>ROUNDUP(D487*$D$2*Сводная!$G$31,0)</f>
        <v>1187</v>
      </c>
      <c r="F487" s="183">
        <v>0.08</v>
      </c>
      <c r="G487" s="184">
        <f t="shared" si="7"/>
        <v>395.5</v>
      </c>
      <c r="H487" s="183">
        <v>0.08</v>
      </c>
    </row>
    <row r="488" spans="1:8" x14ac:dyDescent="0.2">
      <c r="A488" s="158">
        <v>484</v>
      </c>
      <c r="B488" s="189" t="s">
        <v>353</v>
      </c>
      <c r="C488" s="191" t="s">
        <v>1</v>
      </c>
      <c r="D488" s="181">
        <v>225</v>
      </c>
      <c r="E488" s="182">
        <f>ROUNDUP(D488*$D$2*Сводная!$G$31,0)</f>
        <v>338</v>
      </c>
      <c r="F488" s="183"/>
      <c r="G488" s="184">
        <f t="shared" si="7"/>
        <v>112.5</v>
      </c>
      <c r="H488" s="183"/>
    </row>
    <row r="489" spans="1:8" x14ac:dyDescent="0.2">
      <c r="A489" s="158">
        <v>485</v>
      </c>
      <c r="B489" s="189" t="s">
        <v>354</v>
      </c>
      <c r="C489" s="191" t="s">
        <v>1</v>
      </c>
      <c r="D489" s="186">
        <v>245</v>
      </c>
      <c r="E489" s="182">
        <f>ROUNDUP(D489*$D$2*Сводная!$G$31,0)</f>
        <v>368</v>
      </c>
      <c r="F489" s="183"/>
      <c r="G489" s="184">
        <f t="shared" si="7"/>
        <v>122.5</v>
      </c>
      <c r="H489" s="183"/>
    </row>
    <row r="490" spans="1:8" x14ac:dyDescent="0.2">
      <c r="A490" s="158">
        <v>486</v>
      </c>
      <c r="B490" s="189" t="s">
        <v>1081</v>
      </c>
      <c r="C490" s="191" t="s">
        <v>17</v>
      </c>
      <c r="D490" s="181">
        <v>5000</v>
      </c>
      <c r="E490" s="182">
        <f>ROUNDUP(D490*$D$2*Сводная!$G$31,0)</f>
        <v>7500</v>
      </c>
      <c r="F490" s="183">
        <v>0.2</v>
      </c>
      <c r="G490" s="184">
        <f t="shared" si="7"/>
        <v>2500</v>
      </c>
      <c r="H490" s="183">
        <v>0.2</v>
      </c>
    </row>
    <row r="491" spans="1:8" x14ac:dyDescent="0.2">
      <c r="A491" s="158">
        <v>487</v>
      </c>
      <c r="B491" s="189" t="s">
        <v>622</v>
      </c>
      <c r="C491" s="191" t="s">
        <v>5</v>
      </c>
      <c r="D491" s="186">
        <v>645</v>
      </c>
      <c r="E491" s="182">
        <f>ROUNDUP(D491*$D$2*Сводная!$G$31,0)</f>
        <v>968</v>
      </c>
      <c r="F491" s="183">
        <v>0.32</v>
      </c>
      <c r="G491" s="184">
        <f t="shared" si="7"/>
        <v>322.5</v>
      </c>
      <c r="H491" s="183">
        <v>0.32</v>
      </c>
    </row>
    <row r="492" spans="1:8" x14ac:dyDescent="0.2">
      <c r="A492" s="158">
        <v>488</v>
      </c>
      <c r="B492" s="189" t="s">
        <v>356</v>
      </c>
      <c r="C492" s="191" t="s">
        <v>17</v>
      </c>
      <c r="D492" s="181">
        <v>2107</v>
      </c>
      <c r="E492" s="182">
        <f>ROUNDUP(D492*$D$2*Сводная!$G$31,0)</f>
        <v>3161</v>
      </c>
      <c r="F492" s="183">
        <v>1.8</v>
      </c>
      <c r="G492" s="184">
        <f t="shared" si="7"/>
        <v>1053.5</v>
      </c>
      <c r="H492" s="183">
        <v>1.8</v>
      </c>
    </row>
    <row r="493" spans="1:8" ht="15" x14ac:dyDescent="0.2">
      <c r="A493" s="158">
        <v>489</v>
      </c>
      <c r="B493" s="187" t="s">
        <v>84</v>
      </c>
      <c r="C493" s="187"/>
      <c r="D493" s="176"/>
      <c r="E493" s="182"/>
      <c r="F493" s="188"/>
      <c r="G493" s="184"/>
      <c r="H493" s="188"/>
    </row>
    <row r="494" spans="1:8" x14ac:dyDescent="0.2">
      <c r="A494" s="158">
        <v>490</v>
      </c>
      <c r="B494" s="189" t="s">
        <v>623</v>
      </c>
      <c r="C494" s="191" t="s">
        <v>1</v>
      </c>
      <c r="D494" s="181">
        <v>1664</v>
      </c>
      <c r="E494" s="182">
        <f>ROUNDUP(D494*$D$2*Сводная!$G$31,0)</f>
        <v>2496</v>
      </c>
      <c r="F494" s="183">
        <v>0.2</v>
      </c>
      <c r="G494" s="184">
        <f t="shared" si="7"/>
        <v>832</v>
      </c>
      <c r="H494" s="183">
        <v>0.2</v>
      </c>
    </row>
    <row r="495" spans="1:8" x14ac:dyDescent="0.2">
      <c r="A495" s="158">
        <v>491</v>
      </c>
      <c r="B495" s="189" t="s">
        <v>357</v>
      </c>
      <c r="C495" s="191" t="s">
        <v>1</v>
      </c>
      <c r="D495" s="186">
        <v>545</v>
      </c>
      <c r="E495" s="182">
        <f>ROUNDUP(D495*$D$2*Сводная!$G$31,0)</f>
        <v>818</v>
      </c>
      <c r="F495" s="183">
        <v>0.1</v>
      </c>
      <c r="G495" s="184">
        <f t="shared" si="7"/>
        <v>272.5</v>
      </c>
      <c r="H495" s="183">
        <v>0.1</v>
      </c>
    </row>
    <row r="496" spans="1:8" x14ac:dyDescent="0.2">
      <c r="A496" s="158">
        <v>492</v>
      </c>
      <c r="B496" s="189" t="s">
        <v>561</v>
      </c>
      <c r="C496" s="191" t="s">
        <v>1</v>
      </c>
      <c r="D496" s="181">
        <v>2052</v>
      </c>
      <c r="E496" s="182">
        <f>ROUNDUP(D496*$D$2*Сводная!$G$31,0)</f>
        <v>3078</v>
      </c>
      <c r="F496" s="183">
        <v>0.25</v>
      </c>
      <c r="G496" s="184">
        <f t="shared" si="7"/>
        <v>1026</v>
      </c>
      <c r="H496" s="183">
        <v>0.25</v>
      </c>
    </row>
    <row r="497" spans="1:8" x14ac:dyDescent="0.2">
      <c r="A497" s="158">
        <v>493</v>
      </c>
      <c r="B497" s="189" t="s">
        <v>358</v>
      </c>
      <c r="C497" s="191" t="s">
        <v>5</v>
      </c>
      <c r="D497" s="181">
        <v>1976</v>
      </c>
      <c r="E497" s="182">
        <f>ROUNDUP(D497*$D$2*Сводная!$G$31,0)</f>
        <v>2964</v>
      </c>
      <c r="F497" s="183">
        <v>1</v>
      </c>
      <c r="G497" s="184">
        <f t="shared" si="7"/>
        <v>988</v>
      </c>
      <c r="H497" s="183">
        <v>1</v>
      </c>
    </row>
    <row r="498" spans="1:8" x14ac:dyDescent="0.2">
      <c r="A498" s="158">
        <v>494</v>
      </c>
      <c r="B498" s="189" t="s">
        <v>359</v>
      </c>
      <c r="C498" s="191" t="s">
        <v>17</v>
      </c>
      <c r="D498" s="181">
        <v>2634</v>
      </c>
      <c r="E498" s="182">
        <f>ROUNDUP(D498*$D$2*Сводная!$G$31,0)</f>
        <v>3951</v>
      </c>
      <c r="F498" s="183">
        <v>0.1</v>
      </c>
      <c r="G498" s="184">
        <f t="shared" si="7"/>
        <v>1317</v>
      </c>
      <c r="H498" s="183">
        <v>0.1</v>
      </c>
    </row>
    <row r="499" spans="1:8" x14ac:dyDescent="0.2">
      <c r="A499" s="158">
        <v>495</v>
      </c>
      <c r="B499" s="189" t="s">
        <v>519</v>
      </c>
      <c r="C499" s="191" t="s">
        <v>17</v>
      </c>
      <c r="D499" s="181">
        <v>2928</v>
      </c>
      <c r="E499" s="182">
        <f>ROUNDUP(D499*$D$2*Сводная!$G$31,0)</f>
        <v>4392</v>
      </c>
      <c r="F499" s="183">
        <v>2</v>
      </c>
      <c r="G499" s="184">
        <f t="shared" si="7"/>
        <v>1464</v>
      </c>
      <c r="H499" s="183">
        <v>2</v>
      </c>
    </row>
    <row r="500" spans="1:8" x14ac:dyDescent="0.2">
      <c r="A500" s="158">
        <v>496</v>
      </c>
      <c r="B500" s="189" t="s">
        <v>360</v>
      </c>
      <c r="C500" s="191" t="s">
        <v>17</v>
      </c>
      <c r="D500" s="181">
        <v>702</v>
      </c>
      <c r="E500" s="182">
        <f>ROUNDUP(D500*$D$2*Сводная!$G$31,0)</f>
        <v>1053</v>
      </c>
      <c r="F500" s="183">
        <v>0.05</v>
      </c>
      <c r="G500" s="184">
        <f t="shared" si="7"/>
        <v>351</v>
      </c>
      <c r="H500" s="183">
        <v>0.05</v>
      </c>
    </row>
    <row r="501" spans="1:8" x14ac:dyDescent="0.2">
      <c r="A501" s="158">
        <v>497</v>
      </c>
      <c r="B501" s="189" t="s">
        <v>361</v>
      </c>
      <c r="C501" s="191" t="s">
        <v>17</v>
      </c>
      <c r="D501" s="181">
        <v>1123</v>
      </c>
      <c r="E501" s="182">
        <f>ROUNDUP(D501*$D$2*Сводная!$G$31,0)</f>
        <v>1685</v>
      </c>
      <c r="F501" s="183">
        <v>0.1</v>
      </c>
      <c r="G501" s="184">
        <f t="shared" si="7"/>
        <v>561.5</v>
      </c>
      <c r="H501" s="183">
        <v>0.1</v>
      </c>
    </row>
    <row r="502" spans="1:8" ht="28.5" x14ac:dyDescent="0.2">
      <c r="A502" s="158">
        <v>498</v>
      </c>
      <c r="B502" s="189" t="s">
        <v>362</v>
      </c>
      <c r="C502" s="191" t="s">
        <v>17</v>
      </c>
      <c r="D502" s="181">
        <v>648</v>
      </c>
      <c r="E502" s="182">
        <f>ROUNDUP(D502*$D$2*Сводная!$G$31,0)</f>
        <v>972</v>
      </c>
      <c r="F502" s="183">
        <v>0.2</v>
      </c>
      <c r="G502" s="184">
        <f t="shared" si="7"/>
        <v>324</v>
      </c>
      <c r="H502" s="183">
        <v>0.2</v>
      </c>
    </row>
    <row r="503" spans="1:8" x14ac:dyDescent="0.2">
      <c r="A503" s="158">
        <v>499</v>
      </c>
      <c r="B503" s="185" t="s">
        <v>847</v>
      </c>
      <c r="C503" s="180">
        <v>0</v>
      </c>
      <c r="D503" s="176">
        <v>0</v>
      </c>
      <c r="E503" s="182">
        <f>ROUNDUP(D503*$D$2*Сводная!$G$31,0)</f>
        <v>0</v>
      </c>
      <c r="F503" s="183"/>
      <c r="G503" s="184">
        <f t="shared" si="7"/>
        <v>0</v>
      </c>
      <c r="H503" s="183"/>
    </row>
    <row r="504" spans="1:8" x14ac:dyDescent="0.2">
      <c r="A504" s="158">
        <v>500</v>
      </c>
      <c r="B504" s="185" t="s">
        <v>847</v>
      </c>
      <c r="C504" s="180">
        <v>0</v>
      </c>
      <c r="D504" s="176">
        <v>0</v>
      </c>
      <c r="E504" s="182">
        <f>ROUNDUP(D504*$D$2*Сводная!$G$31,0)</f>
        <v>0</v>
      </c>
      <c r="F504" s="183"/>
      <c r="G504" s="184">
        <f t="shared" si="7"/>
        <v>0</v>
      </c>
      <c r="H504" s="183"/>
    </row>
    <row r="505" spans="1:8" x14ac:dyDescent="0.2">
      <c r="A505" s="158">
        <v>501</v>
      </c>
      <c r="B505" s="185" t="s">
        <v>847</v>
      </c>
      <c r="C505" s="180">
        <v>0</v>
      </c>
      <c r="D505" s="176">
        <v>0</v>
      </c>
      <c r="E505" s="182">
        <f>ROUNDUP(D505*$D$2*Сводная!$G$31,0)</f>
        <v>0</v>
      </c>
      <c r="F505" s="183"/>
      <c r="G505" s="184">
        <f t="shared" si="7"/>
        <v>0</v>
      </c>
      <c r="H505" s="183"/>
    </row>
    <row r="506" spans="1:8" x14ac:dyDescent="0.2">
      <c r="A506" s="158">
        <v>502</v>
      </c>
      <c r="B506" s="185" t="s">
        <v>847</v>
      </c>
      <c r="C506" s="180">
        <v>0</v>
      </c>
      <c r="D506" s="176">
        <v>0</v>
      </c>
      <c r="E506" s="182">
        <f>ROUNDUP(D506*$D$2*Сводная!$G$31,0)</f>
        <v>0</v>
      </c>
      <c r="F506" s="183"/>
      <c r="G506" s="184">
        <f t="shared" si="7"/>
        <v>0</v>
      </c>
      <c r="H506" s="183"/>
    </row>
    <row r="507" spans="1:8" x14ac:dyDescent="0.2">
      <c r="A507" s="158">
        <v>503</v>
      </c>
      <c r="B507" s="185" t="s">
        <v>847</v>
      </c>
      <c r="C507" s="180">
        <v>0</v>
      </c>
      <c r="D507" s="176">
        <v>0</v>
      </c>
      <c r="E507" s="182">
        <f>ROUNDUP(D507*$D$2*Сводная!$G$31,0)</f>
        <v>0</v>
      </c>
      <c r="F507" s="183"/>
      <c r="G507" s="184">
        <f t="shared" si="7"/>
        <v>0</v>
      </c>
      <c r="H507" s="183"/>
    </row>
    <row r="508" spans="1:8" ht="15" thickBot="1" x14ac:dyDescent="0.25">
      <c r="A508" s="158">
        <v>504</v>
      </c>
      <c r="B508" s="196" t="s">
        <v>363</v>
      </c>
      <c r="C508" s="196"/>
      <c r="D508" s="202">
        <v>0</v>
      </c>
      <c r="E508" s="203">
        <f>ROUNDUP(D508*$D$2*Сводная!$G$31,0)</f>
        <v>0</v>
      </c>
      <c r="F508" s="197"/>
      <c r="G508" s="204">
        <f t="shared" si="7"/>
        <v>0</v>
      </c>
      <c r="H508" s="197"/>
    </row>
    <row r="509" spans="1:8" ht="15.75" thickBot="1" x14ac:dyDescent="0.25">
      <c r="A509" s="158">
        <v>505</v>
      </c>
      <c r="B509" s="164" t="s">
        <v>364</v>
      </c>
      <c r="C509" s="170"/>
      <c r="D509" s="205">
        <v>0</v>
      </c>
      <c r="E509" s="206"/>
      <c r="F509" s="198"/>
      <c r="G509" s="207"/>
      <c r="H509" s="208"/>
    </row>
    <row r="510" spans="1:8" ht="28.5" x14ac:dyDescent="0.2">
      <c r="A510" s="158">
        <v>506</v>
      </c>
      <c r="B510" s="209" t="s">
        <v>365</v>
      </c>
      <c r="C510" s="210" t="s">
        <v>1</v>
      </c>
      <c r="D510" s="211">
        <v>300</v>
      </c>
      <c r="E510" s="177">
        <f>ROUNDUP(D510*$D$2*Сводная!$G$31,0)</f>
        <v>450</v>
      </c>
      <c r="F510" s="212">
        <v>0.1</v>
      </c>
      <c r="G510" s="213">
        <f t="shared" si="7"/>
        <v>150</v>
      </c>
      <c r="H510" s="212">
        <v>0.1</v>
      </c>
    </row>
    <row r="511" spans="1:8" x14ac:dyDescent="0.2">
      <c r="A511" s="158">
        <v>507</v>
      </c>
      <c r="B511" s="189" t="s">
        <v>366</v>
      </c>
      <c r="C511" s="191" t="s">
        <v>1</v>
      </c>
      <c r="D511" s="186">
        <v>520</v>
      </c>
      <c r="E511" s="182">
        <f>ROUNDUP(D511*$D$2*Сводная!$G$31,0)</f>
        <v>780</v>
      </c>
      <c r="F511" s="183">
        <v>0.12</v>
      </c>
      <c r="G511" s="184">
        <f t="shared" si="7"/>
        <v>260</v>
      </c>
      <c r="H511" s="183">
        <v>0.12</v>
      </c>
    </row>
    <row r="512" spans="1:8" x14ac:dyDescent="0.2">
      <c r="A512" s="158">
        <v>508</v>
      </c>
      <c r="B512" s="189" t="s">
        <v>367</v>
      </c>
      <c r="C512" s="191" t="s">
        <v>1</v>
      </c>
      <c r="D512" s="181">
        <v>72</v>
      </c>
      <c r="E512" s="182">
        <f>ROUNDUP(D512*$D$2*Сводная!$G$31,0)</f>
        <v>108</v>
      </c>
      <c r="F512" s="183">
        <v>0.18</v>
      </c>
      <c r="G512" s="184">
        <f t="shared" si="7"/>
        <v>36</v>
      </c>
      <c r="H512" s="183">
        <v>0.18</v>
      </c>
    </row>
    <row r="513" spans="1:8" x14ac:dyDescent="0.2">
      <c r="A513" s="158">
        <v>509</v>
      </c>
      <c r="B513" s="189" t="s">
        <v>368</v>
      </c>
      <c r="C513" s="191" t="s">
        <v>17</v>
      </c>
      <c r="D513" s="186">
        <v>520</v>
      </c>
      <c r="E513" s="182">
        <f>ROUNDUP(D513*$D$2*Сводная!$G$31,0)</f>
        <v>780</v>
      </c>
      <c r="F513" s="183">
        <v>0.28000000000000003</v>
      </c>
      <c r="G513" s="184">
        <f t="shared" si="7"/>
        <v>260</v>
      </c>
      <c r="H513" s="183">
        <v>0.28000000000000003</v>
      </c>
    </row>
    <row r="514" spans="1:8" ht="28.5" x14ac:dyDescent="0.2">
      <c r="A514" s="158">
        <v>510</v>
      </c>
      <c r="B514" s="189" t="s">
        <v>520</v>
      </c>
      <c r="C514" s="191" t="s">
        <v>17</v>
      </c>
      <c r="D514" s="181">
        <v>280</v>
      </c>
      <c r="E514" s="182">
        <f>ROUNDUP(D514*$D$2*Сводная!$G$31,0)</f>
        <v>420</v>
      </c>
      <c r="F514" s="183">
        <v>0.2</v>
      </c>
      <c r="G514" s="184">
        <f t="shared" si="7"/>
        <v>140</v>
      </c>
      <c r="H514" s="183">
        <v>0.2</v>
      </c>
    </row>
    <row r="515" spans="1:8" x14ac:dyDescent="0.2">
      <c r="A515" s="158">
        <v>511</v>
      </c>
      <c r="B515" s="189" t="s">
        <v>369</v>
      </c>
      <c r="C515" s="191" t="s">
        <v>17</v>
      </c>
      <c r="D515" s="181">
        <v>254</v>
      </c>
      <c r="E515" s="182">
        <f>ROUNDUP(D515*$D$2*Сводная!$G$31,0)</f>
        <v>381</v>
      </c>
      <c r="F515" s="183">
        <v>0.15</v>
      </c>
      <c r="G515" s="184">
        <f t="shared" si="7"/>
        <v>127</v>
      </c>
      <c r="H515" s="183">
        <v>0.15</v>
      </c>
    </row>
    <row r="516" spans="1:8" x14ac:dyDescent="0.2">
      <c r="A516" s="158">
        <v>512</v>
      </c>
      <c r="B516" s="189" t="s">
        <v>370</v>
      </c>
      <c r="C516" s="191" t="s">
        <v>17</v>
      </c>
      <c r="D516" s="186">
        <v>445</v>
      </c>
      <c r="E516" s="182">
        <f>ROUNDUP(D516*$D$2*Сводная!$G$31,0)</f>
        <v>668</v>
      </c>
      <c r="F516" s="183">
        <v>0.2</v>
      </c>
      <c r="G516" s="184">
        <f t="shared" si="7"/>
        <v>222.5</v>
      </c>
      <c r="H516" s="183">
        <v>0.2</v>
      </c>
    </row>
    <row r="517" spans="1:8" x14ac:dyDescent="0.2">
      <c r="A517" s="158">
        <v>513</v>
      </c>
      <c r="B517" s="189" t="s">
        <v>371</v>
      </c>
      <c r="C517" s="191" t="s">
        <v>17</v>
      </c>
      <c r="D517" s="186">
        <v>124</v>
      </c>
      <c r="E517" s="182">
        <f>ROUNDUP(D517*$D$2*Сводная!$G$31,0)</f>
        <v>186</v>
      </c>
      <c r="F517" s="183">
        <v>7.0000000000000007E-2</v>
      </c>
      <c r="G517" s="184">
        <f t="shared" si="7"/>
        <v>62</v>
      </c>
      <c r="H517" s="183">
        <v>7.0000000000000007E-2</v>
      </c>
    </row>
    <row r="518" spans="1:8" x14ac:dyDescent="0.2">
      <c r="A518" s="158">
        <v>514</v>
      </c>
      <c r="B518" s="189" t="s">
        <v>372</v>
      </c>
      <c r="C518" s="191" t="s">
        <v>17</v>
      </c>
      <c r="D518" s="186">
        <v>425</v>
      </c>
      <c r="E518" s="182">
        <f>ROUNDUP(D518*$D$2*Сводная!$G$31,0)</f>
        <v>638</v>
      </c>
      <c r="F518" s="183">
        <v>7.0000000000000007E-2</v>
      </c>
      <c r="G518" s="184">
        <f t="shared" si="7"/>
        <v>212.5</v>
      </c>
      <c r="H518" s="183">
        <v>7.0000000000000007E-2</v>
      </c>
    </row>
    <row r="519" spans="1:8" x14ac:dyDescent="0.2">
      <c r="A519" s="158">
        <v>515</v>
      </c>
      <c r="B519" s="189" t="s">
        <v>373</v>
      </c>
      <c r="C519" s="191" t="s">
        <v>17</v>
      </c>
      <c r="D519" s="186">
        <v>325</v>
      </c>
      <c r="E519" s="182">
        <f>ROUNDUP(D519*$D$2*Сводная!$G$31,0)</f>
        <v>488</v>
      </c>
      <c r="F519" s="183">
        <v>0.14000000000000001</v>
      </c>
      <c r="G519" s="184">
        <f t="shared" si="7"/>
        <v>162.5</v>
      </c>
      <c r="H519" s="183">
        <v>0.14000000000000001</v>
      </c>
    </row>
    <row r="520" spans="1:8" x14ac:dyDescent="0.2">
      <c r="A520" s="158">
        <v>516</v>
      </c>
      <c r="B520" s="189" t="s">
        <v>559</v>
      </c>
      <c r="C520" s="191" t="s">
        <v>17</v>
      </c>
      <c r="D520" s="181">
        <v>655</v>
      </c>
      <c r="E520" s="182">
        <f>ROUNDUP(D520*$D$2*Сводная!$G$31,0)</f>
        <v>983</v>
      </c>
      <c r="F520" s="183">
        <v>0.15</v>
      </c>
      <c r="G520" s="184">
        <f t="shared" si="7"/>
        <v>327.5</v>
      </c>
      <c r="H520" s="183">
        <v>0.15</v>
      </c>
    </row>
    <row r="521" spans="1:8" x14ac:dyDescent="0.2">
      <c r="A521" s="158">
        <v>517</v>
      </c>
      <c r="B521" s="189" t="s">
        <v>560</v>
      </c>
      <c r="C521" s="191" t="s">
        <v>17</v>
      </c>
      <c r="D521" s="186">
        <v>685</v>
      </c>
      <c r="E521" s="182">
        <f>ROUNDUP(D521*$D$2*Сводная!$G$31,0)</f>
        <v>1028</v>
      </c>
      <c r="F521" s="183">
        <v>0.15</v>
      </c>
      <c r="G521" s="184">
        <f t="shared" si="7"/>
        <v>342.5</v>
      </c>
      <c r="H521" s="183">
        <v>0.15</v>
      </c>
    </row>
    <row r="522" spans="1:8" x14ac:dyDescent="0.2">
      <c r="A522" s="158">
        <v>518</v>
      </c>
      <c r="B522" s="189" t="s">
        <v>374</v>
      </c>
      <c r="C522" s="191" t="s">
        <v>17</v>
      </c>
      <c r="D522" s="186">
        <v>475</v>
      </c>
      <c r="E522" s="182">
        <f>ROUNDUP(D522*$D$2*Сводная!$G$31,0)</f>
        <v>713</v>
      </c>
      <c r="F522" s="183">
        <v>0.1</v>
      </c>
      <c r="G522" s="184">
        <f t="shared" si="7"/>
        <v>237.5</v>
      </c>
      <c r="H522" s="183">
        <v>0.1</v>
      </c>
    </row>
    <row r="523" spans="1:8" x14ac:dyDescent="0.2">
      <c r="A523" s="158">
        <v>519</v>
      </c>
      <c r="B523" s="189" t="s">
        <v>375</v>
      </c>
      <c r="C523" s="191" t="s">
        <v>17</v>
      </c>
      <c r="D523" s="181">
        <v>608</v>
      </c>
      <c r="E523" s="182">
        <f>ROUNDUP(D523*$D$2*Сводная!$G$31,0)</f>
        <v>912</v>
      </c>
      <c r="F523" s="183">
        <v>0.1</v>
      </c>
      <c r="G523" s="184">
        <f t="shared" si="7"/>
        <v>304</v>
      </c>
      <c r="H523" s="183">
        <v>0.1</v>
      </c>
    </row>
    <row r="524" spans="1:8" x14ac:dyDescent="0.2">
      <c r="A524" s="158">
        <v>520</v>
      </c>
      <c r="B524" s="189" t="s">
        <v>376</v>
      </c>
      <c r="C524" s="191" t="s">
        <v>17</v>
      </c>
      <c r="D524" s="181">
        <v>636</v>
      </c>
      <c r="E524" s="182">
        <f>ROUNDUP(D524*$D$2*Сводная!$G$31,0)</f>
        <v>954</v>
      </c>
      <c r="F524" s="183">
        <v>0.1</v>
      </c>
      <c r="G524" s="184">
        <f t="shared" si="7"/>
        <v>318</v>
      </c>
      <c r="H524" s="183">
        <v>0.1</v>
      </c>
    </row>
    <row r="525" spans="1:8" x14ac:dyDescent="0.2">
      <c r="A525" s="158">
        <v>521</v>
      </c>
      <c r="B525" s="189" t="s">
        <v>377</v>
      </c>
      <c r="C525" s="191" t="s">
        <v>17</v>
      </c>
      <c r="D525" s="181">
        <v>408</v>
      </c>
      <c r="E525" s="182">
        <f>ROUNDUP(D525*$D$2*Сводная!$G$31,0)</f>
        <v>612</v>
      </c>
      <c r="F525" s="183">
        <v>0.1</v>
      </c>
      <c r="G525" s="184">
        <f t="shared" si="7"/>
        <v>204</v>
      </c>
      <c r="H525" s="183">
        <v>0.1</v>
      </c>
    </row>
    <row r="526" spans="1:8" x14ac:dyDescent="0.2">
      <c r="A526" s="158">
        <v>522</v>
      </c>
      <c r="B526" s="189" t="s">
        <v>378</v>
      </c>
      <c r="C526" s="191" t="s">
        <v>17</v>
      </c>
      <c r="D526" s="181">
        <v>468</v>
      </c>
      <c r="E526" s="182">
        <f>ROUNDUP(D526*$D$2*Сводная!$G$31,0)</f>
        <v>702</v>
      </c>
      <c r="F526" s="183">
        <v>0.15</v>
      </c>
      <c r="G526" s="184">
        <f t="shared" si="7"/>
        <v>234</v>
      </c>
      <c r="H526" s="183">
        <v>0.15</v>
      </c>
    </row>
    <row r="527" spans="1:8" x14ac:dyDescent="0.2">
      <c r="A527" s="158">
        <v>523</v>
      </c>
      <c r="B527" s="189" t="s">
        <v>879</v>
      </c>
      <c r="C527" s="191" t="s">
        <v>17</v>
      </c>
      <c r="D527" s="186">
        <v>345</v>
      </c>
      <c r="E527" s="182">
        <f>ROUNDUP(D527*$D$2*Сводная!$G$31,0)</f>
        <v>518</v>
      </c>
      <c r="F527" s="183">
        <v>0.28000000000000003</v>
      </c>
      <c r="G527" s="184">
        <f t="shared" si="7"/>
        <v>172.5</v>
      </c>
      <c r="H527" s="183">
        <v>0.28000000000000003</v>
      </c>
    </row>
    <row r="528" spans="1:8" x14ac:dyDescent="0.2">
      <c r="A528" s="158">
        <v>524</v>
      </c>
      <c r="B528" s="189" t="s">
        <v>877</v>
      </c>
      <c r="C528" s="191" t="s">
        <v>17</v>
      </c>
      <c r="D528" s="181">
        <v>702</v>
      </c>
      <c r="E528" s="182">
        <f>ROUNDUP(D528*$D$2*Сводная!$G$31,0)</f>
        <v>1053</v>
      </c>
      <c r="F528" s="183">
        <v>0.2</v>
      </c>
      <c r="G528" s="184">
        <f t="shared" si="7"/>
        <v>351</v>
      </c>
      <c r="H528" s="183">
        <v>0.2</v>
      </c>
    </row>
    <row r="529" spans="1:8" x14ac:dyDescent="0.2">
      <c r="A529" s="158">
        <v>525</v>
      </c>
      <c r="B529" s="189" t="s">
        <v>901</v>
      </c>
      <c r="C529" s="191" t="s">
        <v>1</v>
      </c>
      <c r="D529" s="181">
        <v>3974</v>
      </c>
      <c r="E529" s="182">
        <f>ROUNDUP(D529*$D$2*Сводная!$G$31,0)</f>
        <v>5961</v>
      </c>
      <c r="F529" s="183">
        <v>0.68</v>
      </c>
      <c r="G529" s="184">
        <f t="shared" si="7"/>
        <v>1987</v>
      </c>
      <c r="H529" s="183">
        <v>0.68</v>
      </c>
    </row>
    <row r="530" spans="1:8" ht="28.5" x14ac:dyDescent="0.2">
      <c r="A530" s="158">
        <v>526</v>
      </c>
      <c r="B530" s="189" t="s">
        <v>624</v>
      </c>
      <c r="C530" s="191" t="s">
        <v>1</v>
      </c>
      <c r="D530" s="181">
        <v>332</v>
      </c>
      <c r="E530" s="182">
        <f>ROUNDUP(D530*$D$2*Сводная!$G$31,0)</f>
        <v>498</v>
      </c>
      <c r="F530" s="183">
        <v>0.68</v>
      </c>
      <c r="G530" s="184">
        <f t="shared" si="7"/>
        <v>166</v>
      </c>
      <c r="H530" s="183">
        <v>0.68</v>
      </c>
    </row>
    <row r="531" spans="1:8" x14ac:dyDescent="0.2">
      <c r="A531" s="158">
        <v>527</v>
      </c>
      <c r="B531" s="189" t="s">
        <v>887</v>
      </c>
      <c r="C531" s="191" t="s">
        <v>17</v>
      </c>
      <c r="D531" s="186">
        <v>1445</v>
      </c>
      <c r="E531" s="182">
        <f>ROUNDUP(D531*$D$2*Сводная!$G$31,0)</f>
        <v>2168</v>
      </c>
      <c r="F531" s="183">
        <v>0.68</v>
      </c>
      <c r="G531" s="184">
        <f t="shared" si="7"/>
        <v>722.5</v>
      </c>
      <c r="H531" s="183">
        <v>0.68</v>
      </c>
    </row>
    <row r="532" spans="1:8" x14ac:dyDescent="0.2">
      <c r="A532" s="158">
        <v>528</v>
      </c>
      <c r="B532" s="189" t="s">
        <v>878</v>
      </c>
      <c r="C532" s="191" t="s">
        <v>17</v>
      </c>
      <c r="D532" s="181">
        <v>1780</v>
      </c>
      <c r="E532" s="182">
        <f>ROUNDUP(D532*$D$2*Сводная!$G$31,0)</f>
        <v>2670</v>
      </c>
      <c r="F532" s="183">
        <v>0.28000000000000003</v>
      </c>
      <c r="G532" s="184">
        <f t="shared" si="7"/>
        <v>890</v>
      </c>
      <c r="H532" s="183">
        <v>0.28000000000000003</v>
      </c>
    </row>
    <row r="533" spans="1:8" x14ac:dyDescent="0.2">
      <c r="A533" s="158">
        <v>529</v>
      </c>
      <c r="B533" s="189" t="s">
        <v>382</v>
      </c>
      <c r="C533" s="191" t="s">
        <v>17</v>
      </c>
      <c r="D533" s="186">
        <v>300</v>
      </c>
      <c r="E533" s="182">
        <f>ROUNDUP(D533*$D$2*Сводная!$G$31,0)</f>
        <v>450</v>
      </c>
      <c r="F533" s="183">
        <v>0.38</v>
      </c>
      <c r="G533" s="184">
        <f t="shared" ref="G533:G589" si="8">D533/2</f>
        <v>150</v>
      </c>
      <c r="H533" s="183">
        <v>0.38</v>
      </c>
    </row>
    <row r="534" spans="1:8" x14ac:dyDescent="0.2">
      <c r="A534" s="158">
        <v>530</v>
      </c>
      <c r="B534" s="189" t="s">
        <v>880</v>
      </c>
      <c r="C534" s="191" t="s">
        <v>17</v>
      </c>
      <c r="D534" s="181">
        <v>637</v>
      </c>
      <c r="E534" s="182">
        <f>ROUNDUP(D534*$D$2*Сводная!$G$31,0)</f>
        <v>956</v>
      </c>
      <c r="F534" s="183">
        <v>0.38</v>
      </c>
      <c r="G534" s="184">
        <f t="shared" si="8"/>
        <v>318.5</v>
      </c>
      <c r="H534" s="183">
        <v>0.38</v>
      </c>
    </row>
    <row r="535" spans="1:8" x14ac:dyDescent="0.2">
      <c r="A535" s="158">
        <v>531</v>
      </c>
      <c r="B535" s="189" t="s">
        <v>384</v>
      </c>
      <c r="C535" s="191" t="s">
        <v>1</v>
      </c>
      <c r="D535" s="186">
        <v>375</v>
      </c>
      <c r="E535" s="182">
        <f>ROUNDUP(D535*$D$2*Сводная!$G$31,0)</f>
        <v>563</v>
      </c>
      <c r="F535" s="183">
        <v>0.13</v>
      </c>
      <c r="G535" s="184">
        <f t="shared" si="8"/>
        <v>187.5</v>
      </c>
      <c r="H535" s="183">
        <v>0.13</v>
      </c>
    </row>
    <row r="536" spans="1:8" ht="28.5" x14ac:dyDescent="0.2">
      <c r="A536" s="158">
        <v>532</v>
      </c>
      <c r="B536" s="189" t="s">
        <v>888</v>
      </c>
      <c r="C536" s="191" t="s">
        <v>1</v>
      </c>
      <c r="D536" s="186">
        <v>415</v>
      </c>
      <c r="E536" s="182">
        <f>ROUNDUP(D536*$D$2*Сводная!$G$31,0)</f>
        <v>623</v>
      </c>
      <c r="F536" s="183">
        <v>0.105</v>
      </c>
      <c r="G536" s="184">
        <f t="shared" si="8"/>
        <v>207.5</v>
      </c>
      <c r="H536" s="183">
        <v>0.105</v>
      </c>
    </row>
    <row r="537" spans="1:8" x14ac:dyDescent="0.2">
      <c r="A537" s="158">
        <v>533</v>
      </c>
      <c r="B537" s="189" t="s">
        <v>538</v>
      </c>
      <c r="C537" s="191" t="s">
        <v>1</v>
      </c>
      <c r="D537" s="186">
        <v>380</v>
      </c>
      <c r="E537" s="182">
        <f>ROUNDUP(D537*$D$2*Сводная!$G$31,0)</f>
        <v>570</v>
      </c>
      <c r="F537" s="183">
        <v>7.8E-2</v>
      </c>
      <c r="G537" s="184">
        <f t="shared" si="8"/>
        <v>190</v>
      </c>
      <c r="H537" s="183">
        <v>7.8E-2</v>
      </c>
    </row>
    <row r="538" spans="1:8" x14ac:dyDescent="0.2">
      <c r="A538" s="158">
        <v>534</v>
      </c>
      <c r="B538" s="189" t="s">
        <v>385</v>
      </c>
      <c r="C538" s="191" t="s">
        <v>1</v>
      </c>
      <c r="D538" s="186">
        <v>250</v>
      </c>
      <c r="E538" s="182">
        <f>ROUNDUP(D538*$D$2*Сводная!$G$31,0)</f>
        <v>375</v>
      </c>
      <c r="F538" s="183">
        <v>8.5999999999999993E-2</v>
      </c>
      <c r="G538" s="184">
        <f t="shared" si="8"/>
        <v>125</v>
      </c>
      <c r="H538" s="183">
        <v>8.5999999999999993E-2</v>
      </c>
    </row>
    <row r="539" spans="1:8" x14ac:dyDescent="0.2">
      <c r="A539" s="158">
        <v>535</v>
      </c>
      <c r="B539" s="189" t="s">
        <v>507</v>
      </c>
      <c r="C539" s="191" t="s">
        <v>1</v>
      </c>
      <c r="D539" s="186">
        <v>110</v>
      </c>
      <c r="E539" s="182">
        <f>ROUNDUP(D539*$D$2*Сводная!$G$31,0)</f>
        <v>165</v>
      </c>
      <c r="F539" s="183">
        <v>8.5999999999999993E-2</v>
      </c>
      <c r="G539" s="184">
        <f t="shared" si="8"/>
        <v>55</v>
      </c>
      <c r="H539" s="183">
        <v>8.5999999999999993E-2</v>
      </c>
    </row>
    <row r="540" spans="1:8" x14ac:dyDescent="0.2">
      <c r="A540" s="158">
        <v>536</v>
      </c>
      <c r="B540" s="189" t="s">
        <v>386</v>
      </c>
      <c r="C540" s="199" t="s">
        <v>1</v>
      </c>
      <c r="D540" s="181">
        <v>120</v>
      </c>
      <c r="E540" s="182">
        <f>ROUNDUP(D540*$D$2*Сводная!$G$31,0)</f>
        <v>180</v>
      </c>
      <c r="F540" s="183">
        <v>0.1</v>
      </c>
      <c r="G540" s="184">
        <f t="shared" si="8"/>
        <v>60</v>
      </c>
      <c r="H540" s="183">
        <v>0.1</v>
      </c>
    </row>
    <row r="541" spans="1:8" x14ac:dyDescent="0.2">
      <c r="A541" s="158">
        <v>537</v>
      </c>
      <c r="B541" s="189" t="s">
        <v>626</v>
      </c>
      <c r="C541" s="191" t="s">
        <v>1</v>
      </c>
      <c r="D541" s="181">
        <v>174</v>
      </c>
      <c r="E541" s="182">
        <f>ROUNDUP(D541*$D$2*Сводная!$G$31,0)</f>
        <v>261</v>
      </c>
      <c r="F541" s="183">
        <v>0.39</v>
      </c>
      <c r="G541" s="184">
        <f t="shared" si="8"/>
        <v>87</v>
      </c>
      <c r="H541" s="183">
        <v>0.39</v>
      </c>
    </row>
    <row r="542" spans="1:8" x14ac:dyDescent="0.2">
      <c r="A542" s="158">
        <v>538</v>
      </c>
      <c r="B542" s="189" t="s">
        <v>388</v>
      </c>
      <c r="C542" s="191" t="s">
        <v>17</v>
      </c>
      <c r="D542" s="181">
        <v>1171</v>
      </c>
      <c r="E542" s="182">
        <f>ROUNDUP(D542*$D$2*Сводная!$G$31,0)</f>
        <v>1757</v>
      </c>
      <c r="F542" s="183">
        <v>0.35</v>
      </c>
      <c r="G542" s="184">
        <f t="shared" si="8"/>
        <v>585.5</v>
      </c>
      <c r="H542" s="183">
        <v>0.35</v>
      </c>
    </row>
    <row r="543" spans="1:8" x14ac:dyDescent="0.2">
      <c r="A543" s="158">
        <v>539</v>
      </c>
      <c r="B543" s="189" t="s">
        <v>389</v>
      </c>
      <c r="C543" s="191" t="s">
        <v>17</v>
      </c>
      <c r="D543" s="181">
        <v>527</v>
      </c>
      <c r="E543" s="182">
        <f>ROUNDUP(D543*$D$2*Сводная!$G$31,0)</f>
        <v>791</v>
      </c>
      <c r="F543" s="183">
        <v>0.5</v>
      </c>
      <c r="G543" s="184">
        <f t="shared" si="8"/>
        <v>263.5</v>
      </c>
      <c r="H543" s="183">
        <v>0.5</v>
      </c>
    </row>
    <row r="544" spans="1:8" x14ac:dyDescent="0.2">
      <c r="A544" s="158">
        <v>540</v>
      </c>
      <c r="B544" s="189" t="s">
        <v>390</v>
      </c>
      <c r="C544" s="191" t="s">
        <v>17</v>
      </c>
      <c r="D544" s="181">
        <v>812</v>
      </c>
      <c r="E544" s="182">
        <f>ROUNDUP(D544*$D$2*Сводная!$G$31,0)</f>
        <v>1218</v>
      </c>
      <c r="F544" s="183">
        <v>0.5</v>
      </c>
      <c r="G544" s="184">
        <f t="shared" si="8"/>
        <v>406</v>
      </c>
      <c r="H544" s="183">
        <v>0.5</v>
      </c>
    </row>
    <row r="545" spans="1:8" x14ac:dyDescent="0.2">
      <c r="A545" s="158">
        <v>541</v>
      </c>
      <c r="B545" s="189" t="s">
        <v>391</v>
      </c>
      <c r="C545" s="191" t="s">
        <v>17</v>
      </c>
      <c r="D545" s="181">
        <v>926</v>
      </c>
      <c r="E545" s="182">
        <f>ROUNDUP(D545*$D$2*Сводная!$G$31,0)</f>
        <v>1389</v>
      </c>
      <c r="F545" s="183">
        <v>0.5</v>
      </c>
      <c r="G545" s="184">
        <f t="shared" si="8"/>
        <v>463</v>
      </c>
      <c r="H545" s="183">
        <v>0.5</v>
      </c>
    </row>
    <row r="546" spans="1:8" x14ac:dyDescent="0.2">
      <c r="A546" s="158">
        <v>542</v>
      </c>
      <c r="B546" s="189" t="s">
        <v>392</v>
      </c>
      <c r="C546" s="191" t="s">
        <v>17</v>
      </c>
      <c r="D546" s="181">
        <v>1757</v>
      </c>
      <c r="E546" s="182">
        <f>ROUNDUP(D546*$D$2*Сводная!$G$31,0)</f>
        <v>2636</v>
      </c>
      <c r="F546" s="183">
        <v>0.71</v>
      </c>
      <c r="G546" s="184">
        <f t="shared" si="8"/>
        <v>878.5</v>
      </c>
      <c r="H546" s="183">
        <v>0.71</v>
      </c>
    </row>
    <row r="547" spans="1:8" x14ac:dyDescent="0.2">
      <c r="A547" s="158">
        <v>543</v>
      </c>
      <c r="B547" s="189" t="s">
        <v>393</v>
      </c>
      <c r="C547" s="191" t="s">
        <v>17</v>
      </c>
      <c r="D547" s="181">
        <v>1510</v>
      </c>
      <c r="E547" s="182">
        <f>ROUNDUP(D547*$D$2*Сводная!$G$31,0)</f>
        <v>2265</v>
      </c>
      <c r="F547" s="183">
        <v>1</v>
      </c>
      <c r="G547" s="184">
        <f t="shared" si="8"/>
        <v>755</v>
      </c>
      <c r="H547" s="183">
        <v>1</v>
      </c>
    </row>
    <row r="548" spans="1:8" x14ac:dyDescent="0.2">
      <c r="A548" s="158">
        <v>544</v>
      </c>
      <c r="B548" s="189" t="s">
        <v>398</v>
      </c>
      <c r="C548" s="191" t="s">
        <v>17</v>
      </c>
      <c r="D548" s="181">
        <v>340</v>
      </c>
      <c r="E548" s="182">
        <f>ROUNDUP(D548*$D$2*Сводная!$G$31,0)</f>
        <v>510</v>
      </c>
      <c r="F548" s="183">
        <v>0.71</v>
      </c>
      <c r="G548" s="184">
        <f t="shared" si="8"/>
        <v>170</v>
      </c>
      <c r="H548" s="183">
        <v>0.71</v>
      </c>
    </row>
    <row r="549" spans="1:8" x14ac:dyDescent="0.2">
      <c r="A549" s="158">
        <v>545</v>
      </c>
      <c r="B549" s="189" t="s">
        <v>395</v>
      </c>
      <c r="C549" s="191" t="s">
        <v>17</v>
      </c>
      <c r="D549" s="181">
        <v>340</v>
      </c>
      <c r="E549" s="182">
        <f>ROUNDUP(D549*$D$2*Сводная!$G$31,0)</f>
        <v>510</v>
      </c>
      <c r="F549" s="183">
        <v>0.25</v>
      </c>
      <c r="G549" s="184">
        <f t="shared" si="8"/>
        <v>170</v>
      </c>
      <c r="H549" s="183">
        <v>0.25</v>
      </c>
    </row>
    <row r="550" spans="1:8" x14ac:dyDescent="0.2">
      <c r="A550" s="158">
        <v>546</v>
      </c>
      <c r="B550" s="189" t="s">
        <v>886</v>
      </c>
      <c r="C550" s="191" t="s">
        <v>17</v>
      </c>
      <c r="D550" s="181">
        <v>570</v>
      </c>
      <c r="E550" s="182">
        <f>ROUNDUP(D550*$D$2*Сводная!$G$31,0)</f>
        <v>855</v>
      </c>
      <c r="F550" s="183">
        <v>0.1</v>
      </c>
      <c r="G550" s="184">
        <f t="shared" si="8"/>
        <v>285</v>
      </c>
      <c r="H550" s="183">
        <v>0.1</v>
      </c>
    </row>
    <row r="551" spans="1:8" ht="28.5" x14ac:dyDescent="0.2">
      <c r="A551" s="158">
        <v>547</v>
      </c>
      <c r="B551" s="189" t="s">
        <v>881</v>
      </c>
      <c r="C551" s="191" t="s">
        <v>17</v>
      </c>
      <c r="D551" s="181">
        <v>1898</v>
      </c>
      <c r="E551" s="182">
        <f>ROUNDUP(D551*$D$2*Сводная!$G$31,0)</f>
        <v>2847</v>
      </c>
      <c r="F551" s="183">
        <v>0.71</v>
      </c>
      <c r="G551" s="184">
        <f t="shared" si="8"/>
        <v>949</v>
      </c>
      <c r="H551" s="183">
        <v>0.71</v>
      </c>
    </row>
    <row r="552" spans="1:8" ht="28.5" x14ac:dyDescent="0.2">
      <c r="A552" s="158">
        <v>548</v>
      </c>
      <c r="B552" s="189" t="s">
        <v>882</v>
      </c>
      <c r="C552" s="191" t="s">
        <v>17</v>
      </c>
      <c r="D552" s="181">
        <v>2412</v>
      </c>
      <c r="E552" s="182">
        <f>ROUNDUP(D552*$D$2*Сводная!$G$31,0)</f>
        <v>3618</v>
      </c>
      <c r="F552" s="183">
        <v>0.71</v>
      </c>
      <c r="G552" s="184">
        <f t="shared" si="8"/>
        <v>1206</v>
      </c>
      <c r="H552" s="183">
        <v>0.71</v>
      </c>
    </row>
    <row r="553" spans="1:8" ht="28.5" x14ac:dyDescent="0.2">
      <c r="A553" s="158">
        <v>549</v>
      </c>
      <c r="B553" s="189" t="s">
        <v>883</v>
      </c>
      <c r="C553" s="191" t="s">
        <v>17</v>
      </c>
      <c r="D553" s="181">
        <v>2928</v>
      </c>
      <c r="E553" s="182">
        <f>ROUNDUP(D553*$D$2*Сводная!$G$31,0)</f>
        <v>4392</v>
      </c>
      <c r="F553" s="183">
        <v>0.71</v>
      </c>
      <c r="G553" s="184">
        <f t="shared" si="8"/>
        <v>1464</v>
      </c>
      <c r="H553" s="183">
        <v>0.71</v>
      </c>
    </row>
    <row r="554" spans="1:8" ht="28.5" x14ac:dyDescent="0.2">
      <c r="A554" s="158">
        <v>550</v>
      </c>
      <c r="B554" s="189" t="s">
        <v>1073</v>
      </c>
      <c r="C554" s="191" t="s">
        <v>17</v>
      </c>
      <c r="D554" s="181">
        <v>5800</v>
      </c>
      <c r="E554" s="182">
        <f>ROUNDUP(D554*$D$2*Сводная!$G$31,0)</f>
        <v>8700</v>
      </c>
      <c r="F554" s="183">
        <v>1.71</v>
      </c>
      <c r="G554" s="184">
        <f>D554/2</f>
        <v>2900</v>
      </c>
      <c r="H554" s="183">
        <v>1.71</v>
      </c>
    </row>
    <row r="555" spans="1:8" x14ac:dyDescent="0.2">
      <c r="A555" s="158">
        <v>551</v>
      </c>
      <c r="B555" s="189" t="s">
        <v>399</v>
      </c>
      <c r="C555" s="191" t="s">
        <v>17</v>
      </c>
      <c r="D555" s="181">
        <v>2878</v>
      </c>
      <c r="E555" s="182">
        <f>ROUNDUP(D555*$D$2*Сводная!$G$31,0)</f>
        <v>4317</v>
      </c>
      <c r="F555" s="183">
        <v>0.1</v>
      </c>
      <c r="G555" s="184">
        <f t="shared" si="8"/>
        <v>1439</v>
      </c>
      <c r="H555" s="183">
        <v>0.1</v>
      </c>
    </row>
    <row r="556" spans="1:8" x14ac:dyDescent="0.2">
      <c r="A556" s="158">
        <v>552</v>
      </c>
      <c r="B556" s="189" t="s">
        <v>402</v>
      </c>
      <c r="C556" s="191" t="s">
        <v>17</v>
      </c>
      <c r="D556" s="181">
        <v>3342</v>
      </c>
      <c r="E556" s="182">
        <f>ROUNDUP(D556*$D$2*Сводная!$G$31,0)</f>
        <v>5013</v>
      </c>
      <c r="F556" s="183">
        <v>0.71</v>
      </c>
      <c r="G556" s="184">
        <f t="shared" si="8"/>
        <v>1671</v>
      </c>
      <c r="H556" s="183">
        <v>0.71</v>
      </c>
    </row>
    <row r="557" spans="1:8" x14ac:dyDescent="0.2">
      <c r="A557" s="158">
        <v>553</v>
      </c>
      <c r="B557" s="189" t="s">
        <v>884</v>
      </c>
      <c r="C557" s="191" t="s">
        <v>17</v>
      </c>
      <c r="D557" s="181">
        <v>3812</v>
      </c>
      <c r="E557" s="182">
        <f>ROUNDUP(D557*$D$2*Сводная!$G$31,0)</f>
        <v>5718</v>
      </c>
      <c r="F557" s="183">
        <v>0.71</v>
      </c>
      <c r="G557" s="184">
        <f t="shared" si="8"/>
        <v>1906</v>
      </c>
      <c r="H557" s="183">
        <v>0.71</v>
      </c>
    </row>
    <row r="558" spans="1:8" x14ac:dyDescent="0.2">
      <c r="A558" s="158">
        <v>554</v>
      </c>
      <c r="B558" s="189" t="s">
        <v>889</v>
      </c>
      <c r="C558" s="191" t="s">
        <v>17</v>
      </c>
      <c r="D558" s="181">
        <v>5116</v>
      </c>
      <c r="E558" s="182">
        <f>ROUNDUP(D558*$D$2*Сводная!$G$31,0)</f>
        <v>7674</v>
      </c>
      <c r="F558" s="183">
        <v>0.1</v>
      </c>
      <c r="G558" s="184">
        <f t="shared" si="8"/>
        <v>2558</v>
      </c>
      <c r="H558" s="183">
        <v>0.1</v>
      </c>
    </row>
    <row r="559" spans="1:8" x14ac:dyDescent="0.2">
      <c r="A559" s="158">
        <v>555</v>
      </c>
      <c r="B559" s="189" t="s">
        <v>1074</v>
      </c>
      <c r="C559" s="191" t="s">
        <v>17</v>
      </c>
      <c r="D559" s="181">
        <v>10200</v>
      </c>
      <c r="E559" s="182">
        <f>ROUNDUP(D559*$D$2*Сводная!$G$31,0)</f>
        <v>15300</v>
      </c>
      <c r="F559" s="183">
        <v>1.1000000000000001</v>
      </c>
      <c r="G559" s="184">
        <f>D559/2</f>
        <v>5100</v>
      </c>
      <c r="H559" s="183">
        <v>1.1000000000000001</v>
      </c>
    </row>
    <row r="560" spans="1:8" x14ac:dyDescent="0.2">
      <c r="A560" s="158">
        <v>556</v>
      </c>
      <c r="B560" s="189" t="s">
        <v>1061</v>
      </c>
      <c r="C560" s="191" t="s">
        <v>17</v>
      </c>
      <c r="D560" s="181">
        <v>1540</v>
      </c>
      <c r="E560" s="182">
        <f>ROUNDUP(D560*$D$2*Сводная!$G$31,0)</f>
        <v>2310</v>
      </c>
      <c r="F560" s="183">
        <v>0.71</v>
      </c>
      <c r="G560" s="184">
        <f t="shared" si="8"/>
        <v>770</v>
      </c>
      <c r="H560" s="183">
        <v>0.71</v>
      </c>
    </row>
    <row r="561" spans="1:8" x14ac:dyDescent="0.2">
      <c r="A561" s="158">
        <v>557</v>
      </c>
      <c r="B561" s="189" t="s">
        <v>885</v>
      </c>
      <c r="C561" s="191" t="s">
        <v>17</v>
      </c>
      <c r="D561" s="181">
        <v>166</v>
      </c>
      <c r="E561" s="182">
        <f>ROUNDUP(D561*$D$2*Сводная!$G$31,0)</f>
        <v>249</v>
      </c>
      <c r="F561" s="183">
        <v>0.71</v>
      </c>
      <c r="G561" s="184">
        <f t="shared" si="8"/>
        <v>83</v>
      </c>
      <c r="H561" s="183">
        <v>0.71</v>
      </c>
    </row>
    <row r="562" spans="1:8" x14ac:dyDescent="0.2">
      <c r="A562" s="158">
        <v>558</v>
      </c>
      <c r="B562" s="189" t="s">
        <v>387</v>
      </c>
      <c r="C562" s="191" t="s">
        <v>17</v>
      </c>
      <c r="D562" s="181">
        <v>628</v>
      </c>
      <c r="E562" s="182">
        <f>ROUNDUP(D562*$D$2*Сводная!$G$31,0)</f>
        <v>942</v>
      </c>
      <c r="F562" s="183">
        <v>0.71</v>
      </c>
      <c r="G562" s="184">
        <f t="shared" si="8"/>
        <v>314</v>
      </c>
      <c r="H562" s="183">
        <v>0.71</v>
      </c>
    </row>
    <row r="563" spans="1:8" x14ac:dyDescent="0.2">
      <c r="A563" s="158">
        <v>559</v>
      </c>
      <c r="B563" s="189" t="s">
        <v>404</v>
      </c>
      <c r="C563" s="191" t="s">
        <v>17</v>
      </c>
      <c r="D563" s="181">
        <v>1186</v>
      </c>
      <c r="E563" s="182">
        <f>ROUNDUP(D563*$D$2*Сводная!$G$31,0)</f>
        <v>1779</v>
      </c>
      <c r="F563" s="183">
        <v>0.72</v>
      </c>
      <c r="G563" s="184">
        <f t="shared" si="8"/>
        <v>593</v>
      </c>
      <c r="H563" s="183">
        <v>0.72</v>
      </c>
    </row>
    <row r="564" spans="1:8" x14ac:dyDescent="0.2">
      <c r="A564" s="158">
        <v>560</v>
      </c>
      <c r="B564" s="189" t="s">
        <v>405</v>
      </c>
      <c r="C564" s="191" t="s">
        <v>17</v>
      </c>
      <c r="D564" s="181">
        <v>416</v>
      </c>
      <c r="E564" s="182">
        <f>ROUNDUP(D564*$D$2*Сводная!$G$31,0)</f>
        <v>624</v>
      </c>
      <c r="F564" s="183">
        <v>0.25</v>
      </c>
      <c r="G564" s="184">
        <f t="shared" si="8"/>
        <v>208</v>
      </c>
      <c r="H564" s="183">
        <v>0.25</v>
      </c>
    </row>
    <row r="565" spans="1:8" x14ac:dyDescent="0.2">
      <c r="A565" s="158">
        <v>561</v>
      </c>
      <c r="B565" s="189" t="s">
        <v>902</v>
      </c>
      <c r="C565" s="191" t="s">
        <v>17</v>
      </c>
      <c r="D565" s="181">
        <v>593</v>
      </c>
      <c r="E565" s="182">
        <f>ROUNDUP(D565*$D$2*Сводная!$G$31,0)</f>
        <v>890</v>
      </c>
      <c r="F565" s="183">
        <v>0.25</v>
      </c>
      <c r="G565" s="184">
        <f t="shared" si="8"/>
        <v>296.5</v>
      </c>
      <c r="H565" s="183">
        <v>0.25</v>
      </c>
    </row>
    <row r="566" spans="1:8" x14ac:dyDescent="0.2">
      <c r="A566" s="158">
        <v>562</v>
      </c>
      <c r="B566" s="189" t="s">
        <v>407</v>
      </c>
      <c r="C566" s="191" t="s">
        <v>5</v>
      </c>
      <c r="D566" s="181">
        <v>936</v>
      </c>
      <c r="E566" s="182">
        <f>ROUNDUP(D566*$D$2*Сводная!$G$31,0)</f>
        <v>1404</v>
      </c>
      <c r="F566" s="183">
        <v>0.52</v>
      </c>
      <c r="G566" s="184">
        <f t="shared" si="8"/>
        <v>468</v>
      </c>
      <c r="H566" s="183">
        <v>0.52</v>
      </c>
    </row>
    <row r="567" spans="1:8" x14ac:dyDescent="0.2">
      <c r="A567" s="158">
        <v>563</v>
      </c>
      <c r="B567" s="189" t="s">
        <v>408</v>
      </c>
      <c r="C567" s="191" t="s">
        <v>17</v>
      </c>
      <c r="D567" s="181">
        <v>1172</v>
      </c>
      <c r="E567" s="182">
        <f>ROUNDUP(D567*$D$2*Сводная!$G$31,0)</f>
        <v>1758</v>
      </c>
      <c r="F567" s="183">
        <v>0.52</v>
      </c>
      <c r="G567" s="184">
        <f t="shared" si="8"/>
        <v>586</v>
      </c>
      <c r="H567" s="183">
        <v>0.52</v>
      </c>
    </row>
    <row r="568" spans="1:8" ht="28.5" x14ac:dyDescent="0.2">
      <c r="A568" s="158">
        <v>564</v>
      </c>
      <c r="B568" s="189" t="s">
        <v>409</v>
      </c>
      <c r="C568" s="191" t="s">
        <v>5</v>
      </c>
      <c r="D568" s="181">
        <v>1054</v>
      </c>
      <c r="E568" s="182">
        <f>ROUNDUP(D568*$D$2*Сводная!$G$31,0)</f>
        <v>1581</v>
      </c>
      <c r="F568" s="183">
        <v>0.12</v>
      </c>
      <c r="G568" s="184">
        <f t="shared" si="8"/>
        <v>527</v>
      </c>
      <c r="H568" s="183">
        <v>0.12</v>
      </c>
    </row>
    <row r="569" spans="1:8" x14ac:dyDescent="0.2">
      <c r="A569" s="158">
        <v>565</v>
      </c>
      <c r="B569" s="189" t="s">
        <v>1075</v>
      </c>
      <c r="C569" s="191" t="s">
        <v>17</v>
      </c>
      <c r="D569" s="181">
        <v>5000</v>
      </c>
      <c r="E569" s="182">
        <f>ROUNDUP(D569*$D$2*Сводная!$G$31,0)</f>
        <v>7500</v>
      </c>
      <c r="F569" s="183">
        <v>1</v>
      </c>
      <c r="G569" s="184">
        <f t="shared" si="8"/>
        <v>2500</v>
      </c>
      <c r="H569" s="183">
        <v>1</v>
      </c>
    </row>
    <row r="570" spans="1:8" ht="28.5" x14ac:dyDescent="0.2">
      <c r="A570" s="158">
        <v>566</v>
      </c>
      <c r="B570" s="189" t="s">
        <v>1076</v>
      </c>
      <c r="C570" s="191" t="s">
        <v>17</v>
      </c>
      <c r="D570" s="181">
        <v>10000</v>
      </c>
      <c r="E570" s="182">
        <f>ROUNDUP(D570*$D$2*Сводная!$G$31,0)</f>
        <v>15000</v>
      </c>
      <c r="F570" s="183">
        <v>2</v>
      </c>
      <c r="G570" s="184">
        <f t="shared" si="8"/>
        <v>5000</v>
      </c>
      <c r="H570" s="183">
        <v>2</v>
      </c>
    </row>
    <row r="571" spans="1:8" ht="28.5" x14ac:dyDescent="0.2">
      <c r="A571" s="158">
        <v>567</v>
      </c>
      <c r="B571" s="189" t="s">
        <v>1077</v>
      </c>
      <c r="C571" s="191" t="s">
        <v>17</v>
      </c>
      <c r="D571" s="181">
        <v>15000</v>
      </c>
      <c r="E571" s="182">
        <f>ROUNDUP(D571*$D$2*Сводная!$G$31,0)</f>
        <v>22500</v>
      </c>
      <c r="F571" s="183">
        <v>3</v>
      </c>
      <c r="G571" s="184">
        <f t="shared" si="8"/>
        <v>7500</v>
      </c>
      <c r="H571" s="183">
        <v>3</v>
      </c>
    </row>
    <row r="572" spans="1:8" x14ac:dyDescent="0.2">
      <c r="A572" s="158">
        <v>568</v>
      </c>
      <c r="B572" s="185" t="s">
        <v>847</v>
      </c>
      <c r="C572" s="180">
        <v>0</v>
      </c>
      <c r="D572" s="176">
        <v>0</v>
      </c>
      <c r="E572" s="182">
        <f>ROUNDUP(D572*$D$2*Сводная!$G$31,0)</f>
        <v>0</v>
      </c>
      <c r="F572" s="183"/>
      <c r="G572" s="184">
        <f t="shared" si="8"/>
        <v>0</v>
      </c>
      <c r="H572" s="183"/>
    </row>
    <row r="573" spans="1:8" x14ac:dyDescent="0.2">
      <c r="A573" s="158">
        <v>569</v>
      </c>
      <c r="B573" s="185" t="s">
        <v>847</v>
      </c>
      <c r="C573" s="180">
        <v>0</v>
      </c>
      <c r="D573" s="176">
        <v>0</v>
      </c>
      <c r="E573" s="182">
        <f>ROUNDUP(D573*$D$2*Сводная!$G$31,0)</f>
        <v>0</v>
      </c>
      <c r="F573" s="183"/>
      <c r="G573" s="184">
        <f t="shared" si="8"/>
        <v>0</v>
      </c>
      <c r="H573" s="183"/>
    </row>
    <row r="574" spans="1:8" ht="15" thickBot="1" x14ac:dyDescent="0.25">
      <c r="A574" s="158">
        <v>570</v>
      </c>
      <c r="B574" s="196" t="s">
        <v>410</v>
      </c>
      <c r="C574" s="196"/>
      <c r="D574" s="202">
        <v>0</v>
      </c>
      <c r="E574" s="203">
        <f>ROUNDUP(D574*$D$2*Сводная!$G$31,0)</f>
        <v>0</v>
      </c>
      <c r="F574" s="197"/>
      <c r="G574" s="204">
        <f t="shared" si="8"/>
        <v>0</v>
      </c>
      <c r="H574" s="197"/>
    </row>
    <row r="575" spans="1:8" ht="15.75" thickBot="1" x14ac:dyDescent="0.25">
      <c r="A575" s="158">
        <v>571</v>
      </c>
      <c r="B575" s="164" t="s">
        <v>411</v>
      </c>
      <c r="C575" s="170"/>
      <c r="D575" s="205"/>
      <c r="E575" s="206"/>
      <c r="F575" s="198"/>
      <c r="G575" s="207"/>
      <c r="H575" s="208"/>
    </row>
    <row r="576" spans="1:8" ht="42.75" x14ac:dyDescent="0.2">
      <c r="A576" s="158">
        <v>572</v>
      </c>
      <c r="B576" s="209" t="s">
        <v>412</v>
      </c>
      <c r="C576" s="210" t="s">
        <v>17</v>
      </c>
      <c r="D576" s="269">
        <v>2660</v>
      </c>
      <c r="E576" s="177">
        <f>ROUNDUP(D576*$D$2*Сводная!$G$31,0)</f>
        <v>3990</v>
      </c>
      <c r="F576" s="212">
        <v>1.4</v>
      </c>
      <c r="G576" s="213">
        <f t="shared" si="8"/>
        <v>1330</v>
      </c>
      <c r="H576" s="212">
        <v>1.4</v>
      </c>
    </row>
    <row r="577" spans="1:8" x14ac:dyDescent="0.2">
      <c r="A577" s="158">
        <v>573</v>
      </c>
      <c r="B577" s="189" t="s">
        <v>1112</v>
      </c>
      <c r="C577" s="191" t="s">
        <v>17</v>
      </c>
      <c r="D577" s="186">
        <v>3245</v>
      </c>
      <c r="E577" s="182">
        <f>ROUNDUP(D577*$D$2*Сводная!$G$31,0)</f>
        <v>4868</v>
      </c>
      <c r="F577" s="183">
        <v>0.76</v>
      </c>
      <c r="G577" s="184">
        <f t="shared" si="8"/>
        <v>1622.5</v>
      </c>
      <c r="H577" s="183">
        <v>0.76</v>
      </c>
    </row>
    <row r="578" spans="1:8" ht="28.5" x14ac:dyDescent="0.2">
      <c r="A578" s="158">
        <v>574</v>
      </c>
      <c r="B578" s="189" t="s">
        <v>1113</v>
      </c>
      <c r="C578" s="191" t="s">
        <v>17</v>
      </c>
      <c r="D578" s="186">
        <v>6300</v>
      </c>
      <c r="E578" s="182">
        <f>ROUNDUP(D578*$D$2*Сводная!$G$31,0)</f>
        <v>9450</v>
      </c>
      <c r="F578" s="183">
        <v>0.1</v>
      </c>
      <c r="G578" s="184">
        <f t="shared" si="8"/>
        <v>3150</v>
      </c>
      <c r="H578" s="183">
        <v>0.1</v>
      </c>
    </row>
    <row r="579" spans="1:8" x14ac:dyDescent="0.2">
      <c r="A579" s="158">
        <v>575</v>
      </c>
      <c r="B579" s="189" t="s">
        <v>1095</v>
      </c>
      <c r="C579" s="191" t="s">
        <v>17</v>
      </c>
      <c r="D579" s="186">
        <v>3700</v>
      </c>
      <c r="E579" s="182">
        <f>ROUNDUP(D579*$D$2*Сводная!$G$31,0)</f>
        <v>5550</v>
      </c>
      <c r="F579" s="183">
        <v>0.1</v>
      </c>
      <c r="G579" s="184">
        <f t="shared" si="8"/>
        <v>1850</v>
      </c>
      <c r="H579" s="183">
        <v>0.1</v>
      </c>
    </row>
    <row r="580" spans="1:8" x14ac:dyDescent="0.2">
      <c r="A580" s="158">
        <v>576</v>
      </c>
      <c r="B580" s="189" t="s">
        <v>890</v>
      </c>
      <c r="C580" s="191" t="s">
        <v>1</v>
      </c>
      <c r="D580" s="181">
        <v>3922</v>
      </c>
      <c r="E580" s="182">
        <f>ROUNDUP(D580*$D$2*Сводная!$G$31,0)</f>
        <v>5883</v>
      </c>
      <c r="F580" s="183">
        <v>0.12</v>
      </c>
      <c r="G580" s="184">
        <f t="shared" si="8"/>
        <v>1961</v>
      </c>
      <c r="H580" s="183">
        <v>0.12</v>
      </c>
    </row>
    <row r="581" spans="1:8" x14ac:dyDescent="0.2">
      <c r="A581" s="158">
        <v>577</v>
      </c>
      <c r="B581" s="189" t="s">
        <v>413</v>
      </c>
      <c r="C581" s="191" t="s">
        <v>1</v>
      </c>
      <c r="D581" s="186">
        <v>965</v>
      </c>
      <c r="E581" s="182">
        <f>ROUNDUP(D581*$D$2*Сводная!$G$31,0)</f>
        <v>1448</v>
      </c>
      <c r="F581" s="183">
        <v>0.18</v>
      </c>
      <c r="G581" s="184">
        <f t="shared" si="8"/>
        <v>482.5</v>
      </c>
      <c r="H581" s="183">
        <v>0.18</v>
      </c>
    </row>
    <row r="582" spans="1:8" x14ac:dyDescent="0.2">
      <c r="A582" s="158">
        <v>578</v>
      </c>
      <c r="B582" s="189" t="s">
        <v>414</v>
      </c>
      <c r="C582" s="191" t="s">
        <v>1</v>
      </c>
      <c r="D582" s="186">
        <v>1845</v>
      </c>
      <c r="E582" s="182">
        <f>ROUNDUP(D582*$D$2*Сводная!$G$31,0)</f>
        <v>2768</v>
      </c>
      <c r="F582" s="183">
        <v>0.5</v>
      </c>
      <c r="G582" s="184">
        <f t="shared" si="8"/>
        <v>922.5</v>
      </c>
      <c r="H582" s="183">
        <v>0.5</v>
      </c>
    </row>
    <row r="583" spans="1:8" x14ac:dyDescent="0.2">
      <c r="A583" s="158">
        <v>579</v>
      </c>
      <c r="B583" s="189" t="s">
        <v>1096</v>
      </c>
      <c r="C583" s="191" t="s">
        <v>1</v>
      </c>
      <c r="D583" s="186">
        <v>520</v>
      </c>
      <c r="E583" s="182">
        <f>ROUNDUP(D583*$D$2*Сводная!$G$31,0)</f>
        <v>780</v>
      </c>
      <c r="F583" s="183">
        <v>0.64</v>
      </c>
      <c r="G583" s="184">
        <f t="shared" si="8"/>
        <v>260</v>
      </c>
      <c r="H583" s="183">
        <v>0.64</v>
      </c>
    </row>
    <row r="584" spans="1:8" x14ac:dyDescent="0.2">
      <c r="A584" s="158">
        <v>580</v>
      </c>
      <c r="B584" s="189" t="s">
        <v>415</v>
      </c>
      <c r="C584" s="191" t="s">
        <v>1</v>
      </c>
      <c r="D584" s="181">
        <v>118</v>
      </c>
      <c r="E584" s="182">
        <f>ROUNDUP(D584*$D$2*Сводная!$G$31,0)</f>
        <v>177</v>
      </c>
      <c r="F584" s="183">
        <v>0.5</v>
      </c>
      <c r="G584" s="184">
        <f t="shared" si="8"/>
        <v>59</v>
      </c>
      <c r="H584" s="183">
        <v>0.5</v>
      </c>
    </row>
    <row r="585" spans="1:8" ht="28.5" x14ac:dyDescent="0.2">
      <c r="A585" s="158">
        <v>581</v>
      </c>
      <c r="B585" s="189" t="s">
        <v>416</v>
      </c>
      <c r="C585" s="191" t="s">
        <v>17</v>
      </c>
      <c r="D585" s="181">
        <v>660</v>
      </c>
      <c r="E585" s="182">
        <f>ROUNDUP(D585*$D$2*Сводная!$G$31,0)</f>
        <v>990</v>
      </c>
      <c r="F585" s="183">
        <v>0.05</v>
      </c>
      <c r="G585" s="184">
        <f t="shared" si="8"/>
        <v>330</v>
      </c>
      <c r="H585" s="183">
        <v>0.05</v>
      </c>
    </row>
    <row r="586" spans="1:8" ht="28.5" x14ac:dyDescent="0.2">
      <c r="A586" s="158">
        <v>582</v>
      </c>
      <c r="B586" s="189" t="s">
        <v>417</v>
      </c>
      <c r="C586" s="191" t="s">
        <v>17</v>
      </c>
      <c r="D586" s="186">
        <v>2155</v>
      </c>
      <c r="E586" s="182">
        <f>ROUNDUP(D586*$D$2*Сводная!$G$31,0)</f>
        <v>3233</v>
      </c>
      <c r="F586" s="183">
        <v>0.6</v>
      </c>
      <c r="G586" s="184">
        <f t="shared" si="8"/>
        <v>1077.5</v>
      </c>
      <c r="H586" s="183">
        <v>0.6</v>
      </c>
    </row>
    <row r="587" spans="1:8" ht="28.5" x14ac:dyDescent="0.2">
      <c r="A587" s="158">
        <v>583</v>
      </c>
      <c r="B587" s="189" t="s">
        <v>418</v>
      </c>
      <c r="C587" s="191" t="s">
        <v>17</v>
      </c>
      <c r="D587" s="186">
        <v>1115</v>
      </c>
      <c r="E587" s="182">
        <f>ROUNDUP(D587*$D$2*Сводная!$G$31,0)</f>
        <v>1673</v>
      </c>
      <c r="F587" s="183">
        <v>1.5</v>
      </c>
      <c r="G587" s="184">
        <f t="shared" si="8"/>
        <v>557.5</v>
      </c>
      <c r="H587" s="183">
        <v>1.5</v>
      </c>
    </row>
    <row r="588" spans="1:8" ht="28.5" x14ac:dyDescent="0.2">
      <c r="A588" s="158">
        <v>584</v>
      </c>
      <c r="B588" s="189" t="s">
        <v>521</v>
      </c>
      <c r="C588" s="191" t="s">
        <v>1</v>
      </c>
      <c r="D588" s="181">
        <v>98</v>
      </c>
      <c r="E588" s="182">
        <f>ROUNDUP(D588*$D$2*Сводная!$G$31,0)</f>
        <v>147</v>
      </c>
      <c r="F588" s="183">
        <v>1.7</v>
      </c>
      <c r="G588" s="184">
        <f t="shared" si="8"/>
        <v>49</v>
      </c>
      <c r="H588" s="183">
        <v>1.7</v>
      </c>
    </row>
    <row r="589" spans="1:8" x14ac:dyDescent="0.2">
      <c r="A589" s="158">
        <v>585</v>
      </c>
      <c r="B589" s="189" t="s">
        <v>1097</v>
      </c>
      <c r="C589" s="191" t="s">
        <v>1</v>
      </c>
      <c r="D589" s="181">
        <v>980</v>
      </c>
      <c r="E589" s="182">
        <f>ROUNDUP(D589*$D$2*Сводная!$G$31,0)</f>
        <v>1470</v>
      </c>
      <c r="F589" s="183">
        <v>2.1</v>
      </c>
      <c r="G589" s="184">
        <f t="shared" si="8"/>
        <v>490</v>
      </c>
      <c r="H589" s="183">
        <v>2.1</v>
      </c>
    </row>
    <row r="590" spans="1:8" x14ac:dyDescent="0.2">
      <c r="A590" s="158">
        <v>586</v>
      </c>
      <c r="B590" s="189" t="s">
        <v>522</v>
      </c>
      <c r="C590" s="191" t="s">
        <v>1</v>
      </c>
      <c r="D590" s="181">
        <v>1380</v>
      </c>
      <c r="E590" s="182">
        <f>ROUNDUP(D590*$D$2*Сводная!$G$31,0)</f>
        <v>2070</v>
      </c>
      <c r="F590" s="183">
        <v>3.1</v>
      </c>
      <c r="G590" s="184">
        <f>D590/2</f>
        <v>690</v>
      </c>
      <c r="H590" s="183">
        <v>3.1</v>
      </c>
    </row>
    <row r="591" spans="1:8" x14ac:dyDescent="0.2">
      <c r="A591" s="158">
        <v>587</v>
      </c>
      <c r="B591" s="189" t="s">
        <v>419</v>
      </c>
      <c r="C591" s="191" t="s">
        <v>17</v>
      </c>
      <c r="D591" s="181">
        <v>3634</v>
      </c>
      <c r="E591" s="182">
        <f>ROUNDUP(D591*$D$2*Сводная!$G$31,0)</f>
        <v>5451</v>
      </c>
      <c r="F591" s="183">
        <v>0.8</v>
      </c>
      <c r="G591" s="184">
        <f t="shared" ref="G591:G622" si="9">D591/2</f>
        <v>1817</v>
      </c>
      <c r="H591" s="183">
        <v>0.8</v>
      </c>
    </row>
    <row r="592" spans="1:8" x14ac:dyDescent="0.2">
      <c r="A592" s="158">
        <v>588</v>
      </c>
      <c r="B592" s="189" t="s">
        <v>420</v>
      </c>
      <c r="C592" s="191" t="s">
        <v>17</v>
      </c>
      <c r="D592" s="181">
        <v>4876</v>
      </c>
      <c r="E592" s="182">
        <f>ROUNDUP(D592*$D$2*Сводная!$G$31,0)</f>
        <v>7314</v>
      </c>
      <c r="F592" s="183">
        <v>0.4</v>
      </c>
      <c r="G592" s="184">
        <f t="shared" si="9"/>
        <v>2438</v>
      </c>
      <c r="H592" s="183">
        <v>0.4</v>
      </c>
    </row>
    <row r="593" spans="1:8" x14ac:dyDescent="0.2">
      <c r="A593" s="158">
        <v>589</v>
      </c>
      <c r="B593" s="189" t="s">
        <v>421</v>
      </c>
      <c r="C593" s="191" t="s">
        <v>17</v>
      </c>
      <c r="D593" s="181">
        <v>5309</v>
      </c>
      <c r="E593" s="182">
        <f>ROUNDUP(D593*$D$2*Сводная!$G$31,0)</f>
        <v>7964</v>
      </c>
      <c r="F593" s="183">
        <v>1.1000000000000001</v>
      </c>
      <c r="G593" s="184">
        <f t="shared" si="9"/>
        <v>2654.5</v>
      </c>
      <c r="H593" s="183">
        <v>1.1000000000000001</v>
      </c>
    </row>
    <row r="594" spans="1:8" x14ac:dyDescent="0.2">
      <c r="A594" s="158">
        <v>590</v>
      </c>
      <c r="B594" s="189" t="s">
        <v>1065</v>
      </c>
      <c r="C594" s="191" t="s">
        <v>17</v>
      </c>
      <c r="D594" s="181">
        <v>10600</v>
      </c>
      <c r="E594" s="182">
        <f>ROUNDUP(D594*$D$2*Сводная!$G$31,0)</f>
        <v>15900</v>
      </c>
      <c r="F594" s="183">
        <v>0.61</v>
      </c>
      <c r="G594" s="184">
        <f t="shared" si="9"/>
        <v>5300</v>
      </c>
      <c r="H594" s="183">
        <v>0.61</v>
      </c>
    </row>
    <row r="595" spans="1:8" x14ac:dyDescent="0.2">
      <c r="A595" s="158">
        <v>591</v>
      </c>
      <c r="B595" s="189" t="s">
        <v>422</v>
      </c>
      <c r="C595" s="191" t="s">
        <v>17</v>
      </c>
      <c r="D595" s="186">
        <v>3745</v>
      </c>
      <c r="E595" s="182">
        <f>ROUNDUP(D595*$D$2*Сводная!$G$31,0)</f>
        <v>5618</v>
      </c>
      <c r="F595" s="183">
        <f>0.89+0.14+0.28</f>
        <v>1.31</v>
      </c>
      <c r="G595" s="184">
        <f t="shared" si="9"/>
        <v>1872.5</v>
      </c>
      <c r="H595" s="183">
        <f>0.89+0.14+0.28</f>
        <v>1.31</v>
      </c>
    </row>
    <row r="596" spans="1:8" x14ac:dyDescent="0.2">
      <c r="A596" s="158">
        <v>592</v>
      </c>
      <c r="B596" s="189" t="s">
        <v>440</v>
      </c>
      <c r="C596" s="191" t="s">
        <v>17</v>
      </c>
      <c r="D596" s="181">
        <v>1932</v>
      </c>
      <c r="E596" s="182">
        <f>ROUNDUP(D596*$D$2*Сводная!$G$31,0)</f>
        <v>2898</v>
      </c>
      <c r="F596" s="183">
        <v>0.55000000000000004</v>
      </c>
      <c r="G596" s="184">
        <f t="shared" si="9"/>
        <v>966</v>
      </c>
      <c r="H596" s="183">
        <v>0.55000000000000004</v>
      </c>
    </row>
    <row r="597" spans="1:8" x14ac:dyDescent="0.2">
      <c r="A597" s="158">
        <v>593</v>
      </c>
      <c r="B597" s="189" t="s">
        <v>423</v>
      </c>
      <c r="C597" s="191" t="s">
        <v>17</v>
      </c>
      <c r="D597" s="186">
        <v>3780</v>
      </c>
      <c r="E597" s="182">
        <f>ROUNDUP(D597*$D$2*Сводная!$G$31,0)</f>
        <v>5670</v>
      </c>
      <c r="F597" s="183">
        <v>0.45</v>
      </c>
      <c r="G597" s="184">
        <f t="shared" si="9"/>
        <v>1890</v>
      </c>
      <c r="H597" s="183">
        <v>0.45</v>
      </c>
    </row>
    <row r="598" spans="1:8" x14ac:dyDescent="0.2">
      <c r="A598" s="158">
        <v>594</v>
      </c>
      <c r="B598" s="189" t="s">
        <v>424</v>
      </c>
      <c r="C598" s="191" t="s">
        <v>17</v>
      </c>
      <c r="D598" s="186">
        <v>3425</v>
      </c>
      <c r="E598" s="182">
        <f>ROUNDUP(D598*$D$2*Сводная!$G$31,0)</f>
        <v>5138</v>
      </c>
      <c r="F598" s="183">
        <v>1.31</v>
      </c>
      <c r="G598" s="184">
        <f t="shared" si="9"/>
        <v>1712.5</v>
      </c>
      <c r="H598" s="183">
        <v>1.31</v>
      </c>
    </row>
    <row r="599" spans="1:8" x14ac:dyDescent="0.2">
      <c r="A599" s="158">
        <v>595</v>
      </c>
      <c r="B599" s="189" t="s">
        <v>425</v>
      </c>
      <c r="C599" s="191" t="s">
        <v>17</v>
      </c>
      <c r="D599" s="181">
        <v>13840</v>
      </c>
      <c r="E599" s="182">
        <f>ROUNDUP(D599*$D$2*Сводная!$G$31,0)</f>
        <v>20760</v>
      </c>
      <c r="F599" s="183">
        <v>1.5</v>
      </c>
      <c r="G599" s="184">
        <f t="shared" si="9"/>
        <v>6920</v>
      </c>
      <c r="H599" s="183">
        <v>1.5</v>
      </c>
    </row>
    <row r="600" spans="1:8" x14ac:dyDescent="0.2">
      <c r="A600" s="158">
        <v>596</v>
      </c>
      <c r="B600" s="189" t="s">
        <v>426</v>
      </c>
      <c r="C600" s="191" t="s">
        <v>17</v>
      </c>
      <c r="D600" s="186">
        <v>6880</v>
      </c>
      <c r="E600" s="182">
        <f>ROUNDUP(D600*$D$2*Сводная!$G$31,0)</f>
        <v>10320</v>
      </c>
      <c r="F600" s="183">
        <v>0.34</v>
      </c>
      <c r="G600" s="184">
        <f t="shared" si="9"/>
        <v>3440</v>
      </c>
      <c r="H600" s="183">
        <v>0.34</v>
      </c>
    </row>
    <row r="601" spans="1:8" x14ac:dyDescent="0.2">
      <c r="A601" s="158">
        <v>597</v>
      </c>
      <c r="B601" s="189" t="s">
        <v>427</v>
      </c>
      <c r="C601" s="191" t="s">
        <v>17</v>
      </c>
      <c r="D601" s="181">
        <v>1623</v>
      </c>
      <c r="E601" s="182">
        <f>ROUNDUP(D601*$D$2*Сводная!$G$31,0)</f>
        <v>2435</v>
      </c>
      <c r="F601" s="183">
        <v>1.1000000000000001</v>
      </c>
      <c r="G601" s="184">
        <f t="shared" si="9"/>
        <v>811.5</v>
      </c>
      <c r="H601" s="183">
        <v>1.1000000000000001</v>
      </c>
    </row>
    <row r="602" spans="1:8" ht="28.5" x14ac:dyDescent="0.2">
      <c r="A602" s="158">
        <v>598</v>
      </c>
      <c r="B602" s="189" t="s">
        <v>428</v>
      </c>
      <c r="C602" s="191" t="s">
        <v>17</v>
      </c>
      <c r="D602" s="181">
        <v>6946</v>
      </c>
      <c r="E602" s="182">
        <f>ROUNDUP(D602*$D$2*Сводная!$G$31,0)</f>
        <v>10419</v>
      </c>
      <c r="F602" s="183">
        <v>1</v>
      </c>
      <c r="G602" s="184">
        <f t="shared" si="9"/>
        <v>3473</v>
      </c>
      <c r="H602" s="183">
        <v>1</v>
      </c>
    </row>
    <row r="603" spans="1:8" x14ac:dyDescent="0.2">
      <c r="A603" s="158">
        <v>599</v>
      </c>
      <c r="B603" s="189" t="s">
        <v>429</v>
      </c>
      <c r="C603" s="191" t="s">
        <v>17</v>
      </c>
      <c r="D603" s="181">
        <v>4186</v>
      </c>
      <c r="E603" s="182">
        <f>ROUNDUP(D603*$D$2*Сводная!$G$31,0)</f>
        <v>6279</v>
      </c>
      <c r="F603" s="183">
        <v>0.31</v>
      </c>
      <c r="G603" s="184">
        <f t="shared" si="9"/>
        <v>2093</v>
      </c>
      <c r="H603" s="183">
        <v>0.31</v>
      </c>
    </row>
    <row r="604" spans="1:8" x14ac:dyDescent="0.2">
      <c r="A604" s="158">
        <v>600</v>
      </c>
      <c r="B604" s="189" t="s">
        <v>430</v>
      </c>
      <c r="C604" s="191" t="s">
        <v>17</v>
      </c>
      <c r="D604" s="186">
        <v>1245</v>
      </c>
      <c r="E604" s="182">
        <f>ROUNDUP(D604*$D$2*Сводная!$G$31,0)</f>
        <v>1868</v>
      </c>
      <c r="F604" s="183">
        <v>0.23</v>
      </c>
      <c r="G604" s="184">
        <f t="shared" si="9"/>
        <v>622.5</v>
      </c>
      <c r="H604" s="183">
        <v>0.23</v>
      </c>
    </row>
    <row r="605" spans="1:8" ht="28.5" x14ac:dyDescent="0.2">
      <c r="A605" s="158">
        <v>601</v>
      </c>
      <c r="B605" s="189" t="s">
        <v>431</v>
      </c>
      <c r="C605" s="191" t="s">
        <v>17</v>
      </c>
      <c r="D605" s="186">
        <v>3455</v>
      </c>
      <c r="E605" s="182">
        <f>ROUNDUP(D605*$D$2*Сводная!$G$31,0)</f>
        <v>5183</v>
      </c>
      <c r="F605" s="183">
        <v>0.8</v>
      </c>
      <c r="G605" s="184">
        <f t="shared" si="9"/>
        <v>1727.5</v>
      </c>
      <c r="H605" s="183">
        <v>0.8</v>
      </c>
    </row>
    <row r="606" spans="1:8" x14ac:dyDescent="0.2">
      <c r="A606" s="158">
        <v>602</v>
      </c>
      <c r="B606" s="189" t="s">
        <v>432</v>
      </c>
      <c r="C606" s="191" t="s">
        <v>17</v>
      </c>
      <c r="D606" s="181">
        <v>2136</v>
      </c>
      <c r="E606" s="182">
        <f>ROUNDUP(D606*$D$2*Сводная!$G$31,0)</f>
        <v>3204</v>
      </c>
      <c r="F606" s="183">
        <v>0.12</v>
      </c>
      <c r="G606" s="184">
        <f t="shared" si="9"/>
        <v>1068</v>
      </c>
      <c r="H606" s="183">
        <v>0.12</v>
      </c>
    </row>
    <row r="607" spans="1:8" x14ac:dyDescent="0.2">
      <c r="A607" s="158">
        <v>603</v>
      </c>
      <c r="B607" s="189" t="s">
        <v>433</v>
      </c>
      <c r="C607" s="191" t="s">
        <v>17</v>
      </c>
      <c r="D607" s="186">
        <v>945</v>
      </c>
      <c r="E607" s="182">
        <f>ROUNDUP(D607*$D$2*Сводная!$G$31,0)</f>
        <v>1418</v>
      </c>
      <c r="F607" s="183">
        <v>0.09</v>
      </c>
      <c r="G607" s="184">
        <f t="shared" si="9"/>
        <v>472.5</v>
      </c>
      <c r="H607" s="183">
        <v>0.09</v>
      </c>
    </row>
    <row r="608" spans="1:8" x14ac:dyDescent="0.2">
      <c r="A608" s="158">
        <v>604</v>
      </c>
      <c r="B608" s="189" t="s">
        <v>434</v>
      </c>
      <c r="C608" s="191" t="s">
        <v>17</v>
      </c>
      <c r="D608" s="181">
        <v>552</v>
      </c>
      <c r="E608" s="182">
        <f>ROUNDUP(D608*$D$2*Сводная!$G$31,0)</f>
        <v>828</v>
      </c>
      <c r="F608" s="183">
        <v>0.71</v>
      </c>
      <c r="G608" s="184">
        <f t="shared" si="9"/>
        <v>276</v>
      </c>
      <c r="H608" s="183">
        <v>0.71</v>
      </c>
    </row>
    <row r="609" spans="1:8" x14ac:dyDescent="0.2">
      <c r="A609" s="158">
        <v>605</v>
      </c>
      <c r="B609" s="189" t="s">
        <v>435</v>
      </c>
      <c r="C609" s="191" t="s">
        <v>1</v>
      </c>
      <c r="D609" s="181">
        <v>162</v>
      </c>
      <c r="E609" s="182">
        <f>ROUNDUP(D609*$D$2*Сводная!$G$31,0)</f>
        <v>243</v>
      </c>
      <c r="F609" s="183">
        <v>1.7</v>
      </c>
      <c r="G609" s="184">
        <f t="shared" si="9"/>
        <v>81</v>
      </c>
      <c r="H609" s="183">
        <v>1.7</v>
      </c>
    </row>
    <row r="610" spans="1:8" x14ac:dyDescent="0.2">
      <c r="A610" s="158">
        <v>606</v>
      </c>
      <c r="B610" s="189" t="s">
        <v>436</v>
      </c>
      <c r="C610" s="191" t="s">
        <v>1</v>
      </c>
      <c r="D610" s="181">
        <v>495</v>
      </c>
      <c r="E610" s="182">
        <f>ROUNDUP(D610*$D$2*Сводная!$G$31,0)</f>
        <v>743</v>
      </c>
      <c r="F610" s="183">
        <v>2.7</v>
      </c>
      <c r="G610" s="184">
        <f t="shared" si="9"/>
        <v>247.5</v>
      </c>
      <c r="H610" s="183">
        <v>2.7</v>
      </c>
    </row>
    <row r="611" spans="1:8" x14ac:dyDescent="0.2">
      <c r="A611" s="158">
        <v>607</v>
      </c>
      <c r="B611" s="189" t="s">
        <v>437</v>
      </c>
      <c r="C611" s="191" t="s">
        <v>17</v>
      </c>
      <c r="D611" s="181">
        <v>72</v>
      </c>
      <c r="E611" s="182">
        <f>ROUNDUP(D611*$D$2*Сводная!$G$31,0)</f>
        <v>108</v>
      </c>
      <c r="F611" s="183">
        <v>3.7</v>
      </c>
      <c r="G611" s="184">
        <f t="shared" si="9"/>
        <v>36</v>
      </c>
      <c r="H611" s="183">
        <v>3.7</v>
      </c>
    </row>
    <row r="612" spans="1:8" x14ac:dyDescent="0.2">
      <c r="A612" s="158">
        <v>608</v>
      </c>
      <c r="B612" s="189" t="s">
        <v>438</v>
      </c>
      <c r="C612" s="191" t="s">
        <v>17</v>
      </c>
      <c r="D612" s="181">
        <v>1104</v>
      </c>
      <c r="E612" s="182">
        <f>ROUNDUP(D612*$D$2*Сводная!$G$31,0)</f>
        <v>1656</v>
      </c>
      <c r="F612" s="183">
        <v>0.5</v>
      </c>
      <c r="G612" s="184">
        <f t="shared" si="9"/>
        <v>552</v>
      </c>
      <c r="H612" s="183">
        <v>0.5</v>
      </c>
    </row>
    <row r="613" spans="1:8" x14ac:dyDescent="0.2">
      <c r="A613" s="158">
        <v>609</v>
      </c>
      <c r="B613" s="189" t="s">
        <v>1062</v>
      </c>
      <c r="C613" s="191" t="s">
        <v>17</v>
      </c>
      <c r="D613" s="181">
        <v>2070</v>
      </c>
      <c r="E613" s="182">
        <f>ROUNDUP(D613*$D$2*Сводная!$G$31,0)</f>
        <v>3105</v>
      </c>
      <c r="F613" s="183">
        <v>0.22</v>
      </c>
      <c r="G613" s="184">
        <f t="shared" si="9"/>
        <v>1035</v>
      </c>
      <c r="H613" s="183">
        <v>0.22</v>
      </c>
    </row>
    <row r="614" spans="1:8" x14ac:dyDescent="0.2">
      <c r="A614" s="158">
        <v>610</v>
      </c>
      <c r="B614" s="189" t="s">
        <v>1063</v>
      </c>
      <c r="C614" s="191" t="s">
        <v>17</v>
      </c>
      <c r="D614" s="181">
        <v>3450</v>
      </c>
      <c r="E614" s="182">
        <f>ROUNDUP(D614*$D$2*Сводная!$G$31,0)</f>
        <v>5175</v>
      </c>
      <c r="F614" s="183">
        <v>0.89</v>
      </c>
      <c r="G614" s="184">
        <f t="shared" si="9"/>
        <v>1725</v>
      </c>
      <c r="H614" s="183">
        <v>0.89</v>
      </c>
    </row>
    <row r="615" spans="1:8" x14ac:dyDescent="0.2">
      <c r="A615" s="158">
        <v>611</v>
      </c>
      <c r="B615" s="189" t="s">
        <v>1064</v>
      </c>
      <c r="C615" s="191" t="s">
        <v>17</v>
      </c>
      <c r="D615" s="181">
        <v>4140</v>
      </c>
      <c r="E615" s="182">
        <f>ROUNDUP(D615*$D$2*Сводная!$G$31,0)</f>
        <v>6210</v>
      </c>
      <c r="F615" s="183">
        <v>0.7</v>
      </c>
      <c r="G615" s="184">
        <f t="shared" si="9"/>
        <v>2070</v>
      </c>
      <c r="H615" s="183">
        <v>0.7</v>
      </c>
    </row>
    <row r="616" spans="1:8" x14ac:dyDescent="0.2">
      <c r="A616" s="158">
        <v>612</v>
      </c>
      <c r="B616" s="189" t="s">
        <v>1066</v>
      </c>
      <c r="C616" s="191" t="s">
        <v>17</v>
      </c>
      <c r="D616" s="186">
        <v>3655</v>
      </c>
      <c r="E616" s="182">
        <f>ROUNDUP(D616*$D$2*Сводная!$G$31,0)</f>
        <v>5483</v>
      </c>
      <c r="F616" s="183">
        <v>0.7</v>
      </c>
      <c r="G616" s="184">
        <f t="shared" si="9"/>
        <v>1827.5</v>
      </c>
      <c r="H616" s="183">
        <v>0.7</v>
      </c>
    </row>
    <row r="617" spans="1:8" x14ac:dyDescent="0.2">
      <c r="A617" s="158">
        <v>613</v>
      </c>
      <c r="B617" s="189" t="s">
        <v>441</v>
      </c>
      <c r="C617" s="191" t="s">
        <v>17</v>
      </c>
      <c r="D617" s="186">
        <v>1545</v>
      </c>
      <c r="E617" s="182">
        <f>ROUNDUP(D617*$D$2*Сводная!$G$31,0)</f>
        <v>2318</v>
      </c>
      <c r="F617" s="183">
        <v>0.8</v>
      </c>
      <c r="G617" s="184">
        <f t="shared" si="9"/>
        <v>772.5</v>
      </c>
      <c r="H617" s="183">
        <v>0.8</v>
      </c>
    </row>
    <row r="618" spans="1:8" x14ac:dyDescent="0.2">
      <c r="A618" s="158">
        <v>614</v>
      </c>
      <c r="B618" s="189" t="s">
        <v>566</v>
      </c>
      <c r="C618" s="191" t="s">
        <v>17</v>
      </c>
      <c r="D618" s="181">
        <v>1118</v>
      </c>
      <c r="E618" s="182">
        <f>ROUNDUP(D618*$D$2*Сводная!$G$31,0)</f>
        <v>1677</v>
      </c>
      <c r="F618" s="183">
        <v>0.49</v>
      </c>
      <c r="G618" s="184">
        <f t="shared" si="9"/>
        <v>559</v>
      </c>
      <c r="H618" s="183">
        <v>0.49</v>
      </c>
    </row>
    <row r="619" spans="1:8" x14ac:dyDescent="0.2">
      <c r="A619" s="158">
        <v>615</v>
      </c>
      <c r="B619" s="189" t="s">
        <v>1072</v>
      </c>
      <c r="C619" s="191" t="s">
        <v>17</v>
      </c>
      <c r="D619" s="186">
        <v>745</v>
      </c>
      <c r="E619" s="182">
        <f>ROUNDUP(D619*$D$2*Сводная!$G$31,0)</f>
        <v>1118</v>
      </c>
      <c r="F619" s="183">
        <v>0.2</v>
      </c>
      <c r="G619" s="184">
        <f t="shared" si="9"/>
        <v>372.5</v>
      </c>
      <c r="H619" s="183">
        <v>0.2</v>
      </c>
    </row>
    <row r="620" spans="1:8" x14ac:dyDescent="0.2">
      <c r="A620" s="158">
        <v>616</v>
      </c>
      <c r="B620" s="189" t="s">
        <v>1098</v>
      </c>
      <c r="C620" s="191" t="s">
        <v>17</v>
      </c>
      <c r="D620" s="186">
        <v>540</v>
      </c>
      <c r="E620" s="182">
        <f>ROUNDUP(D620*$D$2*Сводная!$G$31,0)</f>
        <v>810</v>
      </c>
      <c r="F620" s="183">
        <v>0.5</v>
      </c>
      <c r="G620" s="184">
        <f t="shared" si="9"/>
        <v>270</v>
      </c>
      <c r="H620" s="183">
        <v>0.5</v>
      </c>
    </row>
    <row r="621" spans="1:8" x14ac:dyDescent="0.2">
      <c r="A621" s="158">
        <v>617</v>
      </c>
      <c r="B621" s="189" t="s">
        <v>1071</v>
      </c>
      <c r="C621" s="191" t="s">
        <v>17</v>
      </c>
      <c r="D621" s="181">
        <v>1926</v>
      </c>
      <c r="E621" s="182">
        <f>ROUNDUP(D621*$D$2*Сводная!$G$31,0)</f>
        <v>2889</v>
      </c>
      <c r="F621" s="183">
        <v>0.71</v>
      </c>
      <c r="G621" s="184">
        <f t="shared" si="9"/>
        <v>963</v>
      </c>
      <c r="H621" s="183">
        <v>0.71</v>
      </c>
    </row>
    <row r="622" spans="1:8" x14ac:dyDescent="0.2">
      <c r="A622" s="158">
        <v>618</v>
      </c>
      <c r="B622" s="189" t="s">
        <v>1099</v>
      </c>
      <c r="C622" s="191" t="s">
        <v>17</v>
      </c>
      <c r="D622" s="181">
        <v>200</v>
      </c>
      <c r="E622" s="182">
        <f>ROUNDUP(D622*$D$2*Сводная!$G$31,0)</f>
        <v>300</v>
      </c>
      <c r="F622" s="183">
        <v>1.1000000000000001</v>
      </c>
      <c r="G622" s="184">
        <f t="shared" si="9"/>
        <v>100</v>
      </c>
      <c r="H622" s="183">
        <v>1.1000000000000001</v>
      </c>
    </row>
    <row r="623" spans="1:8" x14ac:dyDescent="0.2">
      <c r="A623" s="158">
        <v>619</v>
      </c>
      <c r="B623" s="189" t="s">
        <v>444</v>
      </c>
      <c r="C623" s="191" t="s">
        <v>17</v>
      </c>
      <c r="D623" s="181">
        <v>713</v>
      </c>
      <c r="E623" s="182">
        <f>ROUNDUP(D623*$D$2*Сводная!$G$31,0)</f>
        <v>1070</v>
      </c>
      <c r="F623" s="183">
        <v>2.1</v>
      </c>
      <c r="G623" s="184">
        <f t="shared" ref="G623:G654" si="10">D623/2</f>
        <v>356.5</v>
      </c>
      <c r="H623" s="183">
        <v>2.1</v>
      </c>
    </row>
    <row r="624" spans="1:8" x14ac:dyDescent="0.2">
      <c r="A624" s="158">
        <v>620</v>
      </c>
      <c r="B624" s="189" t="s">
        <v>1100</v>
      </c>
      <c r="C624" s="191" t="s">
        <v>17</v>
      </c>
      <c r="D624" s="181">
        <v>470</v>
      </c>
      <c r="E624" s="182">
        <f>ROUNDUP(D624*$D$2*Сводная!$G$31,0)</f>
        <v>705</v>
      </c>
      <c r="F624" s="183">
        <v>0.3</v>
      </c>
      <c r="G624" s="184">
        <f t="shared" si="10"/>
        <v>235</v>
      </c>
      <c r="H624" s="183">
        <v>0.3</v>
      </c>
    </row>
    <row r="625" spans="1:8" x14ac:dyDescent="0.2">
      <c r="A625" s="158">
        <v>621</v>
      </c>
      <c r="B625" s="189" t="s">
        <v>445</v>
      </c>
      <c r="C625" s="191" t="s">
        <v>17</v>
      </c>
      <c r="D625" s="186">
        <v>3255</v>
      </c>
      <c r="E625" s="182">
        <f>ROUNDUP(D625*$D$2*Сводная!$G$31,0)</f>
        <v>4883</v>
      </c>
      <c r="F625" s="183">
        <v>1.5</v>
      </c>
      <c r="G625" s="184">
        <f t="shared" si="10"/>
        <v>1627.5</v>
      </c>
      <c r="H625" s="183">
        <v>1.5</v>
      </c>
    </row>
    <row r="626" spans="1:8" x14ac:dyDescent="0.2">
      <c r="A626" s="158">
        <v>622</v>
      </c>
      <c r="B626" s="189" t="s">
        <v>446</v>
      </c>
      <c r="C626" s="191" t="s">
        <v>17</v>
      </c>
      <c r="D626" s="186">
        <v>1345</v>
      </c>
      <c r="E626" s="182">
        <f>ROUNDUP(D626*$D$2*Сводная!$G$31,0)</f>
        <v>2018</v>
      </c>
      <c r="F626" s="183">
        <v>0.2</v>
      </c>
      <c r="G626" s="184">
        <f t="shared" si="10"/>
        <v>672.5</v>
      </c>
      <c r="H626" s="183">
        <v>0.2</v>
      </c>
    </row>
    <row r="627" spans="1:8" x14ac:dyDescent="0.2">
      <c r="A627" s="158">
        <v>623</v>
      </c>
      <c r="B627" s="189" t="s">
        <v>628</v>
      </c>
      <c r="C627" s="191" t="s">
        <v>17</v>
      </c>
      <c r="D627" s="181">
        <v>1246</v>
      </c>
      <c r="E627" s="182">
        <f>ROUNDUP(D627*$D$2*Сводная!$G$31,0)</f>
        <v>1869</v>
      </c>
      <c r="F627" s="183">
        <v>3</v>
      </c>
      <c r="G627" s="184">
        <f t="shared" si="10"/>
        <v>623</v>
      </c>
      <c r="H627" s="183">
        <v>3</v>
      </c>
    </row>
    <row r="628" spans="1:8" x14ac:dyDescent="0.2">
      <c r="A628" s="158">
        <v>624</v>
      </c>
      <c r="B628" s="189" t="s">
        <v>447</v>
      </c>
      <c r="C628" s="191" t="s">
        <v>17</v>
      </c>
      <c r="D628" s="181">
        <v>1716</v>
      </c>
      <c r="E628" s="182">
        <f>ROUNDUP(D628*$D$2*Сводная!$G$31,0)</f>
        <v>2574</v>
      </c>
      <c r="F628" s="183">
        <v>0.28000000000000003</v>
      </c>
      <c r="G628" s="184">
        <f t="shared" si="10"/>
        <v>858</v>
      </c>
      <c r="H628" s="183">
        <v>0.28000000000000003</v>
      </c>
    </row>
    <row r="629" spans="1:8" x14ac:dyDescent="0.2">
      <c r="A629" s="158">
        <v>625</v>
      </c>
      <c r="B629" s="189" t="s">
        <v>1067</v>
      </c>
      <c r="C629" s="191" t="s">
        <v>17</v>
      </c>
      <c r="D629" s="181">
        <v>2920</v>
      </c>
      <c r="E629" s="182">
        <f>ROUNDUP(D629*$D$2*Сводная!$G$31,0)</f>
        <v>4380</v>
      </c>
      <c r="F629" s="183">
        <v>0.2</v>
      </c>
      <c r="G629" s="184">
        <f t="shared" si="10"/>
        <v>1460</v>
      </c>
      <c r="H629" s="183">
        <v>0.2</v>
      </c>
    </row>
    <row r="630" spans="1:8" x14ac:dyDescent="0.2">
      <c r="A630" s="158">
        <v>626</v>
      </c>
      <c r="B630" s="189" t="s">
        <v>1068</v>
      </c>
      <c r="C630" s="191" t="s">
        <v>17</v>
      </c>
      <c r="D630" s="181">
        <v>4200</v>
      </c>
      <c r="E630" s="182">
        <f>ROUNDUP(D630*$D$2*Сводная!$G$31,0)</f>
        <v>6300</v>
      </c>
      <c r="F630" s="183">
        <v>0.2</v>
      </c>
      <c r="G630" s="184">
        <f t="shared" si="10"/>
        <v>2100</v>
      </c>
      <c r="H630" s="183">
        <v>0.2</v>
      </c>
    </row>
    <row r="631" spans="1:8" x14ac:dyDescent="0.2">
      <c r="A631" s="158">
        <v>627</v>
      </c>
      <c r="B631" s="189" t="s">
        <v>1101</v>
      </c>
      <c r="C631" s="191" t="s">
        <v>17</v>
      </c>
      <c r="D631" s="181">
        <v>1600</v>
      </c>
      <c r="E631" s="182">
        <f>ROUNDUP(D631*$D$2*Сводная!$G$31,0)</f>
        <v>2400</v>
      </c>
      <c r="F631" s="183">
        <v>0.25</v>
      </c>
      <c r="G631" s="184">
        <f t="shared" si="10"/>
        <v>800</v>
      </c>
      <c r="H631" s="183">
        <v>0.25</v>
      </c>
    </row>
    <row r="632" spans="1:8" x14ac:dyDescent="0.2">
      <c r="A632" s="158">
        <v>628</v>
      </c>
      <c r="B632" s="189" t="s">
        <v>449</v>
      </c>
      <c r="C632" s="191" t="s">
        <v>17</v>
      </c>
      <c r="D632" s="181">
        <v>1426</v>
      </c>
      <c r="E632" s="182">
        <f>ROUNDUP(D632*$D$2*Сводная!$G$31,0)</f>
        <v>2139</v>
      </c>
      <c r="F632" s="183">
        <v>0.8</v>
      </c>
      <c r="G632" s="184">
        <f t="shared" si="10"/>
        <v>713</v>
      </c>
      <c r="H632" s="183">
        <v>0.8</v>
      </c>
    </row>
    <row r="633" spans="1:8" x14ac:dyDescent="0.2">
      <c r="A633" s="158">
        <v>629</v>
      </c>
      <c r="B633" s="189" t="s">
        <v>450</v>
      </c>
      <c r="C633" s="191" t="s">
        <v>17</v>
      </c>
      <c r="D633" s="186">
        <v>2355</v>
      </c>
      <c r="E633" s="182">
        <f>ROUNDUP(D633*$D$2*Сводная!$G$31,0)</f>
        <v>3533</v>
      </c>
      <c r="F633" s="183">
        <v>0.2</v>
      </c>
      <c r="G633" s="184">
        <f t="shared" si="10"/>
        <v>1177.5</v>
      </c>
      <c r="H633" s="183">
        <v>0.2</v>
      </c>
    </row>
    <row r="634" spans="1:8" x14ac:dyDescent="0.2">
      <c r="A634" s="158">
        <v>630</v>
      </c>
      <c r="B634" s="189" t="s">
        <v>451</v>
      </c>
      <c r="C634" s="191" t="s">
        <v>17</v>
      </c>
      <c r="D634" s="186">
        <v>855</v>
      </c>
      <c r="E634" s="182">
        <f>ROUNDUP(D634*$D$2*Сводная!$G$31,0)</f>
        <v>1283</v>
      </c>
      <c r="F634" s="183">
        <v>0.35</v>
      </c>
      <c r="G634" s="184">
        <f t="shared" si="10"/>
        <v>427.5</v>
      </c>
      <c r="H634" s="183">
        <v>0.35</v>
      </c>
    </row>
    <row r="635" spans="1:8" ht="28.5" x14ac:dyDescent="0.2">
      <c r="A635" s="158">
        <v>631</v>
      </c>
      <c r="B635" s="189" t="s">
        <v>523</v>
      </c>
      <c r="C635" s="191" t="s">
        <v>17</v>
      </c>
      <c r="D635" s="181">
        <v>4918</v>
      </c>
      <c r="E635" s="182">
        <f>ROUNDUP(D635*$D$2*Сводная!$G$31,0)</f>
        <v>7377</v>
      </c>
      <c r="F635" s="183">
        <v>0.2</v>
      </c>
      <c r="G635" s="184">
        <f t="shared" si="10"/>
        <v>2459</v>
      </c>
      <c r="H635" s="183">
        <v>0.2</v>
      </c>
    </row>
    <row r="636" spans="1:8" ht="28.5" x14ac:dyDescent="0.2">
      <c r="A636" s="158">
        <v>632</v>
      </c>
      <c r="B636" s="189" t="s">
        <v>452</v>
      </c>
      <c r="C636" s="191" t="s">
        <v>17</v>
      </c>
      <c r="D636" s="181">
        <v>134</v>
      </c>
      <c r="E636" s="182">
        <f>ROUNDUP(D636*$D$2*Сводная!$G$31,0)</f>
        <v>201</v>
      </c>
      <c r="F636" s="183">
        <v>0.15</v>
      </c>
      <c r="G636" s="184">
        <f t="shared" si="10"/>
        <v>67</v>
      </c>
      <c r="H636" s="183">
        <v>0.15</v>
      </c>
    </row>
    <row r="637" spans="1:8" x14ac:dyDescent="0.2">
      <c r="A637" s="158">
        <v>633</v>
      </c>
      <c r="B637" s="189" t="s">
        <v>453</v>
      </c>
      <c r="C637" s="191" t="s">
        <v>17</v>
      </c>
      <c r="D637" s="181">
        <v>230</v>
      </c>
      <c r="E637" s="182">
        <f>ROUNDUP(D637*$D$2*Сводная!$G$31,0)</f>
        <v>345</v>
      </c>
      <c r="F637" s="183">
        <v>1</v>
      </c>
      <c r="G637" s="184">
        <f t="shared" si="10"/>
        <v>115</v>
      </c>
      <c r="H637" s="183">
        <v>1</v>
      </c>
    </row>
    <row r="638" spans="1:8" ht="42.75" x14ac:dyDescent="0.2">
      <c r="A638" s="158">
        <v>634</v>
      </c>
      <c r="B638" s="189" t="s">
        <v>454</v>
      </c>
      <c r="C638" s="191" t="s">
        <v>17</v>
      </c>
      <c r="D638" s="181">
        <v>230</v>
      </c>
      <c r="E638" s="182">
        <f>ROUNDUP(D638*$D$2*Сводная!$G$31,0)</f>
        <v>345</v>
      </c>
      <c r="F638" s="183">
        <v>1.1000000000000001</v>
      </c>
      <c r="G638" s="184">
        <f t="shared" si="10"/>
        <v>115</v>
      </c>
      <c r="H638" s="183">
        <v>1.1000000000000001</v>
      </c>
    </row>
    <row r="639" spans="1:8" x14ac:dyDescent="0.2">
      <c r="A639" s="158">
        <v>635</v>
      </c>
      <c r="B639" s="189" t="s">
        <v>455</v>
      </c>
      <c r="C639" s="191" t="s">
        <v>17</v>
      </c>
      <c r="D639" s="181">
        <v>488</v>
      </c>
      <c r="E639" s="182">
        <f>ROUNDUP(D639*$D$2*Сводная!$G$31,0)</f>
        <v>732</v>
      </c>
      <c r="F639" s="183">
        <v>1</v>
      </c>
      <c r="G639" s="184">
        <f t="shared" si="10"/>
        <v>244</v>
      </c>
      <c r="H639" s="183">
        <v>1</v>
      </c>
    </row>
    <row r="640" spans="1:8" x14ac:dyDescent="0.2">
      <c r="A640" s="158">
        <v>636</v>
      </c>
      <c r="B640" s="189" t="s">
        <v>456</v>
      </c>
      <c r="C640" s="191" t="s">
        <v>17</v>
      </c>
      <c r="D640" s="181">
        <v>468</v>
      </c>
      <c r="E640" s="182">
        <f>ROUNDUP(D640*$D$2*Сводная!$G$31,0)</f>
        <v>702</v>
      </c>
      <c r="F640" s="183">
        <v>1.1000000000000001</v>
      </c>
      <c r="G640" s="184">
        <f t="shared" si="10"/>
        <v>234</v>
      </c>
      <c r="H640" s="183">
        <v>1.1000000000000001</v>
      </c>
    </row>
    <row r="641" spans="1:8" ht="28.5" x14ac:dyDescent="0.2">
      <c r="A641" s="158">
        <v>637</v>
      </c>
      <c r="B641" s="189" t="s">
        <v>457</v>
      </c>
      <c r="C641" s="191" t="s">
        <v>1</v>
      </c>
      <c r="D641" s="186">
        <v>215</v>
      </c>
      <c r="E641" s="182">
        <f>ROUNDUP(D641*$D$2*Сводная!$G$31,0)</f>
        <v>323</v>
      </c>
      <c r="F641" s="183">
        <v>1.1000000000000001</v>
      </c>
      <c r="G641" s="184">
        <f t="shared" si="10"/>
        <v>107.5</v>
      </c>
      <c r="H641" s="183">
        <v>1.1000000000000001</v>
      </c>
    </row>
    <row r="642" spans="1:8" ht="28.5" x14ac:dyDescent="0.2">
      <c r="A642" s="158">
        <v>638</v>
      </c>
      <c r="B642" s="189" t="s">
        <v>458</v>
      </c>
      <c r="C642" s="191" t="s">
        <v>1</v>
      </c>
      <c r="D642" s="181">
        <v>582</v>
      </c>
      <c r="E642" s="182">
        <f>ROUNDUP(D642*$D$2*Сводная!$G$31,0)</f>
        <v>873</v>
      </c>
      <c r="F642" s="183">
        <v>0.9</v>
      </c>
      <c r="G642" s="184">
        <f t="shared" si="10"/>
        <v>291</v>
      </c>
      <c r="H642" s="183">
        <v>0.9</v>
      </c>
    </row>
    <row r="643" spans="1:8" ht="28.5" x14ac:dyDescent="0.2">
      <c r="A643" s="158">
        <v>639</v>
      </c>
      <c r="B643" s="189" t="s">
        <v>459</v>
      </c>
      <c r="C643" s="191" t="s">
        <v>17</v>
      </c>
      <c r="D643" s="181">
        <v>172</v>
      </c>
      <c r="E643" s="182">
        <f>ROUNDUP(D643*$D$2*Сводная!$G$31,0)</f>
        <v>258</v>
      </c>
      <c r="F643" s="183">
        <v>0.9</v>
      </c>
      <c r="G643" s="184">
        <f t="shared" si="10"/>
        <v>86</v>
      </c>
      <c r="H643" s="183">
        <v>0.9</v>
      </c>
    </row>
    <row r="644" spans="1:8" x14ac:dyDescent="0.2">
      <c r="A644" s="158">
        <v>640</v>
      </c>
      <c r="B644" s="189" t="s">
        <v>524</v>
      </c>
      <c r="C644" s="191" t="s">
        <v>17</v>
      </c>
      <c r="D644" s="181">
        <v>276</v>
      </c>
      <c r="E644" s="182">
        <f>ROUNDUP(D644*$D$2*Сводная!$G$31,0)</f>
        <v>414</v>
      </c>
      <c r="F644" s="183">
        <v>0.3</v>
      </c>
      <c r="G644" s="184">
        <f t="shared" si="10"/>
        <v>138</v>
      </c>
      <c r="H644" s="183">
        <v>0.3</v>
      </c>
    </row>
    <row r="645" spans="1:8" x14ac:dyDescent="0.2">
      <c r="A645" s="158">
        <v>641</v>
      </c>
      <c r="B645" s="189" t="s">
        <v>460</v>
      </c>
      <c r="C645" s="191" t="s">
        <v>17</v>
      </c>
      <c r="D645" s="181">
        <v>1830</v>
      </c>
      <c r="E645" s="182">
        <f>ROUNDUP(D645*$D$2*Сводная!$G$31,0)</f>
        <v>2745</v>
      </c>
      <c r="F645" s="183">
        <v>1.5</v>
      </c>
      <c r="G645" s="184">
        <f t="shared" si="10"/>
        <v>915</v>
      </c>
      <c r="H645" s="183">
        <v>1.5</v>
      </c>
    </row>
    <row r="646" spans="1:8" ht="28.5" x14ac:dyDescent="0.2">
      <c r="A646" s="158">
        <v>642</v>
      </c>
      <c r="B646" s="189" t="s">
        <v>461</v>
      </c>
      <c r="C646" s="191" t="s">
        <v>17</v>
      </c>
      <c r="D646" s="181">
        <v>1830</v>
      </c>
      <c r="E646" s="182">
        <f>ROUNDUP(D646*$D$2*Сводная!$G$31,0)</f>
        <v>2745</v>
      </c>
      <c r="F646" s="183">
        <v>2.5</v>
      </c>
      <c r="G646" s="184">
        <f t="shared" si="10"/>
        <v>915</v>
      </c>
      <c r="H646" s="183">
        <v>2.5</v>
      </c>
    </row>
    <row r="647" spans="1:8" x14ac:dyDescent="0.2">
      <c r="A647" s="158">
        <v>643</v>
      </c>
      <c r="B647" s="189" t="s">
        <v>525</v>
      </c>
      <c r="C647" s="191" t="s">
        <v>17</v>
      </c>
      <c r="D647" s="181">
        <v>5372</v>
      </c>
      <c r="E647" s="182">
        <f>ROUNDUP(D647*$D$2*Сводная!$G$31,0)</f>
        <v>8058</v>
      </c>
      <c r="F647" s="183">
        <v>0.4</v>
      </c>
      <c r="G647" s="184">
        <f t="shared" si="10"/>
        <v>2686</v>
      </c>
      <c r="H647" s="183">
        <v>0.4</v>
      </c>
    </row>
    <row r="648" spans="1:8" x14ac:dyDescent="0.2">
      <c r="A648" s="158">
        <v>644</v>
      </c>
      <c r="B648" s="189" t="s">
        <v>462</v>
      </c>
      <c r="C648" s="191" t="s">
        <v>17</v>
      </c>
      <c r="D648" s="181">
        <v>3013</v>
      </c>
      <c r="E648" s="182">
        <f>ROUNDUP(D648*$D$2*Сводная!$G$31,0)</f>
        <v>4520</v>
      </c>
      <c r="F648" s="183">
        <v>0.6</v>
      </c>
      <c r="G648" s="184">
        <f t="shared" si="10"/>
        <v>1506.5</v>
      </c>
      <c r="H648" s="183">
        <v>0.6</v>
      </c>
    </row>
    <row r="649" spans="1:8" x14ac:dyDescent="0.2">
      <c r="A649" s="158">
        <v>645</v>
      </c>
      <c r="B649" s="189" t="s">
        <v>463</v>
      </c>
      <c r="C649" s="191" t="s">
        <v>17</v>
      </c>
      <c r="D649" s="181">
        <v>1808</v>
      </c>
      <c r="E649" s="182">
        <f>ROUNDUP(D649*$D$2*Сводная!$G$31,0)</f>
        <v>2712</v>
      </c>
      <c r="F649" s="183">
        <v>0.6</v>
      </c>
      <c r="G649" s="184">
        <f t="shared" si="10"/>
        <v>904</v>
      </c>
      <c r="H649" s="183">
        <v>0.6</v>
      </c>
    </row>
    <row r="650" spans="1:8" x14ac:dyDescent="0.2">
      <c r="A650" s="158">
        <v>646</v>
      </c>
      <c r="B650" s="189" t="s">
        <v>464</v>
      </c>
      <c r="C650" s="191" t="s">
        <v>17</v>
      </c>
      <c r="D650" s="186">
        <v>1945</v>
      </c>
      <c r="E650" s="182">
        <f>ROUNDUP(D650*$D$2*Сводная!$G$31,0)</f>
        <v>2918</v>
      </c>
      <c r="F650" s="183">
        <v>1.75</v>
      </c>
      <c r="G650" s="184">
        <f t="shared" si="10"/>
        <v>972.5</v>
      </c>
      <c r="H650" s="183">
        <v>1.75</v>
      </c>
    </row>
    <row r="651" spans="1:8" x14ac:dyDescent="0.2">
      <c r="A651" s="158">
        <v>647</v>
      </c>
      <c r="B651" s="189" t="s">
        <v>465</v>
      </c>
      <c r="C651" s="191" t="s">
        <v>17</v>
      </c>
      <c r="D651" s="186">
        <v>1854</v>
      </c>
      <c r="E651" s="182">
        <f>ROUNDUP(D651*$D$2*Сводная!$G$31,0)</f>
        <v>2781</v>
      </c>
      <c r="F651" s="183">
        <v>0.55000000000000004</v>
      </c>
      <c r="G651" s="184">
        <f t="shared" si="10"/>
        <v>927</v>
      </c>
      <c r="H651" s="183">
        <v>0.55000000000000004</v>
      </c>
    </row>
    <row r="652" spans="1:8" x14ac:dyDescent="0.2">
      <c r="A652" s="158">
        <v>648</v>
      </c>
      <c r="B652" s="189" t="s">
        <v>466</v>
      </c>
      <c r="C652" s="191" t="s">
        <v>17</v>
      </c>
      <c r="D652" s="181">
        <v>626</v>
      </c>
      <c r="E652" s="182">
        <f>ROUNDUP(D652*$D$2*Сводная!$G$31,0)</f>
        <v>939</v>
      </c>
      <c r="F652" s="183">
        <v>0.47</v>
      </c>
      <c r="G652" s="184">
        <f t="shared" si="10"/>
        <v>313</v>
      </c>
      <c r="H652" s="183">
        <v>0.47</v>
      </c>
    </row>
    <row r="653" spans="1:8" ht="28.5" x14ac:dyDescent="0.2">
      <c r="A653" s="158">
        <v>649</v>
      </c>
      <c r="B653" s="189" t="s">
        <v>1069</v>
      </c>
      <c r="C653" s="191" t="s">
        <v>17</v>
      </c>
      <c r="D653" s="186">
        <v>2235</v>
      </c>
      <c r="E653" s="182">
        <f>ROUNDUP(D653*$D$2*Сводная!$G$31,0)</f>
        <v>3353</v>
      </c>
      <c r="F653" s="183">
        <v>0.3</v>
      </c>
      <c r="G653" s="184">
        <f t="shared" si="10"/>
        <v>1117.5</v>
      </c>
      <c r="H653" s="183">
        <v>0.3</v>
      </c>
    </row>
    <row r="654" spans="1:8" ht="28.5" x14ac:dyDescent="0.2">
      <c r="A654" s="158">
        <v>650</v>
      </c>
      <c r="B654" s="189" t="s">
        <v>1070</v>
      </c>
      <c r="C654" s="191" t="s">
        <v>17</v>
      </c>
      <c r="D654" s="181">
        <v>3000</v>
      </c>
      <c r="E654" s="182">
        <f>ROUNDUP(D654*$D$2*Сводная!$G$31,0)</f>
        <v>4500</v>
      </c>
      <c r="F654" s="183">
        <v>0.47</v>
      </c>
      <c r="G654" s="184">
        <f t="shared" si="10"/>
        <v>1500</v>
      </c>
      <c r="H654" s="183">
        <v>0.47</v>
      </c>
    </row>
    <row r="655" spans="1:8" ht="28.5" x14ac:dyDescent="0.2">
      <c r="A655" s="158">
        <v>651</v>
      </c>
      <c r="B655" s="189" t="s">
        <v>468</v>
      </c>
      <c r="C655" s="191" t="s">
        <v>17</v>
      </c>
      <c r="D655" s="181">
        <v>1002</v>
      </c>
      <c r="E655" s="182">
        <f>ROUNDUP(D655*$D$2*Сводная!$G$31,0)</f>
        <v>1503</v>
      </c>
      <c r="F655" s="183">
        <v>0.34</v>
      </c>
      <c r="G655" s="184">
        <f t="shared" ref="G655:G671" si="11">D655/2</f>
        <v>501</v>
      </c>
      <c r="H655" s="183">
        <v>0.34</v>
      </c>
    </row>
    <row r="656" spans="1:8" x14ac:dyDescent="0.2">
      <c r="A656" s="158">
        <v>652</v>
      </c>
      <c r="B656" s="189" t="s">
        <v>469</v>
      </c>
      <c r="C656" s="191" t="s">
        <v>17</v>
      </c>
      <c r="D656" s="181">
        <v>1716</v>
      </c>
      <c r="E656" s="182">
        <f>ROUNDUP(D656*$D$2*Сводная!$G$31,0)</f>
        <v>2574</v>
      </c>
      <c r="F656" s="183">
        <v>0.34</v>
      </c>
      <c r="G656" s="184">
        <f t="shared" si="11"/>
        <v>858</v>
      </c>
      <c r="H656" s="183">
        <v>0.34</v>
      </c>
    </row>
    <row r="657" spans="1:8" x14ac:dyDescent="0.2">
      <c r="A657" s="158">
        <v>653</v>
      </c>
      <c r="B657" s="189" t="s">
        <v>470</v>
      </c>
      <c r="C657" s="191" t="s">
        <v>17</v>
      </c>
      <c r="D657" s="181">
        <v>1104</v>
      </c>
      <c r="E657" s="182">
        <f>ROUNDUP(D657*$D$2*Сводная!$G$31,0)</f>
        <v>1656</v>
      </c>
      <c r="F657" s="183">
        <v>2</v>
      </c>
      <c r="G657" s="184">
        <f t="shared" si="11"/>
        <v>552</v>
      </c>
      <c r="H657" s="183">
        <v>2</v>
      </c>
    </row>
    <row r="658" spans="1:8" x14ac:dyDescent="0.2">
      <c r="A658" s="158">
        <v>654</v>
      </c>
      <c r="B658" s="189" t="s">
        <v>471</v>
      </c>
      <c r="C658" s="191" t="s">
        <v>17</v>
      </c>
      <c r="D658" s="181">
        <v>1426</v>
      </c>
      <c r="E658" s="182">
        <f>ROUNDUP(D658*$D$2*Сводная!$G$31,0)</f>
        <v>2139</v>
      </c>
      <c r="F658" s="183">
        <v>0.34</v>
      </c>
      <c r="G658" s="184">
        <f t="shared" si="11"/>
        <v>713</v>
      </c>
      <c r="H658" s="183">
        <v>0.34</v>
      </c>
    </row>
    <row r="659" spans="1:8" x14ac:dyDescent="0.2">
      <c r="A659" s="158">
        <v>655</v>
      </c>
      <c r="B659" s="189" t="s">
        <v>472</v>
      </c>
      <c r="C659" s="191" t="s">
        <v>1</v>
      </c>
      <c r="D659" s="186">
        <v>455</v>
      </c>
      <c r="E659" s="182">
        <f>ROUNDUP(D659*$D$2*Сводная!$G$31,0)</f>
        <v>683</v>
      </c>
      <c r="F659" s="183">
        <v>0.8</v>
      </c>
      <c r="G659" s="184">
        <f t="shared" si="11"/>
        <v>227.5</v>
      </c>
      <c r="H659" s="183">
        <v>0.8</v>
      </c>
    </row>
    <row r="660" spans="1:8" x14ac:dyDescent="0.2">
      <c r="A660" s="158">
        <v>656</v>
      </c>
      <c r="B660" s="189" t="s">
        <v>473</v>
      </c>
      <c r="C660" s="191" t="s">
        <v>17</v>
      </c>
      <c r="D660" s="181">
        <v>1752</v>
      </c>
      <c r="E660" s="182">
        <f>ROUNDUP(D660*$D$2*Сводная!$G$31,0)</f>
        <v>2628</v>
      </c>
      <c r="F660" s="183"/>
      <c r="G660" s="184">
        <f t="shared" si="11"/>
        <v>876</v>
      </c>
      <c r="H660" s="183"/>
    </row>
    <row r="661" spans="1:8" x14ac:dyDescent="0.2">
      <c r="A661" s="158">
        <v>657</v>
      </c>
      <c r="B661" s="189" t="s">
        <v>474</v>
      </c>
      <c r="C661" s="191" t="s">
        <v>17</v>
      </c>
      <c r="D661" s="186">
        <v>1250</v>
      </c>
      <c r="E661" s="182">
        <f>ROUNDUP(D661*$D$2*Сводная!$G$31,0)</f>
        <v>1875</v>
      </c>
      <c r="F661" s="183"/>
      <c r="G661" s="184">
        <f t="shared" si="11"/>
        <v>625</v>
      </c>
      <c r="H661" s="183"/>
    </row>
    <row r="662" spans="1:8" x14ac:dyDescent="0.2">
      <c r="A662" s="158">
        <v>658</v>
      </c>
      <c r="B662" s="189" t="s">
        <v>475</v>
      </c>
      <c r="C662" s="191" t="s">
        <v>17</v>
      </c>
      <c r="D662" s="181">
        <v>3468</v>
      </c>
      <c r="E662" s="182">
        <f>ROUNDUP(D662*$D$2*Сводная!$G$31,0)</f>
        <v>5202</v>
      </c>
      <c r="F662" s="183"/>
      <c r="G662" s="184">
        <f t="shared" si="11"/>
        <v>1734</v>
      </c>
      <c r="H662" s="183"/>
    </row>
    <row r="663" spans="1:8" x14ac:dyDescent="0.2">
      <c r="A663" s="158">
        <v>659</v>
      </c>
      <c r="B663" s="189" t="s">
        <v>476</v>
      </c>
      <c r="C663" s="191" t="s">
        <v>17</v>
      </c>
      <c r="D663" s="181">
        <v>1886</v>
      </c>
      <c r="E663" s="182">
        <f>ROUNDUP(D663*$D$2*Сводная!$G$31,0)</f>
        <v>2829</v>
      </c>
      <c r="F663" s="183"/>
      <c r="G663" s="184">
        <f t="shared" si="11"/>
        <v>943</v>
      </c>
      <c r="H663" s="183"/>
    </row>
    <row r="664" spans="1:8" ht="28.5" x14ac:dyDescent="0.2">
      <c r="A664" s="158">
        <v>660</v>
      </c>
      <c r="B664" s="189" t="s">
        <v>477</v>
      </c>
      <c r="C664" s="191" t="s">
        <v>17</v>
      </c>
      <c r="D664" s="181">
        <v>828</v>
      </c>
      <c r="E664" s="182">
        <f>ROUNDUP(D664*$D$2*Сводная!$G$31,0)</f>
        <v>1242</v>
      </c>
      <c r="F664" s="183"/>
      <c r="G664" s="184">
        <f t="shared" si="11"/>
        <v>414</v>
      </c>
      <c r="H664" s="183"/>
    </row>
    <row r="665" spans="1:8" x14ac:dyDescent="0.2">
      <c r="A665" s="158">
        <v>661</v>
      </c>
      <c r="B665" s="189" t="s">
        <v>478</v>
      </c>
      <c r="C665" s="191" t="s">
        <v>17</v>
      </c>
      <c r="D665" s="181">
        <v>4774</v>
      </c>
      <c r="E665" s="182">
        <f>ROUNDUP(D665*$D$2*Сводная!$G$31,0)</f>
        <v>7161</v>
      </c>
      <c r="F665" s="183"/>
      <c r="G665" s="184">
        <f t="shared" si="11"/>
        <v>2387</v>
      </c>
      <c r="H665" s="183"/>
    </row>
    <row r="666" spans="1:8" x14ac:dyDescent="0.2">
      <c r="A666" s="158">
        <v>662</v>
      </c>
      <c r="B666" s="189" t="s">
        <v>479</v>
      </c>
      <c r="C666" s="191" t="s">
        <v>17</v>
      </c>
      <c r="D666" s="181">
        <v>2253</v>
      </c>
      <c r="E666" s="182">
        <f>ROUNDUP(D666*$D$2*Сводная!$G$31,0)</f>
        <v>3380</v>
      </c>
      <c r="F666" s="183"/>
      <c r="G666" s="184">
        <f t="shared" si="11"/>
        <v>1126.5</v>
      </c>
      <c r="H666" s="183"/>
    </row>
    <row r="667" spans="1:8" x14ac:dyDescent="0.2">
      <c r="A667" s="158">
        <v>663</v>
      </c>
      <c r="B667" s="189" t="s">
        <v>480</v>
      </c>
      <c r="C667" s="191" t="s">
        <v>17</v>
      </c>
      <c r="D667" s="181">
        <v>2170</v>
      </c>
      <c r="E667" s="182">
        <f>ROUNDUP(D667*$D$2*Сводная!$G$31,0)</f>
        <v>3255</v>
      </c>
      <c r="F667" s="183">
        <v>0.1</v>
      </c>
      <c r="G667" s="184">
        <f t="shared" si="11"/>
        <v>1085</v>
      </c>
      <c r="H667" s="183">
        <v>0.1</v>
      </c>
    </row>
    <row r="668" spans="1:8" x14ac:dyDescent="0.2">
      <c r="A668" s="158">
        <v>664</v>
      </c>
      <c r="B668" s="189" t="s">
        <v>481</v>
      </c>
      <c r="C668" s="191" t="s">
        <v>1</v>
      </c>
      <c r="D668" s="181">
        <v>204</v>
      </c>
      <c r="E668" s="182">
        <f>ROUNDUP(D668*$D$2*Сводная!$G$31,0)</f>
        <v>306</v>
      </c>
      <c r="F668" s="183">
        <v>0.32</v>
      </c>
      <c r="G668" s="184">
        <f t="shared" si="11"/>
        <v>102</v>
      </c>
      <c r="H668" s="183">
        <v>0.32</v>
      </c>
    </row>
    <row r="669" spans="1:8" x14ac:dyDescent="0.2">
      <c r="A669" s="158">
        <v>665</v>
      </c>
      <c r="B669" s="189" t="s">
        <v>482</v>
      </c>
      <c r="C669" s="191" t="s">
        <v>17</v>
      </c>
      <c r="D669" s="181">
        <v>714</v>
      </c>
      <c r="E669" s="182">
        <f>ROUNDUP(D669*$D$2*Сводная!$G$31,0)</f>
        <v>1071</v>
      </c>
      <c r="F669" s="183">
        <v>0.09</v>
      </c>
      <c r="G669" s="184">
        <f t="shared" si="11"/>
        <v>357</v>
      </c>
      <c r="H669" s="183">
        <v>0.09</v>
      </c>
    </row>
    <row r="670" spans="1:8" x14ac:dyDescent="0.2">
      <c r="A670" s="158">
        <v>666</v>
      </c>
      <c r="B670" s="189" t="s">
        <v>483</v>
      </c>
      <c r="C670" s="191" t="s">
        <v>17</v>
      </c>
      <c r="D670" s="181">
        <v>194</v>
      </c>
      <c r="E670" s="182">
        <f>ROUNDUP(D670*$D$2*Сводная!$G$31,0)</f>
        <v>291</v>
      </c>
      <c r="F670" s="183">
        <v>0.35</v>
      </c>
      <c r="G670" s="184">
        <f t="shared" si="11"/>
        <v>97</v>
      </c>
      <c r="H670" s="183">
        <v>0.35</v>
      </c>
    </row>
    <row r="671" spans="1:8" x14ac:dyDescent="0.2">
      <c r="A671" s="158">
        <v>667</v>
      </c>
      <c r="B671" s="189" t="s">
        <v>484</v>
      </c>
      <c r="C671" s="191" t="s">
        <v>1</v>
      </c>
      <c r="D671" s="181">
        <v>184</v>
      </c>
      <c r="E671" s="182">
        <f>ROUNDUP(D671*$D$2*Сводная!$G$31,0)</f>
        <v>276</v>
      </c>
      <c r="F671" s="183">
        <v>0.4</v>
      </c>
      <c r="G671" s="184">
        <f t="shared" si="11"/>
        <v>92</v>
      </c>
      <c r="H671" s="183">
        <v>0.4</v>
      </c>
    </row>
    <row r="672" spans="1:8" x14ac:dyDescent="0.2">
      <c r="A672" s="158">
        <v>668</v>
      </c>
      <c r="B672" s="189" t="s">
        <v>485</v>
      </c>
      <c r="C672" s="191" t="s">
        <v>1</v>
      </c>
      <c r="D672" s="181">
        <v>252</v>
      </c>
      <c r="E672" s="182">
        <f>ROUNDUP(D672*$D$2*Сводная!$G$31,0)</f>
        <v>378</v>
      </c>
      <c r="F672" s="188"/>
      <c r="G672" s="184">
        <f t="shared" ref="G672:G700" si="12">D672/2</f>
        <v>126</v>
      </c>
      <c r="H672" s="188"/>
    </row>
    <row r="673" spans="1:8" ht="15" thickBot="1" x14ac:dyDescent="0.25">
      <c r="A673" s="158">
        <v>669</v>
      </c>
      <c r="B673" s="440" t="s">
        <v>486</v>
      </c>
      <c r="C673" s="440"/>
      <c r="D673" s="440"/>
      <c r="E673" s="440"/>
      <c r="F673" s="270">
        <f>SUMIF(A576:A672,1,F576:F672)</f>
        <v>0</v>
      </c>
      <c r="G673" s="204"/>
      <c r="H673" s="266"/>
    </row>
    <row r="674" spans="1:8" ht="15.75" thickBot="1" x14ac:dyDescent="0.25">
      <c r="A674" s="158">
        <v>670</v>
      </c>
      <c r="B674" s="164" t="s">
        <v>781</v>
      </c>
      <c r="C674" s="170"/>
      <c r="D674" s="205">
        <v>0</v>
      </c>
      <c r="E674" s="206">
        <f>ROUNDUP(D674*$D$2*Сводная!$G$31,0)</f>
        <v>0</v>
      </c>
      <c r="F674" s="198"/>
      <c r="G674" s="207">
        <f t="shared" si="12"/>
        <v>0</v>
      </c>
      <c r="H674" s="208"/>
    </row>
    <row r="675" spans="1:8" x14ac:dyDescent="0.2">
      <c r="A675" s="158">
        <v>671</v>
      </c>
      <c r="B675" s="209" t="s">
        <v>487</v>
      </c>
      <c r="C675" s="210" t="s">
        <v>5</v>
      </c>
      <c r="D675" s="211">
        <v>45</v>
      </c>
      <c r="E675" s="177">
        <f>ROUNDUP(D675*$D$2*Сводная!$G$31,0)</f>
        <v>68</v>
      </c>
      <c r="F675" s="212">
        <v>0.05</v>
      </c>
      <c r="G675" s="213">
        <f t="shared" si="12"/>
        <v>22.5</v>
      </c>
      <c r="H675" s="212">
        <v>0.05</v>
      </c>
    </row>
    <row r="676" spans="1:8" x14ac:dyDescent="0.2">
      <c r="A676" s="158">
        <v>672</v>
      </c>
      <c r="B676" s="189" t="s">
        <v>629</v>
      </c>
      <c r="C676" s="191" t="s">
        <v>17</v>
      </c>
      <c r="D676" s="181">
        <v>2635</v>
      </c>
      <c r="E676" s="182">
        <f>ROUNDUP(D676*$D$2*Сводная!$G$31,0)</f>
        <v>3953</v>
      </c>
      <c r="F676" s="183"/>
      <c r="G676" s="184">
        <f t="shared" si="12"/>
        <v>1317.5</v>
      </c>
      <c r="H676" s="183"/>
    </row>
    <row r="677" spans="1:8" x14ac:dyDescent="0.2">
      <c r="A677" s="158">
        <v>673</v>
      </c>
      <c r="B677" s="189" t="s">
        <v>488</v>
      </c>
      <c r="C677" s="191" t="s">
        <v>17</v>
      </c>
      <c r="D677" s="181">
        <v>1380</v>
      </c>
      <c r="E677" s="182">
        <f>ROUNDUP(D677*$D$2*Сводная!$G$31,0)</f>
        <v>2070</v>
      </c>
      <c r="F677" s="183"/>
      <c r="G677" s="184">
        <f t="shared" si="12"/>
        <v>690</v>
      </c>
      <c r="H677" s="183"/>
    </row>
    <row r="678" spans="1:8" x14ac:dyDescent="0.2">
      <c r="A678" s="158">
        <v>674</v>
      </c>
      <c r="B678" s="189" t="s">
        <v>489</v>
      </c>
      <c r="C678" s="191" t="s">
        <v>17</v>
      </c>
      <c r="D678" s="181">
        <v>1737</v>
      </c>
      <c r="E678" s="182">
        <f>ROUNDUP(D678*$D$2*Сводная!$G$31,0)</f>
        <v>2606</v>
      </c>
      <c r="F678" s="183"/>
      <c r="G678" s="184">
        <f t="shared" si="12"/>
        <v>868.5</v>
      </c>
      <c r="H678" s="183"/>
    </row>
    <row r="679" spans="1:8" x14ac:dyDescent="0.2">
      <c r="A679" s="158">
        <v>675</v>
      </c>
      <c r="B679" s="189" t="s">
        <v>490</v>
      </c>
      <c r="C679" s="191" t="s">
        <v>17</v>
      </c>
      <c r="D679" s="181">
        <v>1154</v>
      </c>
      <c r="E679" s="182">
        <f>ROUNDUP(D679*$D$2*Сводная!$G$31,0)</f>
        <v>1731</v>
      </c>
      <c r="F679" s="183"/>
      <c r="G679" s="184">
        <f t="shared" si="12"/>
        <v>577</v>
      </c>
      <c r="H679" s="183"/>
    </row>
    <row r="680" spans="1:8" x14ac:dyDescent="0.2">
      <c r="A680" s="158">
        <v>676</v>
      </c>
      <c r="B680" s="189" t="s">
        <v>491</v>
      </c>
      <c r="C680" s="191" t="s">
        <v>17</v>
      </c>
      <c r="D680" s="181">
        <v>920</v>
      </c>
      <c r="E680" s="182">
        <f>ROUNDUP(D680*$D$2*Сводная!$G$31,0)</f>
        <v>1380</v>
      </c>
      <c r="F680" s="183"/>
      <c r="G680" s="184">
        <f t="shared" si="12"/>
        <v>460</v>
      </c>
      <c r="H680" s="183"/>
    </row>
    <row r="681" spans="1:8" x14ac:dyDescent="0.2">
      <c r="A681" s="158">
        <v>677</v>
      </c>
      <c r="B681" s="189" t="s">
        <v>492</v>
      </c>
      <c r="C681" s="191" t="s">
        <v>17</v>
      </c>
      <c r="D681" s="181">
        <v>2346</v>
      </c>
      <c r="E681" s="182">
        <f>ROUNDUP(D681*$D$2*Сводная!$G$31,0)</f>
        <v>3519</v>
      </c>
      <c r="F681" s="183"/>
      <c r="G681" s="184">
        <f t="shared" si="12"/>
        <v>1173</v>
      </c>
      <c r="H681" s="183"/>
    </row>
    <row r="682" spans="1:8" x14ac:dyDescent="0.2">
      <c r="A682" s="158">
        <v>678</v>
      </c>
      <c r="B682" s="189" t="s">
        <v>493</v>
      </c>
      <c r="C682" s="191" t="s">
        <v>17</v>
      </c>
      <c r="D682" s="181">
        <v>7454</v>
      </c>
      <c r="E682" s="182">
        <f>ROUNDUP(D682*$D$2*Сводная!$G$31,0)</f>
        <v>11181</v>
      </c>
      <c r="F682" s="183"/>
      <c r="G682" s="184">
        <f t="shared" si="12"/>
        <v>3727</v>
      </c>
      <c r="H682" s="183"/>
    </row>
    <row r="683" spans="1:8" x14ac:dyDescent="0.2">
      <c r="A683" s="158">
        <v>679</v>
      </c>
      <c r="B683" s="189" t="s">
        <v>494</v>
      </c>
      <c r="C683" s="191" t="s">
        <v>17</v>
      </c>
      <c r="D683" s="181">
        <v>276</v>
      </c>
      <c r="E683" s="182">
        <f>ROUNDUP(D683*$D$2*Сводная!$G$31,0)</f>
        <v>414</v>
      </c>
      <c r="F683" s="183"/>
      <c r="G683" s="184">
        <f t="shared" si="12"/>
        <v>138</v>
      </c>
      <c r="H683" s="183"/>
    </row>
    <row r="684" spans="1:8" x14ac:dyDescent="0.2">
      <c r="A684" s="158">
        <v>680</v>
      </c>
      <c r="B684" s="189" t="s">
        <v>495</v>
      </c>
      <c r="C684" s="191" t="s">
        <v>5</v>
      </c>
      <c r="D684" s="181">
        <v>276</v>
      </c>
      <c r="E684" s="182">
        <f>ROUNDUP(D684*$D$2*Сводная!$G$31,0)</f>
        <v>414</v>
      </c>
      <c r="F684" s="183"/>
      <c r="G684" s="184">
        <f t="shared" si="12"/>
        <v>138</v>
      </c>
      <c r="H684" s="183"/>
    </row>
    <row r="685" spans="1:8" x14ac:dyDescent="0.2">
      <c r="A685" s="158">
        <v>681</v>
      </c>
      <c r="B685" s="189" t="s">
        <v>496</v>
      </c>
      <c r="C685" s="191" t="s">
        <v>17</v>
      </c>
      <c r="D685" s="181">
        <v>408</v>
      </c>
      <c r="E685" s="182">
        <f>ROUNDUP(D685*$D$2*Сводная!$G$31,0)</f>
        <v>612</v>
      </c>
      <c r="F685" s="183"/>
      <c r="G685" s="184">
        <f t="shared" si="12"/>
        <v>204</v>
      </c>
      <c r="H685" s="183"/>
    </row>
    <row r="686" spans="1:8" x14ac:dyDescent="0.2">
      <c r="A686" s="158">
        <v>682</v>
      </c>
      <c r="B686" s="189" t="s">
        <v>497</v>
      </c>
      <c r="C686" s="191" t="s">
        <v>17</v>
      </c>
      <c r="D686" s="181">
        <v>920</v>
      </c>
      <c r="E686" s="182">
        <f>ROUNDUP(D686*$D$2*Сводная!$G$31,0)</f>
        <v>1380</v>
      </c>
      <c r="F686" s="183"/>
      <c r="G686" s="184">
        <f t="shared" si="12"/>
        <v>460</v>
      </c>
      <c r="H686" s="183"/>
    </row>
    <row r="687" spans="1:8" x14ac:dyDescent="0.2">
      <c r="A687" s="158">
        <v>683</v>
      </c>
      <c r="B687" s="189" t="s">
        <v>498</v>
      </c>
      <c r="C687" s="191" t="s">
        <v>17</v>
      </c>
      <c r="D687" s="181">
        <v>920</v>
      </c>
      <c r="E687" s="182">
        <f>ROUNDUP(D687*$D$2*Сводная!$G$31,0)</f>
        <v>1380</v>
      </c>
      <c r="F687" s="183"/>
      <c r="G687" s="184">
        <f t="shared" si="12"/>
        <v>460</v>
      </c>
      <c r="H687" s="183"/>
    </row>
    <row r="688" spans="1:8" ht="57" x14ac:dyDescent="0.2">
      <c r="A688" s="158">
        <v>684</v>
      </c>
      <c r="B688" s="189" t="s">
        <v>499</v>
      </c>
      <c r="C688" s="191" t="s">
        <v>500</v>
      </c>
      <c r="D688" s="181">
        <v>6</v>
      </c>
      <c r="E688" s="182">
        <f>ROUNDUP(D688*$D$2*Сводная!$G$31,0)</f>
        <v>9</v>
      </c>
      <c r="F688" s="183"/>
      <c r="G688" s="184">
        <f t="shared" si="12"/>
        <v>3</v>
      </c>
      <c r="H688" s="183"/>
    </row>
    <row r="689" spans="1:8" x14ac:dyDescent="0.2">
      <c r="A689" s="158">
        <v>685</v>
      </c>
      <c r="B689" s="189" t="s">
        <v>501</v>
      </c>
      <c r="C689" s="191" t="s">
        <v>17</v>
      </c>
      <c r="D689" s="181">
        <v>920</v>
      </c>
      <c r="E689" s="182">
        <f>ROUNDUP(D689*$D$2*Сводная!$G$31,0)</f>
        <v>1380</v>
      </c>
      <c r="F689" s="183"/>
      <c r="G689" s="184">
        <f t="shared" si="12"/>
        <v>460</v>
      </c>
      <c r="H689" s="183"/>
    </row>
    <row r="690" spans="1:8" x14ac:dyDescent="0.2">
      <c r="A690" s="158">
        <v>686</v>
      </c>
      <c r="B690" s="189" t="s">
        <v>502</v>
      </c>
      <c r="C690" s="191" t="s">
        <v>17</v>
      </c>
      <c r="D690" s="181">
        <v>920</v>
      </c>
      <c r="E690" s="182">
        <f>ROUNDUP(D690*$D$2*Сводная!$G$31,0)</f>
        <v>1380</v>
      </c>
      <c r="F690" s="183"/>
      <c r="G690" s="184">
        <f t="shared" si="12"/>
        <v>460</v>
      </c>
      <c r="H690" s="183"/>
    </row>
    <row r="691" spans="1:8" x14ac:dyDescent="0.2">
      <c r="A691" s="158">
        <v>687</v>
      </c>
      <c r="B691" s="189" t="s">
        <v>503</v>
      </c>
      <c r="C691" s="191" t="s">
        <v>17</v>
      </c>
      <c r="D691" s="181">
        <v>2604</v>
      </c>
      <c r="E691" s="182">
        <f>ROUNDUP(D691*$D$2*Сводная!$G$31,0)</f>
        <v>3906</v>
      </c>
      <c r="F691" s="183"/>
      <c r="G691" s="184">
        <f t="shared" si="12"/>
        <v>1302</v>
      </c>
      <c r="H691" s="183"/>
    </row>
    <row r="692" spans="1:8" x14ac:dyDescent="0.2">
      <c r="A692" s="158">
        <v>688</v>
      </c>
      <c r="B692" s="189" t="s">
        <v>504</v>
      </c>
      <c r="C692" s="191" t="s">
        <v>500</v>
      </c>
      <c r="D692" s="181">
        <v>6</v>
      </c>
      <c r="E692" s="182">
        <f>ROUNDUP(D692*$D$2*Сводная!$G$31,0)</f>
        <v>9</v>
      </c>
      <c r="F692" s="183"/>
      <c r="G692" s="184">
        <f t="shared" si="12"/>
        <v>3</v>
      </c>
      <c r="H692" s="183"/>
    </row>
    <row r="693" spans="1:8" x14ac:dyDescent="0.2">
      <c r="A693" s="158">
        <v>689</v>
      </c>
      <c r="B693" s="189" t="s">
        <v>505</v>
      </c>
      <c r="C693" s="191" t="s">
        <v>500</v>
      </c>
      <c r="D693" s="181">
        <v>4</v>
      </c>
      <c r="E693" s="182">
        <f>ROUNDUP(D693*$D$2*Сводная!$G$31,0)</f>
        <v>6</v>
      </c>
      <c r="F693" s="194"/>
      <c r="G693" s="184">
        <f t="shared" si="12"/>
        <v>2</v>
      </c>
      <c r="H693" s="194"/>
    </row>
    <row r="694" spans="1:8" x14ac:dyDescent="0.2">
      <c r="A694" s="158">
        <v>690</v>
      </c>
      <c r="B694" s="189" t="s">
        <v>1078</v>
      </c>
      <c r="C694" s="191" t="s">
        <v>1079</v>
      </c>
      <c r="D694" s="181">
        <v>1000</v>
      </c>
      <c r="E694" s="182">
        <f>ROUNDUP(D694*$D$2*Сводная!$G$31,0)</f>
        <v>1500</v>
      </c>
      <c r="F694" s="194">
        <v>1</v>
      </c>
      <c r="G694" s="184">
        <f t="shared" si="12"/>
        <v>500</v>
      </c>
      <c r="H694" s="194">
        <v>1</v>
      </c>
    </row>
    <row r="695" spans="1:8" ht="42.75" x14ac:dyDescent="0.2">
      <c r="A695" s="158">
        <v>691</v>
      </c>
      <c r="B695" s="189" t="s">
        <v>1080</v>
      </c>
      <c r="C695" s="191" t="s">
        <v>5</v>
      </c>
      <c r="D695" s="181">
        <v>156</v>
      </c>
      <c r="E695" s="182">
        <f>ROUNDUP(D695*$D$2*Сводная!$G$31,0)</f>
        <v>234</v>
      </c>
      <c r="F695" s="194">
        <v>0.2</v>
      </c>
      <c r="G695" s="184">
        <f t="shared" si="12"/>
        <v>78</v>
      </c>
      <c r="H695" s="194">
        <v>0.2</v>
      </c>
    </row>
    <row r="696" spans="1:8" x14ac:dyDescent="0.2">
      <c r="A696" s="158">
        <v>692</v>
      </c>
      <c r="B696" s="185" t="s">
        <v>847</v>
      </c>
      <c r="C696" s="180">
        <v>0</v>
      </c>
      <c r="D696" s="176">
        <v>0</v>
      </c>
      <c r="E696" s="182">
        <f>ROUNDUP(D696*$D$2*Сводная!$G$31,0)</f>
        <v>0</v>
      </c>
      <c r="F696" s="194"/>
      <c r="G696" s="184">
        <f t="shared" si="12"/>
        <v>0</v>
      </c>
      <c r="H696" s="194"/>
    </row>
    <row r="697" spans="1:8" x14ac:dyDescent="0.2">
      <c r="A697" s="158">
        <v>693</v>
      </c>
      <c r="B697" s="185" t="s">
        <v>847</v>
      </c>
      <c r="C697" s="180">
        <v>0</v>
      </c>
      <c r="D697" s="176">
        <v>0</v>
      </c>
      <c r="E697" s="182">
        <f>ROUNDUP(D697*$D$2*Сводная!$G$31,0)</f>
        <v>0</v>
      </c>
      <c r="F697" s="194"/>
      <c r="G697" s="184">
        <f t="shared" si="12"/>
        <v>0</v>
      </c>
      <c r="H697" s="194"/>
    </row>
    <row r="698" spans="1:8" x14ac:dyDescent="0.2">
      <c r="A698" s="158">
        <v>694</v>
      </c>
      <c r="B698" s="185" t="s">
        <v>847</v>
      </c>
      <c r="C698" s="180">
        <v>0</v>
      </c>
      <c r="D698" s="176">
        <v>0</v>
      </c>
      <c r="E698" s="182">
        <f>ROUNDUP(D698*$D$2*Сводная!$G$31,0)</f>
        <v>0</v>
      </c>
      <c r="F698" s="194"/>
      <c r="G698" s="184">
        <f t="shared" si="12"/>
        <v>0</v>
      </c>
      <c r="H698" s="194"/>
    </row>
    <row r="699" spans="1:8" x14ac:dyDescent="0.2">
      <c r="A699" s="158">
        <v>695</v>
      </c>
      <c r="B699" s="200" t="s">
        <v>506</v>
      </c>
      <c r="C699" s="200"/>
      <c r="D699" s="176">
        <v>0</v>
      </c>
      <c r="E699" s="182">
        <f>ROUNDUP(D699*$D$2*Сводная!$G$31,0)</f>
        <v>0</v>
      </c>
      <c r="F699" s="188"/>
      <c r="G699" s="184">
        <f t="shared" si="12"/>
        <v>0</v>
      </c>
      <c r="H699" s="188"/>
    </row>
    <row r="700" spans="1:8" x14ac:dyDescent="0.2">
      <c r="A700" s="158">
        <v>696</v>
      </c>
      <c r="B700" s="214" t="s">
        <v>576</v>
      </c>
      <c r="C700" s="214"/>
      <c r="D700" s="176">
        <v>0</v>
      </c>
      <c r="E700" s="182">
        <f>ROUNDUP(D700*$D$2*Сводная!$G$31,0)</f>
        <v>0</v>
      </c>
      <c r="F700" s="188"/>
      <c r="G700" s="184">
        <f t="shared" si="12"/>
        <v>0</v>
      </c>
      <c r="H700" s="188"/>
    </row>
    <row r="701" spans="1:8" x14ac:dyDescent="0.2">
      <c r="B701" s="215"/>
      <c r="C701" s="215"/>
    </row>
  </sheetData>
  <sheetProtection formatColumns="0" formatRows="0" selectLockedCells="1" selectUnlockedCells="1"/>
  <autoFilter ref="B4:G700" xr:uid="{00000000-0009-0000-0000-000002000000}"/>
  <mergeCells count="1">
    <mergeCell ref="B673:E673"/>
  </mergeCells>
  <pageMargins left="0.7" right="0.7" top="0.75" bottom="0.75" header="0.3" footer="0.3"/>
  <pageSetup paperSize="9" scale="69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27D0-89F7-44BF-BB94-14031663F202}">
  <sheetPr>
    <pageSetUpPr fitToPage="1"/>
  </sheetPr>
  <dimension ref="A1:L718"/>
  <sheetViews>
    <sheetView topLeftCell="B4" zoomScaleNormal="100" zoomScaleSheetLayoutView="120" workbookViewId="0">
      <selection activeCell="C40" sqref="C16:C40"/>
    </sheetView>
  </sheetViews>
  <sheetFormatPr defaultColWidth="8.85546875" defaultRowHeight="12.75" x14ac:dyDescent="0.2"/>
  <cols>
    <col min="1" max="1" width="4" style="5" hidden="1" customWidth="1"/>
    <col min="2" max="2" width="3.7109375" style="9" customWidth="1"/>
    <col min="3" max="3" width="45.85546875" style="5" customWidth="1"/>
    <col min="4" max="4" width="11.42578125" style="9" customWidth="1"/>
    <col min="5" max="5" width="7.85546875" style="90" customWidth="1"/>
    <col min="6" max="6" width="8.85546875" style="19" customWidth="1"/>
    <col min="7" max="7" width="12.140625" style="117" customWidth="1"/>
    <col min="8" max="8" width="4" style="19" customWidth="1"/>
    <col min="9" max="9" width="11.85546875" style="5" hidden="1" customWidth="1"/>
    <col min="10" max="10" width="12.140625" style="5" hidden="1" customWidth="1"/>
    <col min="11" max="11" width="11.85546875" style="5" hidden="1" customWidth="1"/>
    <col min="12" max="12" width="12.140625" style="5" hidden="1" customWidth="1"/>
    <col min="13" max="16384" width="8.85546875" style="5"/>
  </cols>
  <sheetData>
    <row r="1" spans="1:12" customFormat="1" ht="30.75" hidden="1" customHeight="1" x14ac:dyDescent="0.25">
      <c r="B1" s="267"/>
      <c r="C1" s="267" t="str">
        <f ca="1">RIGHT(CELL("ИМЯФАЙЛА",B1),LEN(CELL("имяфайла",B1))-SEARCH("]",CELL("имяфайла",B1),1))</f>
        <v>8</v>
      </c>
      <c r="D1" s="2"/>
      <c r="E1" s="106"/>
      <c r="G1" s="106"/>
    </row>
    <row r="2" spans="1:12" customFormat="1" ht="30.75" hidden="1" customHeight="1" x14ac:dyDescent="0.25">
      <c r="B2" s="2"/>
      <c r="D2" s="2"/>
      <c r="E2" s="106"/>
      <c r="G2" s="106"/>
    </row>
    <row r="3" spans="1:12" customFormat="1" ht="30.75" hidden="1" customHeight="1" x14ac:dyDescent="0.3">
      <c r="B3" s="2"/>
      <c r="D3" s="423"/>
      <c r="E3" s="423"/>
      <c r="F3" s="423"/>
      <c r="G3" s="423"/>
      <c r="J3" s="1"/>
      <c r="K3" s="1"/>
      <c r="L3" s="1"/>
    </row>
    <row r="4" spans="1:12" customFormat="1" ht="30.75" customHeight="1" thickBot="1" x14ac:dyDescent="0.35">
      <c r="B4" s="2"/>
      <c r="D4" s="424"/>
      <c r="E4" s="424"/>
      <c r="F4" s="424"/>
      <c r="G4" s="424"/>
      <c r="J4" s="1"/>
      <c r="K4" s="1"/>
      <c r="L4" s="1"/>
    </row>
    <row r="5" spans="1:12" customFormat="1" ht="18" hidden="1" x14ac:dyDescent="0.25">
      <c r="B5" s="2"/>
      <c r="C5" s="425" t="str">
        <f ca="1">IF(Сводная!B34="Акт",Сводная!C25,Сводная!C24)</f>
        <v xml:space="preserve"> Смета от 29 Июль 2026 года</v>
      </c>
      <c r="D5" s="425"/>
      <c r="E5" s="425"/>
      <c r="F5" s="425"/>
      <c r="G5" s="425"/>
      <c r="H5" s="18"/>
      <c r="I5" s="419" t="s">
        <v>979</v>
      </c>
      <c r="J5" s="419"/>
      <c r="K5" s="419" t="s">
        <v>49</v>
      </c>
      <c r="L5" s="419"/>
    </row>
    <row r="6" spans="1:12" customFormat="1" ht="15.75" hidden="1" customHeight="1" thickBot="1" x14ac:dyDescent="0.3">
      <c r="B6" s="2"/>
      <c r="C6" s="425"/>
      <c r="D6" s="425"/>
      <c r="E6" s="425"/>
      <c r="F6" s="425"/>
      <c r="G6" s="425"/>
      <c r="H6" s="18"/>
      <c r="I6" s="94" t="s">
        <v>980</v>
      </c>
      <c r="J6" s="95" t="s">
        <v>981</v>
      </c>
      <c r="K6" s="94" t="s">
        <v>980</v>
      </c>
      <c r="L6" s="95" t="s">
        <v>981</v>
      </c>
    </row>
    <row r="7" spans="1:12" customFormat="1" ht="15" hidden="1" x14ac:dyDescent="0.25">
      <c r="B7" s="2"/>
      <c r="C7" s="420" t="str">
        <f ca="1">IF(Сводная!B34="Акт",Сводная!C27,Сводная!C26)</f>
        <v>Приложение №1 к договору №  от 29 Июль 2026 года</v>
      </c>
      <c r="D7" s="420"/>
      <c r="E7" s="420"/>
      <c r="F7" s="420"/>
      <c r="G7" s="420"/>
      <c r="H7" s="16"/>
      <c r="I7" s="149"/>
      <c r="J7" s="149"/>
      <c r="K7" s="149"/>
      <c r="L7" s="149"/>
    </row>
    <row r="8" spans="1:12" customFormat="1" ht="15" hidden="1" x14ac:dyDescent="0.25">
      <c r="B8" s="216"/>
      <c r="C8" s="420">
        <f>Сводная!C28</f>
        <v>0</v>
      </c>
      <c r="D8" s="420"/>
      <c r="E8" s="420"/>
      <c r="F8" s="420"/>
      <c r="G8" s="420"/>
      <c r="H8" s="16"/>
      <c r="I8" s="149"/>
      <c r="J8" s="149"/>
      <c r="K8" s="149"/>
      <c r="L8" s="149"/>
    </row>
    <row r="9" spans="1:12" customFormat="1" ht="15" hidden="1" x14ac:dyDescent="0.25">
      <c r="B9" s="2">
        <v>1</v>
      </c>
      <c r="C9" s="386" t="s">
        <v>823</v>
      </c>
      <c r="D9" s="395">
        <f>ROUND(2*(G10+G9),2)</f>
        <v>0</v>
      </c>
      <c r="E9" s="426" t="s">
        <v>821</v>
      </c>
      <c r="F9" s="426">
        <f>ROUND(2*(I10+I9),2)</f>
        <v>0</v>
      </c>
      <c r="G9" s="388"/>
      <c r="H9" s="17"/>
      <c r="I9" s="149"/>
      <c r="J9" s="149"/>
      <c r="K9" s="149"/>
      <c r="L9" s="149"/>
    </row>
    <row r="10" spans="1:12" customFormat="1" ht="15" hidden="1" x14ac:dyDescent="0.25">
      <c r="B10" s="2">
        <v>1</v>
      </c>
      <c r="C10" s="386" t="s">
        <v>824</v>
      </c>
      <c r="D10" s="395">
        <f>G9*G10</f>
        <v>0</v>
      </c>
      <c r="E10" s="426" t="s">
        <v>820</v>
      </c>
      <c r="F10" s="426">
        <f>ROUND(I9*I10,2)</f>
        <v>0</v>
      </c>
      <c r="G10" s="388"/>
      <c r="H10" s="17"/>
      <c r="I10" s="149"/>
      <c r="J10" s="150"/>
      <c r="K10" s="149"/>
      <c r="L10" s="150"/>
    </row>
    <row r="11" spans="1:12" customFormat="1" ht="15" hidden="1" x14ac:dyDescent="0.25">
      <c r="B11" s="2">
        <v>1</v>
      </c>
      <c r="C11" s="386" t="s">
        <v>827</v>
      </c>
      <c r="D11" s="387">
        <f>ROUND(D9*G11,2)</f>
        <v>0</v>
      </c>
      <c r="E11" s="426" t="s">
        <v>819</v>
      </c>
      <c r="F11" s="426">
        <f>ROUND(2*(I9*I11+I10*I11),2)</f>
        <v>0</v>
      </c>
      <c r="G11" s="388"/>
      <c r="H11" s="17"/>
      <c r="I11" s="149"/>
      <c r="J11" s="150"/>
      <c r="K11" s="149"/>
      <c r="L11" s="150"/>
    </row>
    <row r="12" spans="1:12" customFormat="1" ht="15.75" hidden="1" thickBot="1" x14ac:dyDescent="0.3">
      <c r="B12" s="2">
        <v>1</v>
      </c>
      <c r="C12" s="389" t="s">
        <v>828</v>
      </c>
      <c r="D12" s="390">
        <f>ROUND(D11-G12,2)</f>
        <v>0</v>
      </c>
      <c r="E12" s="427" t="s">
        <v>818</v>
      </c>
      <c r="F12" s="427">
        <f>ROUND(F11-I12,2)</f>
        <v>0</v>
      </c>
      <c r="G12" s="391">
        <f>I7*J7+I8*J8+I9*J9+I10*J10+I11*J11+I12*J12+K7*L7+K8*L8+K9*L9+K10*L10+K11*L11+K12*L12</f>
        <v>0</v>
      </c>
      <c r="H12" s="17"/>
      <c r="I12" s="149"/>
      <c r="J12" s="150"/>
      <c r="K12" s="149"/>
      <c r="L12" s="150"/>
    </row>
    <row r="13" spans="1:12" customFormat="1" ht="30.75" hidden="1" thickBot="1" x14ac:dyDescent="0.3">
      <c r="B13" s="2">
        <v>1</v>
      </c>
      <c r="C13" s="392" t="s">
        <v>817</v>
      </c>
      <c r="D13" s="393">
        <f>G712</f>
        <v>1368745.8840000001</v>
      </c>
      <c r="E13" s="421" t="s">
        <v>822</v>
      </c>
      <c r="F13" s="422">
        <f>I709</f>
        <v>0</v>
      </c>
      <c r="G13" s="394">
        <f>L13*2+K13</f>
        <v>0</v>
      </c>
      <c r="H13" s="17"/>
      <c r="I13" s="92">
        <f>SUM(I7:I12)</f>
        <v>0</v>
      </c>
      <c r="J13" s="93">
        <f>SUM(J7:J12)</f>
        <v>0</v>
      </c>
      <c r="K13" s="92">
        <f>SUM(K7:K12)</f>
        <v>0</v>
      </c>
      <c r="L13" s="93">
        <f>SUM(L7:L12)</f>
        <v>0</v>
      </c>
    </row>
    <row r="14" spans="1:12" ht="26.25" thickBot="1" x14ac:dyDescent="0.25">
      <c r="B14" s="103">
        <f>IF(SUM(B15:B169)&gt;0,1,"")</f>
        <v>1</v>
      </c>
      <c r="C14" s="410" t="str">
        <f ca="1">C1&amp;". Демонтажные работы"</f>
        <v>8. Демонтажные работы</v>
      </c>
      <c r="D14" s="411" t="s">
        <v>804</v>
      </c>
      <c r="E14" s="411" t="s">
        <v>531</v>
      </c>
      <c r="F14" s="412" t="s">
        <v>805</v>
      </c>
      <c r="G14" s="413" t="s">
        <v>578</v>
      </c>
      <c r="H14" s="20"/>
      <c r="I14" s="429" t="s">
        <v>982</v>
      </c>
      <c r="J14" s="429"/>
      <c r="K14" s="429"/>
      <c r="L14" s="429"/>
    </row>
    <row r="15" spans="1:12" x14ac:dyDescent="0.2">
      <c r="A15" s="5">
        <v>1</v>
      </c>
      <c r="B15" s="143">
        <f>IF(SUM(B16:B40)&gt;0,1,"")</f>
        <v>1</v>
      </c>
      <c r="C15" s="430" t="s">
        <v>131</v>
      </c>
      <c r="D15" s="431"/>
      <c r="E15" s="431"/>
      <c r="F15" s="431"/>
      <c r="G15" s="432"/>
      <c r="H15" s="20"/>
    </row>
    <row r="16" spans="1:12" x14ac:dyDescent="0.2">
      <c r="A16" s="5">
        <v>2</v>
      </c>
      <c r="B16" s="151"/>
      <c r="C16" s="217" t="str">
        <f>Цены!B6</f>
        <v>Демонтаж плинтуса</v>
      </c>
      <c r="D16" s="85" t="str">
        <f>Цены!C6</f>
        <v>м/п</v>
      </c>
      <c r="E16" s="152">
        <f>D9-I13</f>
        <v>0</v>
      </c>
      <c r="F16" s="86">
        <f>Цены!E6</f>
        <v>99</v>
      </c>
      <c r="G16" s="111">
        <f t="shared" ref="G16:G40" si="0">E16*F16</f>
        <v>0</v>
      </c>
      <c r="H16" s="20"/>
    </row>
    <row r="17" spans="1:8" x14ac:dyDescent="0.2">
      <c r="A17" s="5">
        <v>3</v>
      </c>
      <c r="B17" s="151"/>
      <c r="C17" s="217" t="str">
        <f>Цены!B7</f>
        <v>Удаление слоев из керамзита, песка</v>
      </c>
      <c r="D17" s="85" t="str">
        <f>Цены!C7</f>
        <v>м2</v>
      </c>
      <c r="E17" s="152">
        <f t="shared" ref="E17:E25" si="1">$D$10</f>
        <v>0</v>
      </c>
      <c r="F17" s="86">
        <f>Цены!E7</f>
        <v>156</v>
      </c>
      <c r="G17" s="111">
        <f t="shared" si="0"/>
        <v>0</v>
      </c>
      <c r="H17" s="20"/>
    </row>
    <row r="18" spans="1:8" x14ac:dyDescent="0.2">
      <c r="A18" s="5">
        <v>4</v>
      </c>
      <c r="B18" s="151"/>
      <c r="C18" s="217" t="str">
        <f>Цены!B8</f>
        <v xml:space="preserve">Устранение мелких дифектов пола </v>
      </c>
      <c r="D18" s="85" t="str">
        <f>Цены!C8</f>
        <v>м2</v>
      </c>
      <c r="E18" s="152">
        <f t="shared" si="1"/>
        <v>0</v>
      </c>
      <c r="F18" s="86">
        <f>Цены!E8</f>
        <v>167</v>
      </c>
      <c r="G18" s="111">
        <f t="shared" si="0"/>
        <v>0</v>
      </c>
      <c r="H18" s="20"/>
    </row>
    <row r="19" spans="1:8" x14ac:dyDescent="0.2">
      <c r="A19" s="5">
        <v>5</v>
      </c>
      <c r="B19" s="151"/>
      <c r="C19" s="217" t="str">
        <f>Цены!B9</f>
        <v>Демонтаж ламината, паркетной доски</v>
      </c>
      <c r="D19" s="85" t="str">
        <f>Цены!C9</f>
        <v>м2</v>
      </c>
      <c r="E19" s="152">
        <f t="shared" si="1"/>
        <v>0</v>
      </c>
      <c r="F19" s="86">
        <f>Цены!E9</f>
        <v>173</v>
      </c>
      <c r="G19" s="111">
        <f t="shared" si="0"/>
        <v>0</v>
      </c>
      <c r="H19" s="20"/>
    </row>
    <row r="20" spans="1:8" x14ac:dyDescent="0.2">
      <c r="A20" s="5">
        <v>6</v>
      </c>
      <c r="B20" s="151"/>
      <c r="C20" s="217" t="str">
        <f>Цены!B10</f>
        <v>Демонтаж паркета штучного</v>
      </c>
      <c r="D20" s="85" t="str">
        <f>Цены!C10</f>
        <v>м2</v>
      </c>
      <c r="E20" s="152">
        <f t="shared" si="1"/>
        <v>0</v>
      </c>
      <c r="F20" s="86">
        <f>Цены!E10</f>
        <v>332</v>
      </c>
      <c r="G20" s="111">
        <f t="shared" si="0"/>
        <v>0</v>
      </c>
      <c r="H20" s="20"/>
    </row>
    <row r="21" spans="1:8" x14ac:dyDescent="0.2">
      <c r="A21" s="5">
        <v>7</v>
      </c>
      <c r="B21" s="151"/>
      <c r="C21" s="217" t="str">
        <f>Цены!B11</f>
        <v>Демонтаж паркета щитового</v>
      </c>
      <c r="D21" s="85" t="str">
        <f>Цены!C11</f>
        <v>м2</v>
      </c>
      <c r="E21" s="152">
        <f t="shared" si="1"/>
        <v>0</v>
      </c>
      <c r="F21" s="86">
        <f>Цены!E11</f>
        <v>332</v>
      </c>
      <c r="G21" s="111">
        <f t="shared" si="0"/>
        <v>0</v>
      </c>
      <c r="H21" s="20"/>
    </row>
    <row r="22" spans="1:8" x14ac:dyDescent="0.2">
      <c r="A22" s="5">
        <v>8</v>
      </c>
      <c r="B22" s="151"/>
      <c r="C22" s="217" t="str">
        <f>Цены!B12</f>
        <v>Демонтаж деревянных полов</v>
      </c>
      <c r="D22" s="85" t="str">
        <f>Цены!C12</f>
        <v>м2</v>
      </c>
      <c r="E22" s="152">
        <f t="shared" si="1"/>
        <v>0</v>
      </c>
      <c r="F22" s="86">
        <f>Цены!E12</f>
        <v>398</v>
      </c>
      <c r="G22" s="111">
        <f t="shared" si="0"/>
        <v>0</v>
      </c>
      <c r="H22" s="20"/>
    </row>
    <row r="23" spans="1:8" x14ac:dyDescent="0.2">
      <c r="A23" s="5">
        <v>9</v>
      </c>
      <c r="B23" s="151"/>
      <c r="C23" s="217" t="str">
        <f>Цены!B13</f>
        <v>Демонтаж линолеума, ковролина на клею</v>
      </c>
      <c r="D23" s="85" t="str">
        <f>Цены!C13</f>
        <v>м2</v>
      </c>
      <c r="E23" s="152">
        <f t="shared" si="1"/>
        <v>0</v>
      </c>
      <c r="F23" s="86">
        <f>Цены!E13</f>
        <v>216</v>
      </c>
      <c r="G23" s="111">
        <f t="shared" si="0"/>
        <v>0</v>
      </c>
      <c r="H23" s="20"/>
    </row>
    <row r="24" spans="1:8" x14ac:dyDescent="0.2">
      <c r="A24" s="5">
        <v>10</v>
      </c>
      <c r="B24" s="151"/>
      <c r="C24" s="217" t="str">
        <f>Цены!B14</f>
        <v>Демонтаж линолеума, ковролина</v>
      </c>
      <c r="D24" s="85" t="str">
        <f>Цены!C14</f>
        <v>м2</v>
      </c>
      <c r="E24" s="152">
        <f t="shared" si="1"/>
        <v>0</v>
      </c>
      <c r="F24" s="86">
        <f>Цены!E14</f>
        <v>138</v>
      </c>
      <c r="G24" s="111">
        <f t="shared" si="0"/>
        <v>0</v>
      </c>
      <c r="H24" s="20"/>
    </row>
    <row r="25" spans="1:8" x14ac:dyDescent="0.2">
      <c r="A25" s="5">
        <v>11</v>
      </c>
      <c r="B25" s="151"/>
      <c r="C25" s="217" t="str">
        <f>Цены!B15</f>
        <v>Демонтаж фанеры, ДВП</v>
      </c>
      <c r="D25" s="85" t="str">
        <f>Цены!C15</f>
        <v>м2</v>
      </c>
      <c r="E25" s="152">
        <f t="shared" si="1"/>
        <v>0</v>
      </c>
      <c r="F25" s="86">
        <f>Цены!E15</f>
        <v>218</v>
      </c>
      <c r="G25" s="111">
        <f t="shared" si="0"/>
        <v>0</v>
      </c>
      <c r="H25" s="20"/>
    </row>
    <row r="26" spans="1:8" x14ac:dyDescent="0.2">
      <c r="A26" s="5">
        <v>12</v>
      </c>
      <c r="B26" s="151"/>
      <c r="C26" s="217" t="str">
        <f>Цены!B16</f>
        <v>Демонтаж лаг</v>
      </c>
      <c r="D26" s="85" t="str">
        <f>Цены!C16</f>
        <v>м/п</v>
      </c>
      <c r="E26" s="152">
        <f>$G$9*$G$10/0.4</f>
        <v>0</v>
      </c>
      <c r="F26" s="86">
        <f>Цены!E16</f>
        <v>233</v>
      </c>
      <c r="G26" s="111">
        <f t="shared" si="0"/>
        <v>0</v>
      </c>
      <c r="H26" s="20"/>
    </row>
    <row r="27" spans="1:8" ht="25.5" x14ac:dyDescent="0.2">
      <c r="A27" s="5">
        <v>13</v>
      </c>
      <c r="B27" s="151"/>
      <c r="C27" s="217" t="str">
        <f>Цены!B17</f>
        <v>Демонтаж подложки из ДВП обмазанной битумной мастикой</v>
      </c>
      <c r="D27" s="85" t="str">
        <f>Цены!C17</f>
        <v>м2</v>
      </c>
      <c r="E27" s="152">
        <f>$D$10</f>
        <v>0</v>
      </c>
      <c r="F27" s="86">
        <f>Цены!E17</f>
        <v>294</v>
      </c>
      <c r="G27" s="111">
        <f t="shared" si="0"/>
        <v>0</v>
      </c>
      <c r="H27" s="20"/>
    </row>
    <row r="28" spans="1:8" x14ac:dyDescent="0.2">
      <c r="A28" s="5">
        <v>14</v>
      </c>
      <c r="B28" s="151"/>
      <c r="C28" s="217" t="str">
        <f>Цены!B18</f>
        <v>Демонтаж покрытия из битумной мастики</v>
      </c>
      <c r="D28" s="85" t="str">
        <f>Цены!C18</f>
        <v>м2</v>
      </c>
      <c r="E28" s="152">
        <f>$D$10</f>
        <v>0</v>
      </c>
      <c r="F28" s="86">
        <f>Цены!E18</f>
        <v>375</v>
      </c>
      <c r="G28" s="111">
        <f t="shared" si="0"/>
        <v>0</v>
      </c>
      <c r="H28" s="20"/>
    </row>
    <row r="29" spans="1:8" x14ac:dyDescent="0.2">
      <c r="A29" s="5">
        <v>15</v>
      </c>
      <c r="B29" s="151"/>
      <c r="C29" s="217" t="str">
        <f>Цены!B19</f>
        <v>Расчистка пола от засыпки и шумоизоляции</v>
      </c>
      <c r="D29" s="85" t="str">
        <f>Цены!C19</f>
        <v>м2</v>
      </c>
      <c r="E29" s="152">
        <f>$D$10</f>
        <v>0</v>
      </c>
      <c r="F29" s="86">
        <f>Цены!E19</f>
        <v>294</v>
      </c>
      <c r="G29" s="111">
        <f t="shared" si="0"/>
        <v>0</v>
      </c>
      <c r="H29" s="20"/>
    </row>
    <row r="30" spans="1:8" x14ac:dyDescent="0.2">
      <c r="A30" s="5">
        <v>16</v>
      </c>
      <c r="B30" s="151"/>
      <c r="C30" s="217" t="str">
        <f>Цены!B20</f>
        <v xml:space="preserve">Демонтаж плиточного клея </v>
      </c>
      <c r="D30" s="85" t="str">
        <f>Цены!C20</f>
        <v>м2</v>
      </c>
      <c r="E30" s="152">
        <f>$D$10</f>
        <v>0</v>
      </c>
      <c r="F30" s="86">
        <f>Цены!E20</f>
        <v>438</v>
      </c>
      <c r="G30" s="111">
        <f t="shared" si="0"/>
        <v>0</v>
      </c>
      <c r="H30" s="20"/>
    </row>
    <row r="31" spans="1:8" x14ac:dyDescent="0.2">
      <c r="A31" s="5">
        <v>17</v>
      </c>
      <c r="B31" s="151"/>
      <c r="C31" s="217" t="str">
        <f>Цены!B21</f>
        <v>Расшивка плиточных швов (пол)</v>
      </c>
      <c r="D31" s="85" t="str">
        <f>Цены!C21</f>
        <v>м/п</v>
      </c>
      <c r="E31" s="152">
        <f>$D$9</f>
        <v>0</v>
      </c>
      <c r="F31" s="86">
        <f>Цены!E21</f>
        <v>381</v>
      </c>
      <c r="G31" s="111">
        <f t="shared" si="0"/>
        <v>0</v>
      </c>
      <c r="H31" s="20"/>
    </row>
    <row r="32" spans="1:8" x14ac:dyDescent="0.2">
      <c r="A32" s="5">
        <v>18</v>
      </c>
      <c r="B32" s="151"/>
      <c r="C32" s="217" t="str">
        <f>Цены!B22</f>
        <v>Демонтаж плинтуса из плитки</v>
      </c>
      <c r="D32" s="85" t="str">
        <f>Цены!C22</f>
        <v>м/п</v>
      </c>
      <c r="E32" s="152">
        <f>D9-I13</f>
        <v>0</v>
      </c>
      <c r="F32" s="86">
        <f>Цены!E22</f>
        <v>449</v>
      </c>
      <c r="G32" s="111">
        <f t="shared" si="0"/>
        <v>0</v>
      </c>
      <c r="H32" s="20"/>
    </row>
    <row r="33" spans="1:8" x14ac:dyDescent="0.2">
      <c r="A33" s="5">
        <v>19</v>
      </c>
      <c r="B33" s="151"/>
      <c r="C33" s="217" t="str">
        <f>Цены!B23</f>
        <v>Демонтаж порога из плитки</v>
      </c>
      <c r="D33" s="85" t="str">
        <f>Цены!C23</f>
        <v>м/п</v>
      </c>
      <c r="E33" s="152">
        <f>$I$7</f>
        <v>0</v>
      </c>
      <c r="F33" s="86">
        <f>Цены!E23</f>
        <v>596</v>
      </c>
      <c r="G33" s="111">
        <f t="shared" si="0"/>
        <v>0</v>
      </c>
      <c r="H33" s="20"/>
    </row>
    <row r="34" spans="1:8" x14ac:dyDescent="0.2">
      <c r="A34" s="5">
        <v>20</v>
      </c>
      <c r="B34" s="151"/>
      <c r="C34" s="217" t="str">
        <f>Цены!B24</f>
        <v>Демонтаж плитки</v>
      </c>
      <c r="D34" s="85" t="str">
        <f>Цены!C24</f>
        <v>м2</v>
      </c>
      <c r="E34" s="152">
        <f>$D$10</f>
        <v>0</v>
      </c>
      <c r="F34" s="86">
        <f>Цены!E24</f>
        <v>449</v>
      </c>
      <c r="G34" s="111">
        <f t="shared" si="0"/>
        <v>0</v>
      </c>
      <c r="H34" s="20"/>
    </row>
    <row r="35" spans="1:8" x14ac:dyDescent="0.2">
      <c r="A35" s="5">
        <v>21</v>
      </c>
      <c r="B35" s="151"/>
      <c r="C35" s="217" t="str">
        <f>Цены!B25</f>
        <v>Демонтаж бетонного бортика</v>
      </c>
      <c r="D35" s="85" t="str">
        <f>Цены!C25</f>
        <v>м/п</v>
      </c>
      <c r="E35" s="152">
        <f>$D$9</f>
        <v>0</v>
      </c>
      <c r="F35" s="86">
        <f>Цены!E25</f>
        <v>953</v>
      </c>
      <c r="G35" s="111">
        <f t="shared" si="0"/>
        <v>0</v>
      </c>
      <c r="H35" s="20"/>
    </row>
    <row r="36" spans="1:8" x14ac:dyDescent="0.2">
      <c r="A36" s="5">
        <v>22</v>
      </c>
      <c r="B36" s="151"/>
      <c r="C36" s="217" t="str">
        <f>Цены!B26</f>
        <v>Демонтаж стяжки до 4 см</v>
      </c>
      <c r="D36" s="85" t="str">
        <f>Цены!C26</f>
        <v>м2</v>
      </c>
      <c r="E36" s="152">
        <f>$D$10</f>
        <v>0</v>
      </c>
      <c r="F36" s="86">
        <f>Цены!E26</f>
        <v>597</v>
      </c>
      <c r="G36" s="111">
        <f t="shared" si="0"/>
        <v>0</v>
      </c>
      <c r="H36" s="20"/>
    </row>
    <row r="37" spans="1:8" x14ac:dyDescent="0.2">
      <c r="A37" s="5">
        <v>23</v>
      </c>
      <c r="B37" s="151"/>
      <c r="C37" s="217" t="str">
        <f>Цены!B27</f>
        <v>Демонтаж стяжки до 6 см</v>
      </c>
      <c r="D37" s="85" t="str">
        <f>Цены!C27</f>
        <v>м2</v>
      </c>
      <c r="E37" s="152">
        <f>$D$10</f>
        <v>0</v>
      </c>
      <c r="F37" s="86">
        <f>Цены!E27</f>
        <v>747</v>
      </c>
      <c r="G37" s="111">
        <f t="shared" si="0"/>
        <v>0</v>
      </c>
      <c r="H37" s="20"/>
    </row>
    <row r="38" spans="1:8" x14ac:dyDescent="0.2">
      <c r="A38" s="5">
        <v>24</v>
      </c>
      <c r="B38" s="151"/>
      <c r="C38" s="217" t="str">
        <f>Цены!B28</f>
        <v>Разборка гидроизоляции</v>
      </c>
      <c r="D38" s="85" t="str">
        <f>Цены!C28</f>
        <v>м2</v>
      </c>
      <c r="E38" s="152">
        <f>$D$10</f>
        <v>0</v>
      </c>
      <c r="F38" s="86">
        <f>Цены!E28</f>
        <v>261</v>
      </c>
      <c r="G38" s="111">
        <f t="shared" si="0"/>
        <v>0</v>
      </c>
      <c r="H38" s="20"/>
    </row>
    <row r="39" spans="1:8" x14ac:dyDescent="0.2">
      <c r="A39" s="5">
        <v>25</v>
      </c>
      <c r="B39" s="151">
        <v>1</v>
      </c>
      <c r="C39" s="217" t="str">
        <f>Цены!B29</f>
        <v>Сухая уборка полов под  метлу, щетку</v>
      </c>
      <c r="D39" s="85" t="str">
        <f>Цены!C29</f>
        <v>м2</v>
      </c>
      <c r="E39" s="152">
        <v>39.729999999999997</v>
      </c>
      <c r="F39" s="86">
        <f>Цены!E29</f>
        <v>90</v>
      </c>
      <c r="G39" s="111">
        <f t="shared" si="0"/>
        <v>3575.7</v>
      </c>
      <c r="H39" s="20"/>
    </row>
    <row r="40" spans="1:8" x14ac:dyDescent="0.2">
      <c r="A40" s="5">
        <v>26</v>
      </c>
      <c r="B40" s="151"/>
      <c r="C40" s="84" t="str">
        <f>Цены!B30</f>
        <v>Ремонт дощатых полов (протяжка саморезами)</v>
      </c>
      <c r="D40" s="85" t="str">
        <f>Цены!C30</f>
        <v>м2</v>
      </c>
      <c r="E40" s="152">
        <f>$D$10</f>
        <v>0</v>
      </c>
      <c r="F40" s="86">
        <f>Цены!E30</f>
        <v>383</v>
      </c>
      <c r="G40" s="111">
        <f t="shared" si="0"/>
        <v>0</v>
      </c>
      <c r="H40" s="20"/>
    </row>
    <row r="41" spans="1:8" x14ac:dyDescent="0.2">
      <c r="A41" s="5">
        <v>27</v>
      </c>
      <c r="B41" s="9">
        <f>IF(SUM(B42:B71)&gt;0,1,"")</f>
        <v>1</v>
      </c>
      <c r="C41" s="428" t="s">
        <v>24</v>
      </c>
      <c r="D41" s="428"/>
      <c r="E41" s="428"/>
      <c r="F41" s="428"/>
      <c r="G41" s="428"/>
      <c r="H41" s="20"/>
    </row>
    <row r="42" spans="1:8" x14ac:dyDescent="0.2">
      <c r="A42" s="5">
        <v>28</v>
      </c>
      <c r="B42" s="151"/>
      <c r="C42" s="84" t="str">
        <f>Цены!B32</f>
        <v>Демонтаж пластикового уголка</v>
      </c>
      <c r="D42" s="85" t="str">
        <f>Цены!C32</f>
        <v>м/п</v>
      </c>
      <c r="E42" s="152">
        <f>$G$13</f>
        <v>0</v>
      </c>
      <c r="F42" s="86">
        <f>Цены!E32</f>
        <v>80</v>
      </c>
      <c r="G42" s="111">
        <f t="shared" ref="G42:G71" si="2">E42*F42</f>
        <v>0</v>
      </c>
      <c r="H42" s="20"/>
    </row>
    <row r="43" spans="1:8" x14ac:dyDescent="0.2">
      <c r="A43" s="5">
        <v>29</v>
      </c>
      <c r="B43" s="151"/>
      <c r="C43" s="84" t="str">
        <f>Цены!B33</f>
        <v>Снятие обоев (стены)</v>
      </c>
      <c r="D43" s="85" t="str">
        <f>Цены!C33</f>
        <v>м2</v>
      </c>
      <c r="E43" s="152">
        <f>D12</f>
        <v>0</v>
      </c>
      <c r="F43" s="86">
        <f>Цены!E33</f>
        <v>188</v>
      </c>
      <c r="G43" s="111">
        <f t="shared" si="2"/>
        <v>0</v>
      </c>
      <c r="H43" s="20"/>
    </row>
    <row r="44" spans="1:8" x14ac:dyDescent="0.2">
      <c r="A44" s="5">
        <v>30</v>
      </c>
      <c r="B44" s="151"/>
      <c r="C44" s="84" t="str">
        <f>Цены!B34</f>
        <v>Снятие многослойных трудноотделяемых обоев</v>
      </c>
      <c r="D44" s="85" t="str">
        <f>Цены!C34</f>
        <v>м2</v>
      </c>
      <c r="E44" s="152">
        <f t="shared" ref="E44:E49" si="3">$D$12</f>
        <v>0</v>
      </c>
      <c r="F44" s="86">
        <f>Цены!E34</f>
        <v>419</v>
      </c>
      <c r="G44" s="111">
        <f t="shared" si="2"/>
        <v>0</v>
      </c>
      <c r="H44" s="20"/>
    </row>
    <row r="45" spans="1:8" x14ac:dyDescent="0.2">
      <c r="A45" s="5">
        <v>31</v>
      </c>
      <c r="B45" s="151"/>
      <c r="C45" s="84" t="str">
        <f>Цены!B35</f>
        <v>Снятие побелки</v>
      </c>
      <c r="D45" s="85" t="str">
        <f>Цены!C35</f>
        <v>м2</v>
      </c>
      <c r="E45" s="152">
        <f t="shared" si="3"/>
        <v>0</v>
      </c>
      <c r="F45" s="86">
        <f>Цены!E35</f>
        <v>336</v>
      </c>
      <c r="G45" s="111">
        <f t="shared" si="2"/>
        <v>0</v>
      </c>
      <c r="H45" s="20"/>
    </row>
    <row r="46" spans="1:8" x14ac:dyDescent="0.2">
      <c r="A46" s="5">
        <v>32</v>
      </c>
      <c r="B46" s="151"/>
      <c r="C46" s="84" t="str">
        <f>Цены!B36</f>
        <v>Очистка краски со стен ВЭ</v>
      </c>
      <c r="D46" s="85" t="str">
        <f>Цены!C36</f>
        <v>м2</v>
      </c>
      <c r="E46" s="152">
        <f t="shared" si="3"/>
        <v>0</v>
      </c>
      <c r="F46" s="86">
        <f>Цены!E36</f>
        <v>294</v>
      </c>
      <c r="G46" s="111">
        <f t="shared" si="2"/>
        <v>0</v>
      </c>
      <c r="H46" s="20"/>
    </row>
    <row r="47" spans="1:8" x14ac:dyDescent="0.2">
      <c r="A47" s="5">
        <v>33</v>
      </c>
      <c r="B47" s="151"/>
      <c r="C47" s="84" t="str">
        <f>Цены!B37</f>
        <v>Очистка масляной краски со стен</v>
      </c>
      <c r="D47" s="85" t="str">
        <f>Цены!C37</f>
        <v>м2</v>
      </c>
      <c r="E47" s="152">
        <f t="shared" si="3"/>
        <v>0</v>
      </c>
      <c r="F47" s="86">
        <f>Цены!E37</f>
        <v>576</v>
      </c>
      <c r="G47" s="111">
        <f t="shared" si="2"/>
        <v>0</v>
      </c>
      <c r="H47" s="20"/>
    </row>
    <row r="48" spans="1:8" x14ac:dyDescent="0.2">
      <c r="A48" s="5">
        <v>34</v>
      </c>
      <c r="B48" s="151"/>
      <c r="C48" s="84" t="str">
        <f>Цены!B38</f>
        <v>Очистка стен от "жидких" обоев</v>
      </c>
      <c r="D48" s="85" t="str">
        <f>Цены!C38</f>
        <v>м2</v>
      </c>
      <c r="E48" s="152">
        <f t="shared" si="3"/>
        <v>0</v>
      </c>
      <c r="F48" s="86">
        <f>Цены!E38</f>
        <v>234</v>
      </c>
      <c r="G48" s="111">
        <f t="shared" si="2"/>
        <v>0</v>
      </c>
      <c r="H48" s="20"/>
    </row>
    <row r="49" spans="1:8" x14ac:dyDescent="0.2">
      <c r="A49" s="5">
        <v>35</v>
      </c>
      <c r="B49" s="151"/>
      <c r="C49" s="84" t="str">
        <f>Цены!B39</f>
        <v>Очистка стен от шпаклевки</v>
      </c>
      <c r="D49" s="85" t="str">
        <f>Цены!C39</f>
        <v>м2</v>
      </c>
      <c r="E49" s="152">
        <f t="shared" si="3"/>
        <v>0</v>
      </c>
      <c r="F49" s="86">
        <f>Цены!E39</f>
        <v>291</v>
      </c>
      <c r="G49" s="111">
        <f t="shared" si="2"/>
        <v>0</v>
      </c>
      <c r="H49" s="20"/>
    </row>
    <row r="50" spans="1:8" x14ac:dyDescent="0.2">
      <c r="A50" s="5">
        <v>36</v>
      </c>
      <c r="B50" s="151"/>
      <c r="C50" s="84" t="str">
        <f>Цены!B40</f>
        <v>Расшивка  трещин/рустов</v>
      </c>
      <c r="D50" s="85" t="str">
        <f>Цены!C40</f>
        <v>м/п</v>
      </c>
      <c r="E50" s="152">
        <v>0</v>
      </c>
      <c r="F50" s="86">
        <f>Цены!E40</f>
        <v>333</v>
      </c>
      <c r="G50" s="111">
        <f t="shared" si="2"/>
        <v>0</v>
      </c>
      <c r="H50" s="20"/>
    </row>
    <row r="51" spans="1:8" x14ac:dyDescent="0.2">
      <c r="A51" s="5">
        <v>37</v>
      </c>
      <c r="B51" s="151"/>
      <c r="C51" s="84" t="str">
        <f>Цены!B41</f>
        <v>Насечка стен</v>
      </c>
      <c r="D51" s="85" t="str">
        <f>Цены!C41</f>
        <v>м2</v>
      </c>
      <c r="E51" s="152">
        <f>$D$12</f>
        <v>0</v>
      </c>
      <c r="F51" s="86">
        <f>Цены!E41</f>
        <v>188</v>
      </c>
      <c r="G51" s="111">
        <f t="shared" si="2"/>
        <v>0</v>
      </c>
      <c r="H51" s="20"/>
    </row>
    <row r="52" spans="1:8" x14ac:dyDescent="0.2">
      <c r="A52" s="5">
        <v>38</v>
      </c>
      <c r="B52" s="151"/>
      <c r="C52" s="84" t="str">
        <f>Цены!B42</f>
        <v>Расшивка плиточных швов (стены)</v>
      </c>
      <c r="D52" s="85" t="str">
        <f>Цены!C42</f>
        <v>м/п</v>
      </c>
      <c r="E52" s="152">
        <f>D9</f>
        <v>0</v>
      </c>
      <c r="F52" s="86">
        <f>Цены!E42</f>
        <v>383</v>
      </c>
      <c r="G52" s="111">
        <f t="shared" si="2"/>
        <v>0</v>
      </c>
      <c r="H52" s="20"/>
    </row>
    <row r="53" spans="1:8" x14ac:dyDescent="0.2">
      <c r="A53" s="5">
        <v>39</v>
      </c>
      <c r="B53" s="151"/>
      <c r="C53" s="84" t="str">
        <f>Цены!B43</f>
        <v>Демонтаж керамической плитки</v>
      </c>
      <c r="D53" s="85" t="str">
        <f>Цены!C43</f>
        <v>м2</v>
      </c>
      <c r="E53" s="152">
        <f>D12</f>
        <v>0</v>
      </c>
      <c r="F53" s="86">
        <f>Цены!E43</f>
        <v>449</v>
      </c>
      <c r="G53" s="111">
        <f t="shared" si="2"/>
        <v>0</v>
      </c>
      <c r="H53" s="20"/>
    </row>
    <row r="54" spans="1:8" x14ac:dyDescent="0.2">
      <c r="A54" s="5">
        <v>40</v>
      </c>
      <c r="B54" s="151"/>
      <c r="C54" s="84" t="str">
        <f>Цены!B44</f>
        <v>Отбивка плиточного клея</v>
      </c>
      <c r="D54" s="85" t="str">
        <f>Цены!C44</f>
        <v>м2</v>
      </c>
      <c r="E54" s="152">
        <f>D12</f>
        <v>0</v>
      </c>
      <c r="F54" s="86">
        <f>Цены!E44</f>
        <v>438</v>
      </c>
      <c r="G54" s="111">
        <f t="shared" si="2"/>
        <v>0</v>
      </c>
      <c r="H54" s="20"/>
    </row>
    <row r="55" spans="1:8" x14ac:dyDescent="0.2">
      <c r="A55" s="5">
        <v>41</v>
      </c>
      <c r="B55" s="151"/>
      <c r="C55" s="84" t="str">
        <f>Цены!B45</f>
        <v xml:space="preserve">Ошкуривание поверхности стен </v>
      </c>
      <c r="D55" s="85" t="str">
        <f>Цены!C45</f>
        <v>м2</v>
      </c>
      <c r="E55" s="152">
        <f t="shared" ref="E55:E63" si="4">$D$12</f>
        <v>0</v>
      </c>
      <c r="F55" s="86">
        <f>Цены!E45</f>
        <v>263</v>
      </c>
      <c r="G55" s="111">
        <f t="shared" si="2"/>
        <v>0</v>
      </c>
      <c r="H55" s="20"/>
    </row>
    <row r="56" spans="1:8" x14ac:dyDescent="0.2">
      <c r="A56" s="5">
        <v>42</v>
      </c>
      <c r="B56" s="151"/>
      <c r="C56" s="84" t="str">
        <f>Цены!B46</f>
        <v>Демонтаж панелей ПВХ (без каркаса)</v>
      </c>
      <c r="D56" s="85" t="str">
        <f>Цены!C46</f>
        <v>м2</v>
      </c>
      <c r="E56" s="152">
        <f t="shared" si="4"/>
        <v>0</v>
      </c>
      <c r="F56" s="86">
        <f>Цены!E46</f>
        <v>117</v>
      </c>
      <c r="G56" s="111">
        <f t="shared" si="2"/>
        <v>0</v>
      </c>
      <c r="H56" s="20"/>
    </row>
    <row r="57" spans="1:8" x14ac:dyDescent="0.2">
      <c r="A57" s="5">
        <v>43</v>
      </c>
      <c r="B57" s="151"/>
      <c r="C57" s="84" t="str">
        <f>Цены!B47</f>
        <v>Демонтаж облицовки стен из ДСП, вагонки</v>
      </c>
      <c r="D57" s="85" t="str">
        <f>Цены!C47</f>
        <v>м2</v>
      </c>
      <c r="E57" s="152">
        <f t="shared" si="4"/>
        <v>0</v>
      </c>
      <c r="F57" s="86">
        <f>Цены!E47</f>
        <v>366</v>
      </c>
      <c r="G57" s="111">
        <f t="shared" si="2"/>
        <v>0</v>
      </c>
      <c r="H57" s="20"/>
    </row>
    <row r="58" spans="1:8" x14ac:dyDescent="0.2">
      <c r="A58" s="5">
        <v>44</v>
      </c>
      <c r="B58" s="151"/>
      <c r="C58" s="84" t="str">
        <f>Цены!B48</f>
        <v>Демонтаж панелей ПВХ (с каркасом)</v>
      </c>
      <c r="D58" s="85" t="str">
        <f>Цены!C48</f>
        <v>м2</v>
      </c>
      <c r="E58" s="152">
        <f t="shared" si="4"/>
        <v>0</v>
      </c>
      <c r="F58" s="86">
        <f>Цены!E48</f>
        <v>186</v>
      </c>
      <c r="G58" s="111">
        <f t="shared" si="2"/>
        <v>0</v>
      </c>
      <c r="H58" s="20"/>
    </row>
    <row r="59" spans="1:8" ht="25.5" x14ac:dyDescent="0.2">
      <c r="A59" s="5">
        <v>45</v>
      </c>
      <c r="B59" s="151"/>
      <c r="C59" s="84" t="str">
        <f>Цены!B49</f>
        <v xml:space="preserve">Демонтаж обшивки стен из ГКЛ на металлокарскасе </v>
      </c>
      <c r="D59" s="85" t="str">
        <f>Цены!C49</f>
        <v>м2</v>
      </c>
      <c r="E59" s="152">
        <f t="shared" si="4"/>
        <v>0</v>
      </c>
      <c r="F59" s="86">
        <f>Цены!E49</f>
        <v>447</v>
      </c>
      <c r="G59" s="111">
        <f t="shared" si="2"/>
        <v>0</v>
      </c>
      <c r="H59" s="20"/>
    </row>
    <row r="60" spans="1:8" x14ac:dyDescent="0.2">
      <c r="A60" s="5">
        <v>46</v>
      </c>
      <c r="B60" s="151"/>
      <c r="C60" s="84" t="str">
        <f>Цены!B50</f>
        <v xml:space="preserve">Демонтаж "дранки" со стен </v>
      </c>
      <c r="D60" s="85" t="str">
        <f>Цены!C50</f>
        <v>м2</v>
      </c>
      <c r="E60" s="152">
        <f t="shared" si="4"/>
        <v>0</v>
      </c>
      <c r="F60" s="86">
        <f>Цены!E50</f>
        <v>525</v>
      </c>
      <c r="G60" s="111">
        <f t="shared" si="2"/>
        <v>0</v>
      </c>
      <c r="H60" s="20"/>
    </row>
    <row r="61" spans="1:8" x14ac:dyDescent="0.2">
      <c r="A61" s="5">
        <v>47</v>
      </c>
      <c r="B61" s="151">
        <v>1</v>
      </c>
      <c r="C61" s="84" t="str">
        <f>Цены!B51</f>
        <v xml:space="preserve">Демонтаж утеплителя </v>
      </c>
      <c r="D61" s="85" t="str">
        <f>Цены!C51</f>
        <v>м2</v>
      </c>
      <c r="E61" s="152">
        <v>12.1</v>
      </c>
      <c r="F61" s="86">
        <f>Цены!E51</f>
        <v>285</v>
      </c>
      <c r="G61" s="111">
        <f t="shared" si="2"/>
        <v>3448.5</v>
      </c>
      <c r="H61" s="20"/>
    </row>
    <row r="62" spans="1:8" x14ac:dyDescent="0.2">
      <c r="A62" s="5">
        <v>48</v>
      </c>
      <c r="B62" s="151"/>
      <c r="C62" s="84" t="str">
        <f>Цены!B52</f>
        <v>Отбивка штукатурки со стен</v>
      </c>
      <c r="D62" s="85" t="str">
        <f>Цены!C52</f>
        <v>м2</v>
      </c>
      <c r="E62" s="152">
        <f t="shared" si="4"/>
        <v>0</v>
      </c>
      <c r="F62" s="86">
        <f>Цены!E52</f>
        <v>522</v>
      </c>
      <c r="G62" s="111">
        <f t="shared" si="2"/>
        <v>0</v>
      </c>
      <c r="H62" s="20"/>
    </row>
    <row r="63" spans="1:8" x14ac:dyDescent="0.2">
      <c r="A63" s="5">
        <v>49</v>
      </c>
      <c r="B63" s="151"/>
      <c r="C63" s="84" t="str">
        <f>Цены!B53</f>
        <v>Демонтаж деревянных стен</v>
      </c>
      <c r="D63" s="85" t="str">
        <f>Цены!C53</f>
        <v>м2</v>
      </c>
      <c r="E63" s="152">
        <f t="shared" si="4"/>
        <v>0</v>
      </c>
      <c r="F63" s="86">
        <f>Цены!E53</f>
        <v>1148</v>
      </c>
      <c r="G63" s="111">
        <f t="shared" si="2"/>
        <v>0</v>
      </c>
      <c r="H63" s="20"/>
    </row>
    <row r="64" spans="1:8" x14ac:dyDescent="0.2">
      <c r="A64" s="5">
        <v>50</v>
      </c>
      <c r="B64" s="151"/>
      <c r="C64" s="84" t="str">
        <f>Цены!B54</f>
        <v xml:space="preserve">Демонтаж подоконного блока </v>
      </c>
      <c r="D64" s="85" t="str">
        <f>Цены!C54</f>
        <v>шт.</v>
      </c>
      <c r="E64" s="152">
        <v>0</v>
      </c>
      <c r="F64" s="86">
        <f>Цены!E54</f>
        <v>6818</v>
      </c>
      <c r="G64" s="111">
        <f t="shared" si="2"/>
        <v>0</v>
      </c>
      <c r="H64" s="20"/>
    </row>
    <row r="65" spans="1:8" x14ac:dyDescent="0.2">
      <c r="A65" s="5">
        <v>51</v>
      </c>
      <c r="B65" s="151"/>
      <c r="C65" s="84" t="str">
        <f>Цены!B55</f>
        <v>Демонтаж стен (перегородок) в 1/2 кирпич</v>
      </c>
      <c r="D65" s="85" t="str">
        <f>Цены!C55</f>
        <v>м2</v>
      </c>
      <c r="E65" s="152">
        <f t="shared" ref="E65:E71" si="5">$D$12</f>
        <v>0</v>
      </c>
      <c r="F65" s="86">
        <f>Цены!E55</f>
        <v>1718</v>
      </c>
      <c r="G65" s="111">
        <f t="shared" si="2"/>
        <v>0</v>
      </c>
      <c r="H65" s="20"/>
    </row>
    <row r="66" spans="1:8" x14ac:dyDescent="0.2">
      <c r="A66" s="5">
        <v>52</v>
      </c>
      <c r="B66" s="151"/>
      <c r="C66" s="84" t="str">
        <f>Цены!B56</f>
        <v>Демонтаж стен (перегородок) в 1 кирпич</v>
      </c>
      <c r="D66" s="85" t="str">
        <f>Цены!C56</f>
        <v>м2</v>
      </c>
      <c r="E66" s="152">
        <f t="shared" si="5"/>
        <v>0</v>
      </c>
      <c r="F66" s="86">
        <f>Цены!E56</f>
        <v>2153</v>
      </c>
      <c r="G66" s="111">
        <f t="shared" si="2"/>
        <v>0</v>
      </c>
      <c r="H66" s="20"/>
    </row>
    <row r="67" spans="1:8" x14ac:dyDescent="0.2">
      <c r="A67" s="5">
        <v>53</v>
      </c>
      <c r="B67" s="151"/>
      <c r="C67" s="84" t="str">
        <f>Цены!B57</f>
        <v>Демонтаж стен (перегородок) в 2 кирпича</v>
      </c>
      <c r="D67" s="85" t="str">
        <f>Цены!C57</f>
        <v>м2</v>
      </c>
      <c r="E67" s="152">
        <f t="shared" si="5"/>
        <v>0</v>
      </c>
      <c r="F67" s="86">
        <f>Цены!E57</f>
        <v>2768</v>
      </c>
      <c r="G67" s="111">
        <f t="shared" si="2"/>
        <v>0</v>
      </c>
      <c r="H67" s="20"/>
    </row>
    <row r="68" spans="1:8" x14ac:dyDescent="0.2">
      <c r="A68" s="5">
        <v>54</v>
      </c>
      <c r="B68" s="151"/>
      <c r="C68" s="84" t="str">
        <f>Цены!B58</f>
        <v>Демонтаж стен из гипсолита, ПГП</v>
      </c>
      <c r="D68" s="85" t="str">
        <f>Цены!C58</f>
        <v>м2</v>
      </c>
      <c r="E68" s="152">
        <f t="shared" si="5"/>
        <v>0</v>
      </c>
      <c r="F68" s="86">
        <f>Цены!E58</f>
        <v>924</v>
      </c>
      <c r="G68" s="111">
        <f t="shared" si="2"/>
        <v>0</v>
      </c>
      <c r="H68" s="20"/>
    </row>
    <row r="69" spans="1:8" x14ac:dyDescent="0.2">
      <c r="A69" s="5">
        <v>55</v>
      </c>
      <c r="B69" s="151"/>
      <c r="C69" s="84" t="str">
        <f>Цены!B59</f>
        <v>Демонтаж стен из пеноблока</v>
      </c>
      <c r="D69" s="85" t="str">
        <f>Цены!C59</f>
        <v>м2</v>
      </c>
      <c r="E69" s="152">
        <f t="shared" si="5"/>
        <v>0</v>
      </c>
      <c r="F69" s="86">
        <f>Цены!E59</f>
        <v>966</v>
      </c>
      <c r="G69" s="111">
        <f t="shared" si="2"/>
        <v>0</v>
      </c>
      <c r="H69" s="20"/>
    </row>
    <row r="70" spans="1:8" x14ac:dyDescent="0.2">
      <c r="A70" s="5">
        <v>56</v>
      </c>
      <c r="B70" s="151">
        <v>0</v>
      </c>
      <c r="C70" s="84" t="str">
        <f>Цены!B60</f>
        <v>Демонтаж стен из ацеида, ГВЛ, ГКЛ</v>
      </c>
      <c r="D70" s="85" t="str">
        <f>Цены!C60</f>
        <v>м2</v>
      </c>
      <c r="E70" s="152">
        <v>0</v>
      </c>
      <c r="F70" s="86">
        <f>Цены!E60</f>
        <v>747</v>
      </c>
      <c r="G70" s="111">
        <f t="shared" si="2"/>
        <v>0</v>
      </c>
      <c r="H70" s="20"/>
    </row>
    <row r="71" spans="1:8" x14ac:dyDescent="0.2">
      <c r="A71" s="5">
        <v>57</v>
      </c>
      <c r="B71" s="151"/>
      <c r="C71" s="84" t="str">
        <f>Цены!B61</f>
        <v>Демонтаж бетонных стен толщиной до 80 мм</v>
      </c>
      <c r="D71" s="85" t="str">
        <f>Цены!C61</f>
        <v>м2</v>
      </c>
      <c r="E71" s="152">
        <f t="shared" si="5"/>
        <v>0</v>
      </c>
      <c r="F71" s="86">
        <f>Цены!E61</f>
        <v>5798</v>
      </c>
      <c r="G71" s="111">
        <f t="shared" si="2"/>
        <v>0</v>
      </c>
      <c r="H71" s="20"/>
    </row>
    <row r="72" spans="1:8" x14ac:dyDescent="0.2">
      <c r="A72" s="5">
        <v>58</v>
      </c>
      <c r="B72" s="9" t="str">
        <f>IF(SUM(B73:B80)&gt;0,1,"")</f>
        <v/>
      </c>
      <c r="C72" s="428" t="s">
        <v>49</v>
      </c>
      <c r="D72" s="428"/>
      <c r="E72" s="428"/>
      <c r="F72" s="428"/>
      <c r="G72" s="428"/>
      <c r="H72" s="20"/>
    </row>
    <row r="73" spans="1:8" x14ac:dyDescent="0.2">
      <c r="A73" s="5">
        <v>59</v>
      </c>
      <c r="B73" s="151"/>
      <c r="C73" s="84" t="str">
        <f>Цены!B63</f>
        <v>Демонтаж уголка с откосов, углов</v>
      </c>
      <c r="D73" s="85" t="str">
        <f>Цены!C63</f>
        <v>м/п</v>
      </c>
      <c r="E73" s="152">
        <f t="shared" ref="E73:E80" si="6">$G$13</f>
        <v>0</v>
      </c>
      <c r="F73" s="86">
        <f>Цены!E63</f>
        <v>50</v>
      </c>
      <c r="G73" s="111">
        <f t="shared" ref="G73:G80" si="7">E73*F73</f>
        <v>0</v>
      </c>
      <c r="H73" s="20"/>
    </row>
    <row r="74" spans="1:8" x14ac:dyDescent="0.2">
      <c r="A74" s="5">
        <v>60</v>
      </c>
      <c r="B74" s="151"/>
      <c r="C74" s="84" t="str">
        <f>Цены!B64</f>
        <v>Демонтаж сэндвич панелей</v>
      </c>
      <c r="D74" s="85" t="str">
        <f>Цены!C64</f>
        <v>м/п</v>
      </c>
      <c r="E74" s="152">
        <f t="shared" si="6"/>
        <v>0</v>
      </c>
      <c r="F74" s="86">
        <f>Цены!E64</f>
        <v>98</v>
      </c>
      <c r="G74" s="111">
        <f t="shared" si="7"/>
        <v>0</v>
      </c>
      <c r="H74" s="20"/>
    </row>
    <row r="75" spans="1:8" x14ac:dyDescent="0.2">
      <c r="A75" s="5">
        <v>61</v>
      </c>
      <c r="B75" s="151"/>
      <c r="C75" s="84" t="str">
        <f>Цены!B65</f>
        <v>Обрезка пены с откосов, углов</v>
      </c>
      <c r="D75" s="85" t="str">
        <f>Цены!C65</f>
        <v>м/п</v>
      </c>
      <c r="E75" s="152">
        <f t="shared" si="6"/>
        <v>0</v>
      </c>
      <c r="F75" s="86">
        <f>Цены!E65</f>
        <v>51</v>
      </c>
      <c r="G75" s="111">
        <f t="shared" si="7"/>
        <v>0</v>
      </c>
      <c r="H75" s="20"/>
    </row>
    <row r="76" spans="1:8" x14ac:dyDescent="0.2">
      <c r="A76" s="5">
        <v>62</v>
      </c>
      <c r="B76" s="151"/>
      <c r="C76" s="84" t="str">
        <f>Цены!B66</f>
        <v>Очистка откосов, углов от шпаклевки</v>
      </c>
      <c r="D76" s="85" t="str">
        <f>Цены!C66</f>
        <v>м/п</v>
      </c>
      <c r="E76" s="152">
        <f t="shared" si="6"/>
        <v>0</v>
      </c>
      <c r="F76" s="86">
        <f>Цены!E66</f>
        <v>294</v>
      </c>
      <c r="G76" s="111">
        <f t="shared" si="7"/>
        <v>0</v>
      </c>
      <c r="H76" s="20"/>
    </row>
    <row r="77" spans="1:8" x14ac:dyDescent="0.2">
      <c r="A77" s="5">
        <v>63</v>
      </c>
      <c r="B77" s="151"/>
      <c r="C77" s="84" t="str">
        <f>Цены!B67</f>
        <v>Очистка от краски откосов, углов</v>
      </c>
      <c r="D77" s="85" t="str">
        <f>Цены!C67</f>
        <v>м/п</v>
      </c>
      <c r="E77" s="152">
        <f t="shared" si="6"/>
        <v>0</v>
      </c>
      <c r="F77" s="86">
        <f>Цены!E67</f>
        <v>279</v>
      </c>
      <c r="G77" s="111">
        <f t="shared" si="7"/>
        <v>0</v>
      </c>
      <c r="H77" s="20"/>
    </row>
    <row r="78" spans="1:8" x14ac:dyDescent="0.2">
      <c r="A78" s="5">
        <v>64</v>
      </c>
      <c r="B78" s="151"/>
      <c r="C78" s="84" t="str">
        <f>Цены!B68</f>
        <v>Демонтаж бетонного подоконника</v>
      </c>
      <c r="D78" s="85" t="str">
        <f>Цены!C68</f>
        <v>м/п</v>
      </c>
      <c r="E78" s="152">
        <f t="shared" si="6"/>
        <v>0</v>
      </c>
      <c r="F78" s="86">
        <f>Цены!E68</f>
        <v>1089</v>
      </c>
      <c r="G78" s="111">
        <f t="shared" si="7"/>
        <v>0</v>
      </c>
      <c r="H78" s="20"/>
    </row>
    <row r="79" spans="1:8" x14ac:dyDescent="0.2">
      <c r="A79" s="5">
        <v>65</v>
      </c>
      <c r="B79" s="151"/>
      <c r="C79" s="84" t="str">
        <f>Цены!B69</f>
        <v>Отбивка штукатурки с откосов, углов</v>
      </c>
      <c r="D79" s="85" t="str">
        <f>Цены!C69</f>
        <v>м/п</v>
      </c>
      <c r="E79" s="152">
        <f t="shared" si="6"/>
        <v>0</v>
      </c>
      <c r="F79" s="86">
        <f>Цены!E69</f>
        <v>381</v>
      </c>
      <c r="G79" s="111">
        <f t="shared" si="7"/>
        <v>0</v>
      </c>
      <c r="H79" s="20"/>
    </row>
    <row r="80" spans="1:8" x14ac:dyDescent="0.2">
      <c r="A80" s="5">
        <v>66</v>
      </c>
      <c r="B80" s="151"/>
      <c r="C80" s="84" t="str">
        <f>Цены!B70</f>
        <v>Демонтаж откосов из ГКЛв</v>
      </c>
      <c r="D80" s="85" t="str">
        <f>Цены!C70</f>
        <v>м/п</v>
      </c>
      <c r="E80" s="152">
        <f t="shared" si="6"/>
        <v>0</v>
      </c>
      <c r="F80" s="86">
        <f>Цены!E70</f>
        <v>210</v>
      </c>
      <c r="G80" s="111">
        <f t="shared" si="7"/>
        <v>0</v>
      </c>
      <c r="H80" s="20"/>
    </row>
    <row r="81" spans="1:8" x14ac:dyDescent="0.2">
      <c r="A81" s="5">
        <v>67</v>
      </c>
      <c r="B81" s="9" t="str">
        <f>IF(SUM(B82:B99)&gt;0,1,"")</f>
        <v/>
      </c>
      <c r="C81" s="428" t="s">
        <v>59</v>
      </c>
      <c r="D81" s="428"/>
      <c r="E81" s="428"/>
      <c r="F81" s="428"/>
      <c r="G81" s="428"/>
      <c r="H81" s="20"/>
    </row>
    <row r="82" spans="1:8" x14ac:dyDescent="0.2">
      <c r="A82" s="5">
        <v>68</v>
      </c>
      <c r="B82" s="151"/>
      <c r="C82" s="84" t="str">
        <f>Цены!B72</f>
        <v xml:space="preserve">Демонтаж лепнины без сохранения </v>
      </c>
      <c r="D82" s="85" t="str">
        <f>Цены!C72</f>
        <v>м/п</v>
      </c>
      <c r="E82" s="152">
        <f>$D$9</f>
        <v>0</v>
      </c>
      <c r="F82" s="86">
        <f>Цены!E72</f>
        <v>171</v>
      </c>
      <c r="G82" s="111">
        <f t="shared" ref="G82:G99" si="8">E82*F82</f>
        <v>0</v>
      </c>
      <c r="H82" s="20"/>
    </row>
    <row r="83" spans="1:8" x14ac:dyDescent="0.2">
      <c r="A83" s="5">
        <v>69</v>
      </c>
      <c r="B83" s="151"/>
      <c r="C83" s="84" t="str">
        <f>Цены!B73</f>
        <v>Демонтаж потолочного плинтуса</v>
      </c>
      <c r="D83" s="85" t="str">
        <f>Цены!C73</f>
        <v>м/п</v>
      </c>
      <c r="E83" s="152">
        <f>$D$9</f>
        <v>0</v>
      </c>
      <c r="F83" s="86">
        <f>Цены!E73</f>
        <v>138</v>
      </c>
      <c r="G83" s="111">
        <f t="shared" si="8"/>
        <v>0</v>
      </c>
      <c r="H83" s="20"/>
    </row>
    <row r="84" spans="1:8" x14ac:dyDescent="0.2">
      <c r="A84" s="5">
        <v>70</v>
      </c>
      <c r="B84" s="151"/>
      <c r="C84" s="84" t="str">
        <f>Цены!B74</f>
        <v>Демонтаж подвесных потолков ГКЛ</v>
      </c>
      <c r="D84" s="85" t="str">
        <f>Цены!C74</f>
        <v>м2</v>
      </c>
      <c r="E84" s="152">
        <f t="shared" ref="E84:E98" si="9">$D$10</f>
        <v>0</v>
      </c>
      <c r="F84" s="86">
        <f>Цены!E74</f>
        <v>488</v>
      </c>
      <c r="G84" s="111">
        <f t="shared" si="8"/>
        <v>0</v>
      </c>
      <c r="H84" s="20"/>
    </row>
    <row r="85" spans="1:8" x14ac:dyDescent="0.2">
      <c r="A85" s="5">
        <v>71</v>
      </c>
      <c r="B85" s="151"/>
      <c r="C85" s="84" t="str">
        <f>Цены!B75</f>
        <v>Демонтаж реечного потолка</v>
      </c>
      <c r="D85" s="85" t="str">
        <f>Цены!C75</f>
        <v>м2</v>
      </c>
      <c r="E85" s="152">
        <f t="shared" si="9"/>
        <v>0</v>
      </c>
      <c r="F85" s="86">
        <f>Цены!E75</f>
        <v>234</v>
      </c>
      <c r="G85" s="111">
        <f t="shared" si="8"/>
        <v>0</v>
      </c>
      <c r="H85" s="20"/>
    </row>
    <row r="86" spans="1:8" ht="25.5" x14ac:dyDescent="0.2">
      <c r="A86" s="5">
        <v>72</v>
      </c>
      <c r="B86" s="151"/>
      <c r="C86" s="84" t="str">
        <f>Цены!B76</f>
        <v>Демонтаж кассетного подвесного потолка (армстронг)</v>
      </c>
      <c r="D86" s="85" t="str">
        <f>Цены!C76</f>
        <v>м2</v>
      </c>
      <c r="E86" s="152">
        <f t="shared" si="9"/>
        <v>0</v>
      </c>
      <c r="F86" s="86">
        <f>Цены!E76</f>
        <v>177</v>
      </c>
      <c r="G86" s="111">
        <f t="shared" si="8"/>
        <v>0</v>
      </c>
      <c r="H86" s="20"/>
    </row>
    <row r="87" spans="1:8" ht="25.5" x14ac:dyDescent="0.2">
      <c r="A87" s="5">
        <v>73</v>
      </c>
      <c r="B87" s="151"/>
      <c r="C87" s="84" t="str">
        <f>Цены!B77</f>
        <v>Демонтаж панелей кассетного потолка без профиля (армстронг)</v>
      </c>
      <c r="D87" s="85" t="str">
        <f>Цены!C77</f>
        <v>м2</v>
      </c>
      <c r="E87" s="152">
        <f t="shared" si="9"/>
        <v>0</v>
      </c>
      <c r="F87" s="86">
        <f>Цены!E77</f>
        <v>98</v>
      </c>
      <c r="G87" s="111">
        <f t="shared" si="8"/>
        <v>0</v>
      </c>
      <c r="H87" s="20"/>
    </row>
    <row r="88" spans="1:8" x14ac:dyDescent="0.2">
      <c r="A88" s="5">
        <v>74</v>
      </c>
      <c r="B88" s="151"/>
      <c r="C88" s="84" t="str">
        <f>Цены!B78</f>
        <v>Демонтаж потолочных панелей (на клею)</v>
      </c>
      <c r="D88" s="85" t="str">
        <f>Цены!C78</f>
        <v>м2</v>
      </c>
      <c r="E88" s="152">
        <f t="shared" si="9"/>
        <v>0</v>
      </c>
      <c r="F88" s="86">
        <f>Цены!E78</f>
        <v>156</v>
      </c>
      <c r="G88" s="111">
        <f t="shared" si="8"/>
        <v>0</v>
      </c>
      <c r="H88" s="20"/>
    </row>
    <row r="89" spans="1:8" x14ac:dyDescent="0.2">
      <c r="A89" s="5">
        <v>75</v>
      </c>
      <c r="B89" s="151"/>
      <c r="C89" s="84" t="str">
        <f>Цены!B79</f>
        <v>Демонтаж натяжного потолка (включая профиль)</v>
      </c>
      <c r="D89" s="85" t="str">
        <f>Цены!C79</f>
        <v>м2</v>
      </c>
      <c r="E89" s="152">
        <f t="shared" si="9"/>
        <v>0</v>
      </c>
      <c r="F89" s="86">
        <f>Цены!E79</f>
        <v>180</v>
      </c>
      <c r="G89" s="111">
        <f t="shared" si="8"/>
        <v>0</v>
      </c>
      <c r="H89" s="20"/>
    </row>
    <row r="90" spans="1:8" x14ac:dyDescent="0.2">
      <c r="A90" s="5">
        <v>76</v>
      </c>
      <c r="B90" s="151"/>
      <c r="C90" s="84" t="str">
        <f>Цены!B80</f>
        <v xml:space="preserve">Снятие полистирольных плиток </v>
      </c>
      <c r="D90" s="85" t="str">
        <f>Цены!C80</f>
        <v>м2</v>
      </c>
      <c r="E90" s="152">
        <f t="shared" si="9"/>
        <v>0</v>
      </c>
      <c r="F90" s="86">
        <f>Цены!E80</f>
        <v>171</v>
      </c>
      <c r="G90" s="111">
        <f t="shared" si="8"/>
        <v>0</v>
      </c>
      <c r="H90" s="20"/>
    </row>
    <row r="91" spans="1:8" x14ac:dyDescent="0.2">
      <c r="A91" s="5">
        <v>77</v>
      </c>
      <c r="B91" s="151"/>
      <c r="C91" s="84" t="str">
        <f>Цены!B81</f>
        <v>Демонтаж потолков из ацеида, гипсолита</v>
      </c>
      <c r="D91" s="85" t="str">
        <f>Цены!C81</f>
        <v>м2</v>
      </c>
      <c r="E91" s="152">
        <f t="shared" si="9"/>
        <v>0</v>
      </c>
      <c r="F91" s="86">
        <f>Цены!E81</f>
        <v>923</v>
      </c>
      <c r="G91" s="111">
        <f t="shared" si="8"/>
        <v>0</v>
      </c>
      <c r="H91" s="20"/>
    </row>
    <row r="92" spans="1:8" x14ac:dyDescent="0.2">
      <c r="A92" s="5">
        <v>78</v>
      </c>
      <c r="B92" s="151"/>
      <c r="C92" s="84" t="str">
        <f>Цены!B82</f>
        <v>Очистка от побелки</v>
      </c>
      <c r="D92" s="85" t="str">
        <f>Цены!C82</f>
        <v>м2</v>
      </c>
      <c r="E92" s="152">
        <f t="shared" si="9"/>
        <v>0</v>
      </c>
      <c r="F92" s="86">
        <f>Цены!E82</f>
        <v>441</v>
      </c>
      <c r="G92" s="111">
        <f t="shared" si="8"/>
        <v>0</v>
      </c>
      <c r="H92" s="20"/>
    </row>
    <row r="93" spans="1:8" x14ac:dyDescent="0.2">
      <c r="A93" s="5">
        <v>79</v>
      </c>
      <c r="B93" s="151"/>
      <c r="C93" s="84" t="str">
        <f>Цены!B83</f>
        <v>Очистка от краски ВЭ</v>
      </c>
      <c r="D93" s="85" t="str">
        <f>Цены!C83</f>
        <v>м2</v>
      </c>
      <c r="E93" s="152">
        <f t="shared" si="9"/>
        <v>0</v>
      </c>
      <c r="F93" s="86">
        <f>Цены!E83</f>
        <v>351</v>
      </c>
      <c r="G93" s="111">
        <f t="shared" si="8"/>
        <v>0</v>
      </c>
      <c r="H93" s="20"/>
    </row>
    <row r="94" spans="1:8" x14ac:dyDescent="0.2">
      <c r="A94" s="5">
        <v>80</v>
      </c>
      <c r="B94" s="151"/>
      <c r="C94" s="84" t="str">
        <f>Цены!B84</f>
        <v>Очистка потолков от масляной краски</v>
      </c>
      <c r="D94" s="85" t="str">
        <f>Цены!C84</f>
        <v>м2</v>
      </c>
      <c r="E94" s="152">
        <f t="shared" si="9"/>
        <v>0</v>
      </c>
      <c r="F94" s="86">
        <f>Цены!E84</f>
        <v>936</v>
      </c>
      <c r="G94" s="111">
        <f t="shared" si="8"/>
        <v>0</v>
      </c>
      <c r="H94" s="20"/>
    </row>
    <row r="95" spans="1:8" x14ac:dyDescent="0.2">
      <c r="A95" s="5">
        <v>81</v>
      </c>
      <c r="B95" s="151"/>
      <c r="C95" s="84" t="str">
        <f>Цены!B85</f>
        <v>Снятие обоев (потолок)</v>
      </c>
      <c r="D95" s="85" t="str">
        <f>Цены!C85</f>
        <v>м2</v>
      </c>
      <c r="E95" s="152">
        <f t="shared" si="9"/>
        <v>0</v>
      </c>
      <c r="F95" s="86">
        <f>Цены!E85</f>
        <v>218</v>
      </c>
      <c r="G95" s="111">
        <f t="shared" si="8"/>
        <v>0</v>
      </c>
      <c r="H95" s="20"/>
    </row>
    <row r="96" spans="1:8" x14ac:dyDescent="0.2">
      <c r="A96" s="5">
        <v>82</v>
      </c>
      <c r="B96" s="151"/>
      <c r="C96" s="84" t="str">
        <f>Цены!B86</f>
        <v>Снятие многослойных трудноотделяемых обоев</v>
      </c>
      <c r="D96" s="85" t="str">
        <f>Цены!C86</f>
        <v>м2</v>
      </c>
      <c r="E96" s="152">
        <f t="shared" si="9"/>
        <v>0</v>
      </c>
      <c r="F96" s="86">
        <f>Цены!E86</f>
        <v>486</v>
      </c>
      <c r="G96" s="111">
        <f t="shared" si="8"/>
        <v>0</v>
      </c>
      <c r="H96" s="20"/>
    </row>
    <row r="97" spans="1:8" x14ac:dyDescent="0.2">
      <c r="A97" s="5">
        <v>83</v>
      </c>
      <c r="B97" s="151"/>
      <c r="C97" s="84" t="str">
        <f>Цены!B87</f>
        <v>Очистка потолка от шпаклевки</v>
      </c>
      <c r="D97" s="85" t="str">
        <f>Цены!C87</f>
        <v>м2</v>
      </c>
      <c r="E97" s="152">
        <f t="shared" si="9"/>
        <v>0</v>
      </c>
      <c r="F97" s="86">
        <f>Цены!E87</f>
        <v>426</v>
      </c>
      <c r="G97" s="111">
        <f t="shared" si="8"/>
        <v>0</v>
      </c>
      <c r="H97" s="20"/>
    </row>
    <row r="98" spans="1:8" x14ac:dyDescent="0.2">
      <c r="A98" s="5">
        <v>84</v>
      </c>
      <c r="B98" s="151"/>
      <c r="C98" s="84" t="str">
        <f>Цены!B88</f>
        <v>Отбивка  штукатурки</v>
      </c>
      <c r="D98" s="85" t="str">
        <f>Цены!C88</f>
        <v>м2</v>
      </c>
      <c r="E98" s="152">
        <f t="shared" si="9"/>
        <v>0</v>
      </c>
      <c r="F98" s="86">
        <f>Цены!E88</f>
        <v>486</v>
      </c>
      <c r="G98" s="111">
        <f t="shared" si="8"/>
        <v>0</v>
      </c>
      <c r="H98" s="20"/>
    </row>
    <row r="99" spans="1:8" x14ac:dyDescent="0.2">
      <c r="A99" s="5">
        <v>85</v>
      </c>
      <c r="B99" s="151"/>
      <c r="C99" s="84" t="str">
        <f>Цены!B89</f>
        <v>Расшивка трещин рустов</v>
      </c>
      <c r="D99" s="85" t="str">
        <f>Цены!C89</f>
        <v>м/п</v>
      </c>
      <c r="E99" s="152">
        <f>$D$9</f>
        <v>0</v>
      </c>
      <c r="F99" s="86">
        <f>Цены!E89</f>
        <v>312</v>
      </c>
      <c r="G99" s="111">
        <f t="shared" si="8"/>
        <v>0</v>
      </c>
      <c r="H99" s="20"/>
    </row>
    <row r="100" spans="1:8" x14ac:dyDescent="0.2">
      <c r="A100" s="5">
        <v>86</v>
      </c>
      <c r="B100" s="9">
        <f>IF(SUM(B101:B117)&gt;0,1,"")</f>
        <v>1</v>
      </c>
      <c r="C100" s="428" t="s">
        <v>71</v>
      </c>
      <c r="D100" s="428"/>
      <c r="E100" s="428"/>
      <c r="F100" s="428"/>
      <c r="G100" s="428"/>
      <c r="H100" s="20"/>
    </row>
    <row r="101" spans="1:8" x14ac:dyDescent="0.2">
      <c r="A101" s="5">
        <v>87</v>
      </c>
      <c r="B101" s="151"/>
      <c r="C101" s="84" t="str">
        <f>Цены!B91</f>
        <v>Демонтаж  наличников</v>
      </c>
      <c r="D101" s="85" t="str">
        <f>Цены!C91</f>
        <v>м/п</v>
      </c>
      <c r="E101" s="152">
        <f>($I$13+$J$13*2)*2</f>
        <v>0</v>
      </c>
      <c r="F101" s="86">
        <f>Цены!E91</f>
        <v>98</v>
      </c>
      <c r="G101" s="111">
        <f t="shared" ref="G101:G116" si="10">E101*F101</f>
        <v>0</v>
      </c>
      <c r="H101" s="20"/>
    </row>
    <row r="102" spans="1:8" x14ac:dyDescent="0.2">
      <c r="A102" s="5">
        <v>88</v>
      </c>
      <c r="B102" s="151"/>
      <c r="C102" s="84" t="str">
        <f>Цены!B92</f>
        <v xml:space="preserve">Демонтаж дверной ручки / замка </v>
      </c>
      <c r="D102" s="85" t="str">
        <f>Цены!C92</f>
        <v>шт.</v>
      </c>
      <c r="E102" s="152">
        <v>0</v>
      </c>
      <c r="F102" s="86">
        <f>Цены!E92</f>
        <v>318</v>
      </c>
      <c r="G102" s="111">
        <f t="shared" si="10"/>
        <v>0</v>
      </c>
      <c r="H102" s="20"/>
    </row>
    <row r="103" spans="1:8" x14ac:dyDescent="0.2">
      <c r="A103" s="5">
        <v>89</v>
      </c>
      <c r="B103" s="151"/>
      <c r="C103" s="84" t="str">
        <f>Цены!B93</f>
        <v>Демонтаж бетонного подоконника</v>
      </c>
      <c r="D103" s="85" t="str">
        <f>Цены!C93</f>
        <v>м/п</v>
      </c>
      <c r="E103" s="152">
        <v>0</v>
      </c>
      <c r="F103" s="86">
        <f>Цены!E93</f>
        <v>1089</v>
      </c>
      <c r="G103" s="111">
        <f t="shared" si="10"/>
        <v>0</v>
      </c>
      <c r="H103" s="20"/>
    </row>
    <row r="104" spans="1:8" x14ac:dyDescent="0.2">
      <c r="A104" s="5">
        <v>90</v>
      </c>
      <c r="B104" s="151"/>
      <c r="C104" s="84" t="str">
        <f>Цены!B94</f>
        <v xml:space="preserve">Демонтаж деревянной межкомнатной двери </v>
      </c>
      <c r="D104" s="85" t="str">
        <f>Цены!C94</f>
        <v>шт.</v>
      </c>
      <c r="E104" s="152">
        <v>0</v>
      </c>
      <c r="F104" s="86">
        <f>Цены!E94</f>
        <v>480</v>
      </c>
      <c r="G104" s="111">
        <f t="shared" si="10"/>
        <v>0</v>
      </c>
      <c r="H104" s="20"/>
    </row>
    <row r="105" spans="1:8" ht="25.5" x14ac:dyDescent="0.2">
      <c r="A105" s="5">
        <v>91</v>
      </c>
      <c r="B105" s="151"/>
      <c r="C105" s="84" t="str">
        <f>Цены!B95</f>
        <v>Демонтаж деревянной межкомнатной двери с сохранением</v>
      </c>
      <c r="D105" s="85" t="str">
        <f>Цены!C95</f>
        <v>шт.</v>
      </c>
      <c r="E105" s="152">
        <v>0</v>
      </c>
      <c r="F105" s="86">
        <f>Цены!E95</f>
        <v>1332</v>
      </c>
      <c r="G105" s="111">
        <f t="shared" si="10"/>
        <v>0</v>
      </c>
      <c r="H105" s="20"/>
    </row>
    <row r="106" spans="1:8" x14ac:dyDescent="0.2">
      <c r="A106" s="5">
        <v>92</v>
      </c>
      <c r="B106" s="151"/>
      <c r="C106" s="84" t="str">
        <f>Цены!B96</f>
        <v>Демонтаж  наличников (с сохранением)</v>
      </c>
      <c r="D106" s="85" t="str">
        <f>Цены!C96</f>
        <v>м/п</v>
      </c>
      <c r="E106" s="152">
        <f>($I$13+$J$13*2)*2</f>
        <v>0</v>
      </c>
      <c r="F106" s="86">
        <f>Цены!E96</f>
        <v>482</v>
      </c>
      <c r="G106" s="111">
        <f t="shared" si="10"/>
        <v>0</v>
      </c>
      <c r="H106" s="20"/>
    </row>
    <row r="107" spans="1:8" x14ac:dyDescent="0.2">
      <c r="A107" s="5">
        <v>93</v>
      </c>
      <c r="B107" s="151"/>
      <c r="C107" s="84" t="str">
        <f>Цены!B97</f>
        <v>Снятие деревянной двери с петель</v>
      </c>
      <c r="D107" s="85" t="str">
        <f>Цены!C97</f>
        <v>шт.</v>
      </c>
      <c r="E107" s="152">
        <v>0</v>
      </c>
      <c r="F107" s="86">
        <f>Цены!E97</f>
        <v>383</v>
      </c>
      <c r="G107" s="111">
        <f t="shared" si="10"/>
        <v>0</v>
      </c>
      <c r="H107" s="20"/>
    </row>
    <row r="108" spans="1:8" x14ac:dyDescent="0.2">
      <c r="A108" s="5">
        <v>94</v>
      </c>
      <c r="B108" s="151"/>
      <c r="C108" s="84" t="str">
        <f>Цены!B98</f>
        <v>Демонтаж металлической двери</v>
      </c>
      <c r="D108" s="85" t="str">
        <f>Цены!C98</f>
        <v>шт.</v>
      </c>
      <c r="E108" s="152">
        <v>0</v>
      </c>
      <c r="F108" s="86">
        <f>Цены!E98</f>
        <v>2042</v>
      </c>
      <c r="G108" s="111">
        <f t="shared" si="10"/>
        <v>0</v>
      </c>
      <c r="H108" s="20"/>
    </row>
    <row r="109" spans="1:8" ht="25.5" x14ac:dyDescent="0.2">
      <c r="A109" s="5">
        <v>95</v>
      </c>
      <c r="B109" s="151"/>
      <c r="C109" s="84" t="str">
        <f>Цены!B99</f>
        <v>Очистка наличников или дверной коробки от краски</v>
      </c>
      <c r="D109" s="85" t="str">
        <f>Цены!C99</f>
        <v>м/п</v>
      </c>
      <c r="E109" s="152">
        <v>0</v>
      </c>
      <c r="F109" s="86">
        <f>Цены!E99</f>
        <v>848</v>
      </c>
      <c r="G109" s="111">
        <f t="shared" si="10"/>
        <v>0</v>
      </c>
      <c r="H109" s="20"/>
    </row>
    <row r="110" spans="1:8" x14ac:dyDescent="0.2">
      <c r="A110" s="5">
        <v>96</v>
      </c>
      <c r="B110" s="151"/>
      <c r="C110" s="84" t="str">
        <f>Цены!B100</f>
        <v xml:space="preserve">Демонтаж откосов из сэндвич /ПВХ панелей </v>
      </c>
      <c r="D110" s="85" t="str">
        <f>Цены!C100</f>
        <v>м/п</v>
      </c>
      <c r="E110" s="152">
        <f>$G$13</f>
        <v>0</v>
      </c>
      <c r="F110" s="86">
        <f>Цены!E100</f>
        <v>165</v>
      </c>
      <c r="G110" s="111">
        <f t="shared" si="10"/>
        <v>0</v>
      </c>
      <c r="H110" s="20"/>
    </row>
    <row r="111" spans="1:8" x14ac:dyDescent="0.2">
      <c r="A111" s="5">
        <v>97</v>
      </c>
      <c r="B111" s="151"/>
      <c r="C111" s="84" t="str">
        <f>Цены!B101</f>
        <v xml:space="preserve">Демонтаж штукатурных откосов </v>
      </c>
      <c r="D111" s="85" t="str">
        <f>Цены!C101</f>
        <v>м/п</v>
      </c>
      <c r="E111" s="152">
        <f>$G$13</f>
        <v>0</v>
      </c>
      <c r="F111" s="86">
        <f>Цены!E101</f>
        <v>381</v>
      </c>
      <c r="G111" s="111">
        <f t="shared" si="10"/>
        <v>0</v>
      </c>
      <c r="H111" s="20"/>
    </row>
    <row r="112" spans="1:8" x14ac:dyDescent="0.2">
      <c r="A112" s="5">
        <v>98</v>
      </c>
      <c r="B112" s="151"/>
      <c r="C112" s="84" t="str">
        <f>Цены!B102</f>
        <v>Демонтаж оконного блока (без сохранения)</v>
      </c>
      <c r="D112" s="85" t="str">
        <f>Цены!C102</f>
        <v>м2</v>
      </c>
      <c r="E112" s="152">
        <f>$K$13*$L$13</f>
        <v>0</v>
      </c>
      <c r="F112" s="86">
        <f>Цены!E102</f>
        <v>822</v>
      </c>
      <c r="G112" s="111">
        <f t="shared" si="10"/>
        <v>0</v>
      </c>
      <c r="H112" s="20"/>
    </row>
    <row r="113" spans="1:8" x14ac:dyDescent="0.2">
      <c r="A113" s="5">
        <v>99</v>
      </c>
      <c r="B113" s="151">
        <v>1</v>
      </c>
      <c r="C113" s="84" t="str">
        <f>Цены!B103</f>
        <v>Демонтаж оконного блока (с сохранением)</v>
      </c>
      <c r="D113" s="85" t="str">
        <f>Цены!C103</f>
        <v>м2</v>
      </c>
      <c r="E113" s="152">
        <v>4</v>
      </c>
      <c r="F113" s="86">
        <f>Цены!E103</f>
        <v>1275</v>
      </c>
      <c r="G113" s="111">
        <f t="shared" si="10"/>
        <v>5100</v>
      </c>
      <c r="H113" s="20"/>
    </row>
    <row r="114" spans="1:8" x14ac:dyDescent="0.2">
      <c r="A114" s="5">
        <v>100</v>
      </c>
      <c r="B114" s="151"/>
      <c r="C114" s="84" t="str">
        <f>Цены!B104</f>
        <v>Демонтаж арки дверного проема (ГКЛ, дерево)</v>
      </c>
      <c r="D114" s="85" t="str">
        <f>Цены!C104</f>
        <v>шт.</v>
      </c>
      <c r="E114" s="152">
        <v>0</v>
      </c>
      <c r="F114" s="86">
        <f>Цены!E104</f>
        <v>1212</v>
      </c>
      <c r="G114" s="111">
        <f t="shared" si="10"/>
        <v>0</v>
      </c>
      <c r="H114" s="20"/>
    </row>
    <row r="115" spans="1:8" x14ac:dyDescent="0.2">
      <c r="A115" s="5">
        <v>101</v>
      </c>
      <c r="B115" s="151"/>
      <c r="C115" s="84" t="str">
        <f>Цены!B105</f>
        <v>Демонтаж  подоконника</v>
      </c>
      <c r="D115" s="85" t="str">
        <f>Цены!C105</f>
        <v>шт.</v>
      </c>
      <c r="E115" s="152">
        <v>0</v>
      </c>
      <c r="F115" s="86">
        <f>Цены!E105</f>
        <v>455</v>
      </c>
      <c r="G115" s="111">
        <f t="shared" si="10"/>
        <v>0</v>
      </c>
      <c r="H115" s="20"/>
    </row>
    <row r="116" spans="1:8" x14ac:dyDescent="0.2">
      <c r="A116" s="5">
        <v>102</v>
      </c>
      <c r="B116" s="151"/>
      <c r="C116" s="84" t="str">
        <f>Цены!B106</f>
        <v>Очистка окна от краски</v>
      </c>
      <c r="D116" s="85" t="str">
        <f>Цены!C106</f>
        <v>м/п</v>
      </c>
      <c r="E116" s="152">
        <f>$G$13</f>
        <v>0</v>
      </c>
      <c r="F116" s="86">
        <f>Цены!E106</f>
        <v>1872</v>
      </c>
      <c r="G116" s="111">
        <f t="shared" si="10"/>
        <v>0</v>
      </c>
      <c r="H116" s="20"/>
    </row>
    <row r="117" spans="1:8" x14ac:dyDescent="0.2">
      <c r="A117" s="5">
        <v>103</v>
      </c>
      <c r="B117" s="9">
        <f>IF(SUM(B118:B122)&gt;0,1,"")</f>
        <v>1</v>
      </c>
      <c r="C117" s="428" t="s">
        <v>84</v>
      </c>
      <c r="D117" s="428"/>
      <c r="E117" s="428"/>
      <c r="F117" s="428"/>
      <c r="G117" s="428"/>
      <c r="H117" s="20"/>
    </row>
    <row r="118" spans="1:8" ht="25.5" x14ac:dyDescent="0.2">
      <c r="A118" s="5">
        <v>104</v>
      </c>
      <c r="B118" s="151"/>
      <c r="C118" s="84" t="str">
        <f>Цены!B108</f>
        <v>Демонтаж встроенных шкафов и полок, антресолей</v>
      </c>
      <c r="D118" s="85" t="str">
        <f>Цены!C108</f>
        <v>м2</v>
      </c>
      <c r="E118" s="152">
        <v>0</v>
      </c>
      <c r="F118" s="86">
        <f>Цены!E108</f>
        <v>1122</v>
      </c>
      <c r="G118" s="111">
        <f>E118*F118</f>
        <v>0</v>
      </c>
      <c r="H118" s="20"/>
    </row>
    <row r="119" spans="1:8" x14ac:dyDescent="0.2">
      <c r="A119" s="5">
        <v>105</v>
      </c>
      <c r="B119" s="151"/>
      <c r="C119" s="84" t="str">
        <f>Цены!B109</f>
        <v>Демонтаж карнизов</v>
      </c>
      <c r="D119" s="85" t="str">
        <f>Цены!C109</f>
        <v>м/п</v>
      </c>
      <c r="E119" s="152">
        <f>$G$10</f>
        <v>0</v>
      </c>
      <c r="F119" s="86">
        <f>Цены!E109</f>
        <v>284</v>
      </c>
      <c r="G119" s="111">
        <f>E119*F119</f>
        <v>0</v>
      </c>
      <c r="H119" s="20"/>
    </row>
    <row r="120" spans="1:8" x14ac:dyDescent="0.2">
      <c r="A120" s="5">
        <v>106</v>
      </c>
      <c r="B120" s="151"/>
      <c r="C120" s="84" t="str">
        <f>Цены!B110</f>
        <v>Демонтаж вентиляционной решетки</v>
      </c>
      <c r="D120" s="85" t="str">
        <f>Цены!C110</f>
        <v>шт.</v>
      </c>
      <c r="E120" s="152">
        <v>0</v>
      </c>
      <c r="F120" s="86">
        <f>Цены!E110</f>
        <v>117</v>
      </c>
      <c r="G120" s="111">
        <f>E120*F120</f>
        <v>0</v>
      </c>
      <c r="H120" s="20"/>
    </row>
    <row r="121" spans="1:8" x14ac:dyDescent="0.2">
      <c r="A121" s="5">
        <v>107</v>
      </c>
      <c r="B121" s="151">
        <v>1</v>
      </c>
      <c r="C121" s="84" t="str">
        <f>Цены!B111</f>
        <v>Демонтаж  воздуховодов</v>
      </c>
      <c r="D121" s="85" t="str">
        <f>Цены!C111</f>
        <v>м/п</v>
      </c>
      <c r="E121" s="152">
        <v>2</v>
      </c>
      <c r="F121" s="86">
        <f>Цены!E111</f>
        <v>273</v>
      </c>
      <c r="G121" s="111">
        <f>E121*F121</f>
        <v>546</v>
      </c>
      <c r="H121" s="20"/>
    </row>
    <row r="122" spans="1:8" x14ac:dyDescent="0.2">
      <c r="A122" s="5">
        <v>108</v>
      </c>
      <c r="B122" s="151"/>
      <c r="C122" s="84" t="str">
        <f>Цены!B112</f>
        <v>Срез  металлоконструкций</v>
      </c>
      <c r="D122" s="85" t="str">
        <f>Цены!C112</f>
        <v>шт.</v>
      </c>
      <c r="E122" s="152">
        <v>0</v>
      </c>
      <c r="F122" s="86">
        <f>Цены!E112</f>
        <v>117</v>
      </c>
      <c r="G122" s="111">
        <f>E122*F122</f>
        <v>0</v>
      </c>
      <c r="H122" s="20"/>
    </row>
    <row r="123" spans="1:8" x14ac:dyDescent="0.2">
      <c r="A123" s="5">
        <v>109</v>
      </c>
      <c r="B123" s="9">
        <f>IF(SUM(B124:B149)&gt;0,1,"")</f>
        <v>1</v>
      </c>
      <c r="C123" s="428" t="s">
        <v>89</v>
      </c>
      <c r="D123" s="428"/>
      <c r="E123" s="428"/>
      <c r="F123" s="428"/>
      <c r="G123" s="428"/>
      <c r="H123" s="20"/>
    </row>
    <row r="124" spans="1:8" x14ac:dyDescent="0.2">
      <c r="A124" s="5">
        <v>110</v>
      </c>
      <c r="B124" s="151"/>
      <c r="C124" s="84" t="str">
        <f>Цены!B114</f>
        <v>Демонтаж  смесителя</v>
      </c>
      <c r="D124" s="85" t="str">
        <f>Цены!C114</f>
        <v>шт.</v>
      </c>
      <c r="E124" s="152">
        <v>0</v>
      </c>
      <c r="F124" s="86">
        <f>Цены!E114</f>
        <v>683</v>
      </c>
      <c r="G124" s="111">
        <f t="shared" ref="G124:G149" si="11">E124*F124</f>
        <v>0</v>
      </c>
      <c r="H124" s="20"/>
    </row>
    <row r="125" spans="1:8" x14ac:dyDescent="0.2">
      <c r="A125" s="5">
        <v>111</v>
      </c>
      <c r="B125" s="151"/>
      <c r="C125" s="84" t="str">
        <f>Цены!B115</f>
        <v>Демонтаж душевой кабины (без сохранения)</v>
      </c>
      <c r="D125" s="85" t="str">
        <f>Цены!C115</f>
        <v>шт.</v>
      </c>
      <c r="E125" s="152">
        <v>0</v>
      </c>
      <c r="F125" s="86">
        <f>Цены!E115</f>
        <v>1164</v>
      </c>
      <c r="G125" s="111">
        <f t="shared" si="11"/>
        <v>0</v>
      </c>
      <c r="H125" s="20"/>
    </row>
    <row r="126" spans="1:8" x14ac:dyDescent="0.2">
      <c r="A126" s="5">
        <v>112</v>
      </c>
      <c r="B126" s="151"/>
      <c r="C126" s="84" t="str">
        <f>Цены!B116</f>
        <v>Демонтаж душевой кабины (с сохранением)</v>
      </c>
      <c r="D126" s="85" t="str">
        <f>Цены!C116</f>
        <v>шт.</v>
      </c>
      <c r="E126" s="152">
        <v>0</v>
      </c>
      <c r="F126" s="86">
        <f>Цены!E116</f>
        <v>4731</v>
      </c>
      <c r="G126" s="111">
        <f t="shared" si="11"/>
        <v>0</v>
      </c>
      <c r="H126" s="20"/>
    </row>
    <row r="127" spans="1:8" x14ac:dyDescent="0.2">
      <c r="A127" s="5">
        <v>113</v>
      </c>
      <c r="B127" s="151"/>
      <c r="C127" s="84" t="str">
        <f>Цены!B117</f>
        <v>Демонтаж ванны (без сохранения)</v>
      </c>
      <c r="D127" s="85" t="str">
        <f>Цены!C117</f>
        <v>шт.</v>
      </c>
      <c r="E127" s="152">
        <v>0</v>
      </c>
      <c r="F127" s="86">
        <f>Цены!E117</f>
        <v>1347</v>
      </c>
      <c r="G127" s="111">
        <f t="shared" si="11"/>
        <v>0</v>
      </c>
      <c r="H127" s="20"/>
    </row>
    <row r="128" spans="1:8" x14ac:dyDescent="0.2">
      <c r="A128" s="5">
        <v>114</v>
      </c>
      <c r="B128" s="151"/>
      <c r="C128" s="84" t="str">
        <f>Цены!B118</f>
        <v>Демонтаж ванны (с сохранением)</v>
      </c>
      <c r="D128" s="85" t="str">
        <f>Цены!C118</f>
        <v>шт.</v>
      </c>
      <c r="E128" s="152">
        <v>0</v>
      </c>
      <c r="F128" s="86">
        <f>Цены!E118</f>
        <v>2109</v>
      </c>
      <c r="G128" s="111">
        <f t="shared" si="11"/>
        <v>0</v>
      </c>
      <c r="H128" s="20"/>
    </row>
    <row r="129" spans="1:8" x14ac:dyDescent="0.2">
      <c r="A129" s="5">
        <v>115</v>
      </c>
      <c r="B129" s="151"/>
      <c r="C129" s="84" t="str">
        <f>Цены!B119</f>
        <v>Демонтаж чугунной ванны (без сохранения)</v>
      </c>
      <c r="D129" s="85" t="str">
        <f>Цены!C119</f>
        <v>шт.</v>
      </c>
      <c r="E129" s="152">
        <v>0</v>
      </c>
      <c r="F129" s="86">
        <f>Цены!E119</f>
        <v>1913</v>
      </c>
      <c r="G129" s="111">
        <f t="shared" si="11"/>
        <v>0</v>
      </c>
      <c r="H129" s="20"/>
    </row>
    <row r="130" spans="1:8" x14ac:dyDescent="0.2">
      <c r="A130" s="5">
        <v>116</v>
      </c>
      <c r="B130" s="151"/>
      <c r="C130" s="84" t="str">
        <f>Цены!B120</f>
        <v>Демонтаж чугунной ванны (с сохранением)</v>
      </c>
      <c r="D130" s="85" t="str">
        <f>Цены!C120</f>
        <v>шт.</v>
      </c>
      <c r="E130" s="152">
        <v>0</v>
      </c>
      <c r="F130" s="86">
        <f>Цены!E120</f>
        <v>4916</v>
      </c>
      <c r="G130" s="111">
        <f t="shared" si="11"/>
        <v>0</v>
      </c>
      <c r="H130" s="20"/>
    </row>
    <row r="131" spans="1:8" x14ac:dyDescent="0.2">
      <c r="A131" s="5">
        <v>117</v>
      </c>
      <c r="B131" s="151"/>
      <c r="C131" s="84" t="str">
        <f>Цены!B121</f>
        <v>Демонтаж сантехнического шкафа</v>
      </c>
      <c r="D131" s="85" t="str">
        <f>Цены!C121</f>
        <v>м2</v>
      </c>
      <c r="E131" s="152">
        <v>0</v>
      </c>
      <c r="F131" s="86">
        <f>Цены!E121</f>
        <v>774</v>
      </c>
      <c r="G131" s="111">
        <f t="shared" si="11"/>
        <v>0</v>
      </c>
      <c r="H131" s="20"/>
    </row>
    <row r="132" spans="1:8" x14ac:dyDescent="0.2">
      <c r="A132" s="5">
        <v>118</v>
      </c>
      <c r="B132" s="151"/>
      <c r="C132" s="84" t="str">
        <f>Цены!B122</f>
        <v>Демонтаж  раковины</v>
      </c>
      <c r="D132" s="85" t="str">
        <f>Цены!C122</f>
        <v>шт.</v>
      </c>
      <c r="E132" s="152">
        <v>0</v>
      </c>
      <c r="F132" s="86">
        <f>Цены!E122</f>
        <v>674</v>
      </c>
      <c r="G132" s="111">
        <f t="shared" si="11"/>
        <v>0</v>
      </c>
      <c r="H132" s="20"/>
    </row>
    <row r="133" spans="1:8" x14ac:dyDescent="0.2">
      <c r="A133" s="5">
        <v>119</v>
      </c>
      <c r="B133" s="151"/>
      <c r="C133" s="84" t="str">
        <f>Цены!B123</f>
        <v>Демонтаж кухонной мойки</v>
      </c>
      <c r="D133" s="85" t="str">
        <f>Цены!C123</f>
        <v>шт.</v>
      </c>
      <c r="E133" s="152">
        <v>0</v>
      </c>
      <c r="F133" s="86">
        <f>Цены!E123</f>
        <v>773</v>
      </c>
      <c r="G133" s="111">
        <f t="shared" si="11"/>
        <v>0</v>
      </c>
      <c r="H133" s="20"/>
    </row>
    <row r="134" spans="1:8" x14ac:dyDescent="0.2">
      <c r="A134" s="5">
        <v>120</v>
      </c>
      <c r="B134" s="151"/>
      <c r="C134" s="84" t="str">
        <f>Цены!B124</f>
        <v>Демонтаж унитаза</v>
      </c>
      <c r="D134" s="85" t="str">
        <f>Цены!C124</f>
        <v>шт.</v>
      </c>
      <c r="E134" s="152">
        <v>0</v>
      </c>
      <c r="F134" s="86">
        <f>Цены!E124</f>
        <v>966</v>
      </c>
      <c r="G134" s="111">
        <f t="shared" si="11"/>
        <v>0</v>
      </c>
      <c r="H134" s="20"/>
    </row>
    <row r="135" spans="1:8" x14ac:dyDescent="0.2">
      <c r="A135" s="5">
        <v>121</v>
      </c>
      <c r="B135" s="151"/>
      <c r="C135" s="84" t="str">
        <f>Цены!B125</f>
        <v>Демонтаж стиральной машины</v>
      </c>
      <c r="D135" s="85" t="str">
        <f>Цены!C125</f>
        <v>шт.</v>
      </c>
      <c r="E135" s="152">
        <v>0</v>
      </c>
      <c r="F135" s="86">
        <f>Цены!E125</f>
        <v>966</v>
      </c>
      <c r="G135" s="111">
        <f t="shared" si="11"/>
        <v>0</v>
      </c>
      <c r="H135" s="20"/>
    </row>
    <row r="136" spans="1:8" x14ac:dyDescent="0.2">
      <c r="A136" s="5">
        <v>122</v>
      </c>
      <c r="B136" s="151"/>
      <c r="C136" s="84" t="str">
        <f>Цены!B126</f>
        <v>Демонтаж  полотенцесушителя (электро)</v>
      </c>
      <c r="D136" s="85" t="str">
        <f>Цены!C126</f>
        <v>шт.</v>
      </c>
      <c r="E136" s="152">
        <v>0</v>
      </c>
      <c r="F136" s="86">
        <f>Цены!E126</f>
        <v>525</v>
      </c>
      <c r="G136" s="111">
        <f t="shared" si="11"/>
        <v>0</v>
      </c>
      <c r="H136" s="20"/>
    </row>
    <row r="137" spans="1:8" x14ac:dyDescent="0.2">
      <c r="A137" s="5">
        <v>123</v>
      </c>
      <c r="B137" s="151"/>
      <c r="C137" s="84" t="str">
        <f>Цены!B127</f>
        <v>Демонтаж  водонагревателя</v>
      </c>
      <c r="D137" s="85" t="str">
        <f>Цены!C127</f>
        <v>шт.</v>
      </c>
      <c r="E137" s="152">
        <v>0</v>
      </c>
      <c r="F137" s="86">
        <f>Цены!E127</f>
        <v>1260</v>
      </c>
      <c r="G137" s="111">
        <f t="shared" si="11"/>
        <v>0</v>
      </c>
      <c r="H137" s="20"/>
    </row>
    <row r="138" spans="1:8" x14ac:dyDescent="0.2">
      <c r="A138" s="5">
        <v>124</v>
      </c>
      <c r="B138" s="151"/>
      <c r="C138" s="84" t="str">
        <f>Цены!B128</f>
        <v>Демонтаж кранов вводных, счетчиков</v>
      </c>
      <c r="D138" s="85" t="str">
        <f>Цены!C128</f>
        <v>шт.</v>
      </c>
      <c r="E138" s="152">
        <v>0</v>
      </c>
      <c r="F138" s="86">
        <f>Цены!E128</f>
        <v>186</v>
      </c>
      <c r="G138" s="111">
        <f t="shared" si="11"/>
        <v>0</v>
      </c>
      <c r="H138" s="20"/>
    </row>
    <row r="139" spans="1:8" x14ac:dyDescent="0.2">
      <c r="A139" s="5">
        <v>125</v>
      </c>
      <c r="B139" s="151"/>
      <c r="C139" s="84" t="str">
        <f>Цены!B129</f>
        <v>Демонтаж кранов шаровых</v>
      </c>
      <c r="D139" s="85" t="str">
        <f>Цены!C129</f>
        <v>шт.</v>
      </c>
      <c r="E139" s="152">
        <v>0</v>
      </c>
      <c r="F139" s="86">
        <f>Цены!E129</f>
        <v>168</v>
      </c>
      <c r="G139" s="111">
        <f t="shared" si="11"/>
        <v>0</v>
      </c>
      <c r="H139" s="20"/>
    </row>
    <row r="140" spans="1:8" x14ac:dyDescent="0.2">
      <c r="A140" s="5">
        <v>126</v>
      </c>
      <c r="B140" s="151"/>
      <c r="C140" s="84" t="str">
        <f>Цены!B130</f>
        <v>Демонтаж труб в/с</v>
      </c>
      <c r="D140" s="85" t="str">
        <f>Цены!C130</f>
        <v>м/п</v>
      </c>
      <c r="E140" s="152">
        <v>0</v>
      </c>
      <c r="F140" s="86">
        <f>Цены!E130</f>
        <v>284</v>
      </c>
      <c r="G140" s="111">
        <f t="shared" si="11"/>
        <v>0</v>
      </c>
      <c r="H140" s="20"/>
    </row>
    <row r="141" spans="1:8" x14ac:dyDescent="0.2">
      <c r="A141" s="5">
        <v>127</v>
      </c>
      <c r="B141" s="151"/>
      <c r="C141" s="84" t="str">
        <f>Цены!B131</f>
        <v>Демонтаж труб канализации</v>
      </c>
      <c r="D141" s="85" t="str">
        <f>Цены!C131</f>
        <v>м/п</v>
      </c>
      <c r="E141" s="152">
        <v>0</v>
      </c>
      <c r="F141" s="86">
        <f>Цены!E131</f>
        <v>450</v>
      </c>
      <c r="G141" s="111">
        <f t="shared" si="11"/>
        <v>0</v>
      </c>
      <c r="H141" s="20"/>
    </row>
    <row r="142" spans="1:8" x14ac:dyDescent="0.2">
      <c r="A142" s="5">
        <v>128</v>
      </c>
      <c r="B142" s="151"/>
      <c r="C142" s="84" t="str">
        <f>Цены!B132</f>
        <v xml:space="preserve">Расчеканка чугунных труб </v>
      </c>
      <c r="D142" s="85" t="str">
        <f>Цены!C132</f>
        <v>шт.</v>
      </c>
      <c r="E142" s="152">
        <v>0</v>
      </c>
      <c r="F142" s="86">
        <f>Цены!E132</f>
        <v>5168</v>
      </c>
      <c r="G142" s="111">
        <f t="shared" si="11"/>
        <v>0</v>
      </c>
      <c r="H142" s="20"/>
    </row>
    <row r="143" spans="1:8" x14ac:dyDescent="0.2">
      <c r="A143" s="5">
        <v>129</v>
      </c>
      <c r="B143" s="151">
        <v>1</v>
      </c>
      <c r="C143" s="84" t="str">
        <f>Цены!B133</f>
        <v>Демонтаж  радиатора</v>
      </c>
      <c r="D143" s="85" t="str">
        <f>Цены!C133</f>
        <v>шт.</v>
      </c>
      <c r="E143" s="152">
        <v>2</v>
      </c>
      <c r="F143" s="86">
        <f>Цены!E133</f>
        <v>773</v>
      </c>
      <c r="G143" s="111">
        <f t="shared" si="11"/>
        <v>1546</v>
      </c>
      <c r="H143" s="20"/>
    </row>
    <row r="144" spans="1:8" x14ac:dyDescent="0.2">
      <c r="A144" s="5">
        <v>130</v>
      </c>
      <c r="B144" s="151"/>
      <c r="C144" s="84" t="str">
        <f>Цены!B134</f>
        <v xml:space="preserve">Очистка стояка от старой краски до 3м </v>
      </c>
      <c r="D144" s="85" t="str">
        <f>Цены!C134</f>
        <v>м/п</v>
      </c>
      <c r="E144" s="152">
        <v>0</v>
      </c>
      <c r="F144" s="86">
        <f>Цены!E134</f>
        <v>1868</v>
      </c>
      <c r="G144" s="111">
        <f t="shared" si="11"/>
        <v>0</v>
      </c>
      <c r="H144" s="20"/>
    </row>
    <row r="145" spans="1:8" x14ac:dyDescent="0.2">
      <c r="A145" s="5">
        <v>131</v>
      </c>
      <c r="B145" s="151"/>
      <c r="C145" s="84" t="str">
        <f>Цены!B135</f>
        <v>Очистка радиатора от краски ( до 5 секций)</v>
      </c>
      <c r="D145" s="85" t="str">
        <f>Цены!C135</f>
        <v>шт.</v>
      </c>
      <c r="E145" s="152">
        <v>0</v>
      </c>
      <c r="F145" s="86">
        <f>Цены!E135</f>
        <v>1934</v>
      </c>
      <c r="G145" s="111">
        <f t="shared" si="11"/>
        <v>0</v>
      </c>
      <c r="H145" s="20"/>
    </row>
    <row r="146" spans="1:8" x14ac:dyDescent="0.2">
      <c r="A146" s="5">
        <v>132</v>
      </c>
      <c r="B146" s="151"/>
      <c r="C146" s="84" t="str">
        <f>Цены!B136</f>
        <v xml:space="preserve">Очистка радиатора каждая следующая секция </v>
      </c>
      <c r="D146" s="85" t="str">
        <f>Цены!C136</f>
        <v>шт.</v>
      </c>
      <c r="E146" s="152">
        <v>0</v>
      </c>
      <c r="F146" s="86">
        <f>Цены!E136</f>
        <v>653</v>
      </c>
      <c r="G146" s="111">
        <f t="shared" si="11"/>
        <v>0</v>
      </c>
      <c r="H146" s="20"/>
    </row>
    <row r="147" spans="1:8" ht="25.5" x14ac:dyDescent="0.2">
      <c r="A147" s="5">
        <v>133</v>
      </c>
      <c r="B147" s="151"/>
      <c r="C147" s="84" t="str">
        <f>Цены!B137</f>
        <v>Демонтаж кабины совмещенного санузла (из ацеида)</v>
      </c>
      <c r="D147" s="85" t="str">
        <f>Цены!C137</f>
        <v>шт.</v>
      </c>
      <c r="E147" s="152">
        <v>0</v>
      </c>
      <c r="F147" s="86">
        <f>Цены!E137</f>
        <v>15780</v>
      </c>
      <c r="G147" s="111">
        <f t="shared" si="11"/>
        <v>0</v>
      </c>
      <c r="H147" s="20"/>
    </row>
    <row r="148" spans="1:8" ht="25.5" x14ac:dyDescent="0.2">
      <c r="A148" s="5">
        <v>134</v>
      </c>
      <c r="B148" s="151"/>
      <c r="C148" s="84" t="str">
        <f>Цены!B138</f>
        <v>Демонтаж кабины раздельного санузла (из ацеида)</v>
      </c>
      <c r="D148" s="85" t="str">
        <f>Цены!C138</f>
        <v>шт.</v>
      </c>
      <c r="E148" s="152">
        <v>0</v>
      </c>
      <c r="F148" s="86">
        <f>Цены!E138</f>
        <v>18780</v>
      </c>
      <c r="G148" s="111">
        <f t="shared" si="11"/>
        <v>0</v>
      </c>
      <c r="H148" s="20"/>
    </row>
    <row r="149" spans="1:8" x14ac:dyDescent="0.2">
      <c r="A149" s="5">
        <v>135</v>
      </c>
      <c r="B149" s="151"/>
      <c r="C149" s="84" t="str">
        <f>Цены!B139</f>
        <v>Демонтаж бетонного пола сан тех кабины</v>
      </c>
      <c r="D149" s="85" t="str">
        <f>Цены!C139</f>
        <v>шт.</v>
      </c>
      <c r="E149" s="152">
        <v>0</v>
      </c>
      <c r="F149" s="86">
        <f>Цены!E139</f>
        <v>14793</v>
      </c>
      <c r="G149" s="111">
        <f t="shared" si="11"/>
        <v>0</v>
      </c>
      <c r="H149" s="20"/>
    </row>
    <row r="150" spans="1:8" x14ac:dyDescent="0.2">
      <c r="A150" s="5">
        <v>136</v>
      </c>
      <c r="B150" s="9">
        <f>IF(SUM(B151:B169)&gt;0,1,"")</f>
        <v>1</v>
      </c>
      <c r="C150" s="428" t="s">
        <v>115</v>
      </c>
      <c r="D150" s="428"/>
      <c r="E150" s="428"/>
      <c r="F150" s="428"/>
      <c r="G150" s="428"/>
      <c r="H150" s="20"/>
    </row>
    <row r="151" spans="1:8" x14ac:dyDescent="0.2">
      <c r="A151" s="5">
        <v>137</v>
      </c>
      <c r="B151" s="151"/>
      <c r="C151" s="84" t="str">
        <f>Цены!B141</f>
        <v xml:space="preserve">Демонтаж панели электроточки </v>
      </c>
      <c r="D151" s="85" t="str">
        <f>Цены!C141</f>
        <v>шт.</v>
      </c>
      <c r="E151" s="152">
        <v>0</v>
      </c>
      <c r="F151" s="86">
        <f>Цены!E141</f>
        <v>74</v>
      </c>
      <c r="G151" s="111">
        <f t="shared" ref="G151:G169" si="12">E151*F151</f>
        <v>0</v>
      </c>
      <c r="H151" s="20"/>
    </row>
    <row r="152" spans="1:8" x14ac:dyDescent="0.2">
      <c r="A152" s="5">
        <v>138</v>
      </c>
      <c r="B152" s="151"/>
      <c r="C152" s="84" t="str">
        <f>Цены!B142</f>
        <v>Демонтаж розеток и выключателей</v>
      </c>
      <c r="D152" s="85" t="str">
        <f>Цены!C142</f>
        <v>шт.</v>
      </c>
      <c r="E152" s="152">
        <v>0</v>
      </c>
      <c r="F152" s="86">
        <f>Цены!E142</f>
        <v>263</v>
      </c>
      <c r="G152" s="111">
        <f t="shared" si="12"/>
        <v>0</v>
      </c>
      <c r="H152" s="20"/>
    </row>
    <row r="153" spans="1:8" x14ac:dyDescent="0.2">
      <c r="A153" s="5">
        <v>139</v>
      </c>
      <c r="B153" s="151"/>
      <c r="C153" s="84" t="str">
        <f>Цены!B143</f>
        <v>Демонтаж  светильников</v>
      </c>
      <c r="D153" s="85" t="str">
        <f>Цены!C143</f>
        <v>шт.</v>
      </c>
      <c r="E153" s="152">
        <v>0</v>
      </c>
      <c r="F153" s="86">
        <f>Цены!E143</f>
        <v>186</v>
      </c>
      <c r="G153" s="111">
        <f t="shared" si="12"/>
        <v>0</v>
      </c>
      <c r="H153" s="20"/>
    </row>
    <row r="154" spans="1:8" x14ac:dyDescent="0.2">
      <c r="A154" s="5">
        <v>140</v>
      </c>
      <c r="B154" s="151"/>
      <c r="C154" s="84" t="str">
        <f>Цены!B144</f>
        <v>Демонтаж люстры</v>
      </c>
      <c r="D154" s="85" t="str">
        <f>Цены!C144</f>
        <v>шт.</v>
      </c>
      <c r="E154" s="152">
        <v>0</v>
      </c>
      <c r="F154" s="86">
        <f>Цены!E144</f>
        <v>383</v>
      </c>
      <c r="G154" s="111">
        <f t="shared" si="12"/>
        <v>0</v>
      </c>
      <c r="H154" s="20"/>
    </row>
    <row r="155" spans="1:8" x14ac:dyDescent="0.2">
      <c r="A155" s="5">
        <v>141</v>
      </c>
      <c r="B155" s="151"/>
      <c r="C155" s="84" t="str">
        <f>Цены!B145</f>
        <v>Демонтаж  электрокабеля</v>
      </c>
      <c r="D155" s="85" t="str">
        <f>Цены!C145</f>
        <v>м/п</v>
      </c>
      <c r="E155" s="152">
        <v>0</v>
      </c>
      <c r="F155" s="86">
        <f>Цены!E145</f>
        <v>39</v>
      </c>
      <c r="G155" s="111">
        <f t="shared" si="12"/>
        <v>0</v>
      </c>
      <c r="H155" s="20"/>
    </row>
    <row r="156" spans="1:8" x14ac:dyDescent="0.2">
      <c r="A156" s="5">
        <v>142</v>
      </c>
      <c r="B156" s="151">
        <v>1</v>
      </c>
      <c r="C156" s="84" t="str">
        <f>Цены!B146</f>
        <v>Демонтаж автоматического выключателя</v>
      </c>
      <c r="D156" s="85" t="str">
        <f>Цены!C146</f>
        <v>шт.</v>
      </c>
      <c r="E156" s="152">
        <v>1</v>
      </c>
      <c r="F156" s="86">
        <f>Цены!E146</f>
        <v>186</v>
      </c>
      <c r="G156" s="111">
        <f t="shared" si="12"/>
        <v>186</v>
      </c>
      <c r="H156" s="20"/>
    </row>
    <row r="157" spans="1:8" x14ac:dyDescent="0.2">
      <c r="A157" s="5">
        <v>143</v>
      </c>
      <c r="B157" s="151">
        <v>1</v>
      </c>
      <c r="C157" s="84" t="str">
        <f>Цены!B147</f>
        <v>Демонтаж электрического щита</v>
      </c>
      <c r="D157" s="85" t="str">
        <f>Цены!C147</f>
        <v>шт.</v>
      </c>
      <c r="E157" s="152">
        <v>1</v>
      </c>
      <c r="F157" s="86">
        <f>Цены!E147</f>
        <v>1418</v>
      </c>
      <c r="G157" s="111">
        <f t="shared" si="12"/>
        <v>1418</v>
      </c>
      <c r="H157" s="20"/>
    </row>
    <row r="158" spans="1:8" x14ac:dyDescent="0.2">
      <c r="A158" s="5">
        <v>144</v>
      </c>
      <c r="B158" s="151">
        <v>1</v>
      </c>
      <c r="C158" s="84" t="str">
        <f>Цены!B148</f>
        <v>Пробивка отверстия в стене (бетон) ф 16-20</v>
      </c>
      <c r="D158" s="85" t="str">
        <f>Цены!C148</f>
        <v>шт.</v>
      </c>
      <c r="E158" s="152">
        <v>2</v>
      </c>
      <c r="F158" s="86">
        <f>Цены!E148</f>
        <v>1283</v>
      </c>
      <c r="G158" s="111">
        <f t="shared" si="12"/>
        <v>2566</v>
      </c>
      <c r="H158" s="20"/>
    </row>
    <row r="159" spans="1:8" x14ac:dyDescent="0.2">
      <c r="A159" s="5">
        <v>145</v>
      </c>
      <c r="B159" s="151">
        <v>1</v>
      </c>
      <c r="C159" s="84" t="str">
        <f>Цены!B149</f>
        <v>Пробивка отверстия в стене  (кирпич) ф 16-20</v>
      </c>
      <c r="D159" s="85" t="str">
        <f>Цены!C149</f>
        <v>шт.</v>
      </c>
      <c r="E159" s="152">
        <v>3</v>
      </c>
      <c r="F159" s="86">
        <f>Цены!E149</f>
        <v>714</v>
      </c>
      <c r="G159" s="111">
        <f t="shared" si="12"/>
        <v>2142</v>
      </c>
      <c r="H159" s="20"/>
    </row>
    <row r="160" spans="1:8" ht="25.5" x14ac:dyDescent="0.2">
      <c r="A160" s="5">
        <v>146</v>
      </c>
      <c r="B160" s="151"/>
      <c r="C160" s="84" t="str">
        <f>Цены!B150</f>
        <v>Пробивка отверстия в стене (пеноблок, пазогребневый блок) ф 16-20</v>
      </c>
      <c r="D160" s="85" t="str">
        <f>Цены!C150</f>
        <v>шт.</v>
      </c>
      <c r="E160" s="152">
        <v>0</v>
      </c>
      <c r="F160" s="86">
        <f>Цены!E150</f>
        <v>578</v>
      </c>
      <c r="G160" s="111">
        <f t="shared" si="12"/>
        <v>0</v>
      </c>
      <c r="H160" s="20"/>
    </row>
    <row r="161" spans="1:8" ht="25.5" x14ac:dyDescent="0.2">
      <c r="A161" s="5">
        <v>147</v>
      </c>
      <c r="B161" s="151"/>
      <c r="C161" s="84" t="str">
        <f>Цены!B151</f>
        <v>Штробление ниши под элщит до 12 модулей (бетон)</v>
      </c>
      <c r="D161" s="85" t="str">
        <f>Цены!C151</f>
        <v>шт.</v>
      </c>
      <c r="E161" s="152">
        <v>0</v>
      </c>
      <c r="F161" s="86">
        <f>Цены!E151</f>
        <v>6381</v>
      </c>
      <c r="G161" s="111">
        <f t="shared" si="12"/>
        <v>0</v>
      </c>
      <c r="H161" s="20"/>
    </row>
    <row r="162" spans="1:8" ht="25.5" x14ac:dyDescent="0.2">
      <c r="A162" s="5">
        <v>148</v>
      </c>
      <c r="B162" s="151">
        <v>1</v>
      </c>
      <c r="C162" s="84" t="str">
        <f>Цены!B152</f>
        <v>Штробление ниши под элщит 12-36 модулей (бетон)</v>
      </c>
      <c r="D162" s="85" t="str">
        <f>Цены!C152</f>
        <v>шт.</v>
      </c>
      <c r="E162" s="152">
        <v>1</v>
      </c>
      <c r="F162" s="86">
        <f>Цены!E152</f>
        <v>9668</v>
      </c>
      <c r="G162" s="111">
        <f t="shared" si="12"/>
        <v>9668</v>
      </c>
      <c r="H162" s="20"/>
    </row>
    <row r="163" spans="1:8" ht="25.5" x14ac:dyDescent="0.2">
      <c r="A163" s="5">
        <v>149</v>
      </c>
      <c r="B163" s="151"/>
      <c r="C163" s="84" t="str">
        <f>Цены!B153</f>
        <v>Штробление ниши под элщит до 12 модулей (кирпич/Пено блок/пгп)</v>
      </c>
      <c r="D163" s="85" t="str">
        <f>Цены!C153</f>
        <v>шт.</v>
      </c>
      <c r="E163" s="152">
        <v>0</v>
      </c>
      <c r="F163" s="86">
        <f>Цены!E153</f>
        <v>2691</v>
      </c>
      <c r="G163" s="111">
        <f t="shared" si="12"/>
        <v>0</v>
      </c>
      <c r="H163" s="20"/>
    </row>
    <row r="164" spans="1:8" ht="25.5" x14ac:dyDescent="0.2">
      <c r="A164" s="5">
        <v>150</v>
      </c>
      <c r="B164" s="151"/>
      <c r="C164" s="84" t="str">
        <f>Цены!B154</f>
        <v>Штробление ниши под элщит 12-36 модулей (кирпич/Пено блок/пгп)</v>
      </c>
      <c r="D164" s="85" t="str">
        <f>Цены!C154</f>
        <v>шт.</v>
      </c>
      <c r="E164" s="152">
        <v>0</v>
      </c>
      <c r="F164" s="86">
        <f>Цены!E154</f>
        <v>5343</v>
      </c>
      <c r="G164" s="111">
        <f t="shared" si="12"/>
        <v>0</v>
      </c>
      <c r="H164" s="20"/>
    </row>
    <row r="165" spans="1:8" x14ac:dyDescent="0.2">
      <c r="A165" s="5">
        <v>151</v>
      </c>
      <c r="B165" s="153"/>
      <c r="C165" s="154" t="str">
        <f>Цены!B155</f>
        <v>&lt;Запасные строчки&gt;</v>
      </c>
      <c r="D165" s="155">
        <f>Цены!C155</f>
        <v>0</v>
      </c>
      <c r="E165" s="152">
        <v>0</v>
      </c>
      <c r="F165" s="156">
        <f>Цены!E155</f>
        <v>0</v>
      </c>
      <c r="G165" s="111">
        <f t="shared" si="12"/>
        <v>0</v>
      </c>
      <c r="H165" s="20"/>
    </row>
    <row r="166" spans="1:8" x14ac:dyDescent="0.2">
      <c r="A166" s="5">
        <v>152</v>
      </c>
      <c r="B166" s="153"/>
      <c r="C166" s="154" t="str">
        <f>Цены!B156</f>
        <v>&lt;Запасные строчки&gt;</v>
      </c>
      <c r="D166" s="155">
        <f>Цены!C156</f>
        <v>0</v>
      </c>
      <c r="E166" s="152">
        <v>0</v>
      </c>
      <c r="F166" s="156">
        <f>Цены!E156</f>
        <v>0</v>
      </c>
      <c r="G166" s="111">
        <f t="shared" si="12"/>
        <v>0</v>
      </c>
      <c r="H166" s="20"/>
    </row>
    <row r="167" spans="1:8" x14ac:dyDescent="0.2">
      <c r="A167" s="5">
        <v>153</v>
      </c>
      <c r="B167" s="153"/>
      <c r="C167" s="154" t="str">
        <f>Цены!B157</f>
        <v>&lt;Запасные строчки&gt;</v>
      </c>
      <c r="D167" s="155">
        <f>Цены!C157</f>
        <v>0</v>
      </c>
      <c r="E167" s="152">
        <v>0</v>
      </c>
      <c r="F167" s="156">
        <f>Цены!E157</f>
        <v>0</v>
      </c>
      <c r="G167" s="111">
        <f t="shared" si="12"/>
        <v>0</v>
      </c>
      <c r="H167" s="20"/>
    </row>
    <row r="168" spans="1:8" x14ac:dyDescent="0.2">
      <c r="A168" s="5">
        <v>154</v>
      </c>
      <c r="B168" s="153"/>
      <c r="C168" s="154" t="str">
        <f>Цены!B158</f>
        <v>&lt;Запасные строчки&gt;</v>
      </c>
      <c r="D168" s="155">
        <f>Цены!C158</f>
        <v>0</v>
      </c>
      <c r="E168" s="152">
        <v>0</v>
      </c>
      <c r="F168" s="156">
        <f>Цены!E158</f>
        <v>0</v>
      </c>
      <c r="G168" s="111">
        <f t="shared" si="12"/>
        <v>0</v>
      </c>
      <c r="H168" s="20"/>
    </row>
    <row r="169" spans="1:8" x14ac:dyDescent="0.2">
      <c r="A169" s="5">
        <v>155</v>
      </c>
      <c r="B169" s="153"/>
      <c r="C169" s="154" t="str">
        <f>Цены!B159</f>
        <v>&lt;Запасные строчки&gt;</v>
      </c>
      <c r="D169" s="155">
        <f>Цены!C159</f>
        <v>0</v>
      </c>
      <c r="E169" s="152">
        <v>0</v>
      </c>
      <c r="F169" s="156">
        <f>Цены!E159</f>
        <v>0</v>
      </c>
      <c r="G169" s="111">
        <f t="shared" si="12"/>
        <v>0</v>
      </c>
      <c r="H169" s="20"/>
    </row>
    <row r="170" spans="1:8" x14ac:dyDescent="0.2">
      <c r="A170" s="5">
        <v>156</v>
      </c>
      <c r="B170" s="9">
        <f>B14</f>
        <v>1</v>
      </c>
      <c r="C170" s="433" t="s">
        <v>127</v>
      </c>
      <c r="D170" s="433"/>
      <c r="E170" s="433"/>
      <c r="F170" s="433"/>
      <c r="G170" s="112">
        <f>SUMIF(B16:B169,1,G16:G169)</f>
        <v>30196.2</v>
      </c>
      <c r="H170" s="20"/>
    </row>
    <row r="171" spans="1:8" ht="25.5" x14ac:dyDescent="0.2">
      <c r="A171" s="5">
        <v>157</v>
      </c>
      <c r="B171" s="9">
        <f>IF(SUM(B172:B331)&gt;0,1,"")</f>
        <v>1</v>
      </c>
      <c r="C171" s="414" t="str">
        <f ca="1">C1&amp;". Черновые отделочные работы"</f>
        <v>8. Черновые отделочные работы</v>
      </c>
      <c r="D171" s="415" t="s">
        <v>804</v>
      </c>
      <c r="E171" s="416" t="s">
        <v>531</v>
      </c>
      <c r="F171" s="417" t="s">
        <v>805</v>
      </c>
      <c r="G171" s="418" t="s">
        <v>578</v>
      </c>
      <c r="H171" s="20"/>
    </row>
    <row r="172" spans="1:8" x14ac:dyDescent="0.2">
      <c r="A172" s="5">
        <v>158</v>
      </c>
      <c r="B172" s="9">
        <f>IF(SUM(B173:B206)&gt;0,1,"")</f>
        <v>1</v>
      </c>
      <c r="C172" s="428" t="s">
        <v>131</v>
      </c>
      <c r="D172" s="428"/>
      <c r="E172" s="428"/>
      <c r="F172" s="428"/>
      <c r="G172" s="428"/>
      <c r="H172" s="20"/>
    </row>
    <row r="173" spans="1:8" x14ac:dyDescent="0.2">
      <c r="A173" s="5">
        <v>159</v>
      </c>
      <c r="B173" s="153">
        <v>1</v>
      </c>
      <c r="C173" s="84" t="str">
        <f>Цены!B163</f>
        <v>Грунтовка пола</v>
      </c>
      <c r="D173" s="85" t="str">
        <f>Цены!C163</f>
        <v>м2</v>
      </c>
      <c r="E173" s="152">
        <v>39.729999999999997</v>
      </c>
      <c r="F173" s="86">
        <f>Цены!E163</f>
        <v>98</v>
      </c>
      <c r="G173" s="111">
        <f t="shared" ref="G173:G206" si="13">E173*F173</f>
        <v>3893.5399999999995</v>
      </c>
      <c r="H173" s="20"/>
    </row>
    <row r="174" spans="1:8" x14ac:dyDescent="0.2">
      <c r="A174" s="5">
        <v>160</v>
      </c>
      <c r="B174" s="153"/>
      <c r="C174" s="84" t="str">
        <f>Цены!B164</f>
        <v>Грунтовка пола (второй и последующие слои)</v>
      </c>
      <c r="D174" s="85" t="str">
        <f>Цены!C164</f>
        <v>м2</v>
      </c>
      <c r="E174" s="152">
        <f t="shared" ref="E174:E180" si="14">$D$10</f>
        <v>0</v>
      </c>
      <c r="F174" s="86">
        <f>Цены!E164</f>
        <v>98</v>
      </c>
      <c r="G174" s="111">
        <f t="shared" si="13"/>
        <v>0</v>
      </c>
      <c r="H174" s="20"/>
    </row>
    <row r="175" spans="1:8" x14ac:dyDescent="0.2">
      <c r="A175" s="5">
        <v>161</v>
      </c>
      <c r="B175" s="153"/>
      <c r="C175" s="84" t="str">
        <f>Цены!B165</f>
        <v>Грунтовка пола (бетон контактом)</v>
      </c>
      <c r="D175" s="85" t="str">
        <f>Цены!C165</f>
        <v>м2</v>
      </c>
      <c r="E175" s="152">
        <f t="shared" si="14"/>
        <v>0</v>
      </c>
      <c r="F175" s="86">
        <f>Цены!E165</f>
        <v>128</v>
      </c>
      <c r="G175" s="111">
        <f t="shared" si="13"/>
        <v>0</v>
      </c>
      <c r="H175" s="20"/>
    </row>
    <row r="176" spans="1:8" x14ac:dyDescent="0.2">
      <c r="A176" s="5">
        <v>162</v>
      </c>
      <c r="B176" s="153"/>
      <c r="C176" s="84" t="str">
        <f>Цены!B166</f>
        <v>Обработка анти плесенью(пол)</v>
      </c>
      <c r="D176" s="85" t="str">
        <f>Цены!C166</f>
        <v>м2</v>
      </c>
      <c r="E176" s="152">
        <f t="shared" si="14"/>
        <v>0</v>
      </c>
      <c r="F176" s="86">
        <f>Цены!E166</f>
        <v>206</v>
      </c>
      <c r="G176" s="111">
        <f t="shared" si="13"/>
        <v>0</v>
      </c>
      <c r="H176" s="20"/>
    </row>
    <row r="177" spans="1:8" x14ac:dyDescent="0.2">
      <c r="A177" s="5">
        <v>163</v>
      </c>
      <c r="B177" s="153">
        <v>1</v>
      </c>
      <c r="C177" s="84" t="str">
        <f>Цены!B167</f>
        <v>Гидроизоляция пола пленкой ПВХ</v>
      </c>
      <c r="D177" s="85" t="str">
        <f>Цены!C167</f>
        <v>м2</v>
      </c>
      <c r="E177" s="152">
        <v>2.58</v>
      </c>
      <c r="F177" s="86">
        <f>Цены!E167</f>
        <v>147</v>
      </c>
      <c r="G177" s="111">
        <f t="shared" si="13"/>
        <v>379.26</v>
      </c>
      <c r="H177" s="20"/>
    </row>
    <row r="178" spans="1:8" ht="25.5" x14ac:dyDescent="0.2">
      <c r="A178" s="5">
        <v>164</v>
      </c>
      <c r="B178" s="153">
        <v>1</v>
      </c>
      <c r="C178" s="84" t="str">
        <f>Цены!B168</f>
        <v>Гидроизоляция пола (смесью водостоп или жидким стеклом)</v>
      </c>
      <c r="D178" s="85" t="str">
        <f>Цены!C168</f>
        <v>м2</v>
      </c>
      <c r="E178" s="152">
        <v>3.52</v>
      </c>
      <c r="F178" s="86">
        <f>Цены!E168</f>
        <v>461</v>
      </c>
      <c r="G178" s="111">
        <f t="shared" si="13"/>
        <v>1622.72</v>
      </c>
      <c r="H178" s="20"/>
    </row>
    <row r="179" spans="1:8" x14ac:dyDescent="0.2">
      <c r="A179" s="5">
        <v>165</v>
      </c>
      <c r="B179" s="153"/>
      <c r="C179" s="84" t="str">
        <f>Цены!B169</f>
        <v>Гидроизоляция рулонными материалами</v>
      </c>
      <c r="D179" s="85" t="str">
        <f>Цены!C169</f>
        <v>м2</v>
      </c>
      <c r="E179" s="152">
        <f t="shared" si="14"/>
        <v>0</v>
      </c>
      <c r="F179" s="86">
        <f>Цены!E169</f>
        <v>642</v>
      </c>
      <c r="G179" s="111">
        <f t="shared" si="13"/>
        <v>0</v>
      </c>
      <c r="H179" s="20"/>
    </row>
    <row r="180" spans="1:8" x14ac:dyDescent="0.2">
      <c r="A180" s="5">
        <v>166</v>
      </c>
      <c r="B180" s="153"/>
      <c r="C180" s="84" t="str">
        <f>Цены!B170</f>
        <v xml:space="preserve">Укладка пароизолирующих материалов </v>
      </c>
      <c r="D180" s="85" t="str">
        <f>Цены!C170</f>
        <v>м2</v>
      </c>
      <c r="E180" s="152">
        <f t="shared" si="14"/>
        <v>0</v>
      </c>
      <c r="F180" s="86">
        <f>Цены!E170</f>
        <v>186</v>
      </c>
      <c r="G180" s="111">
        <f t="shared" si="13"/>
        <v>0</v>
      </c>
      <c r="H180" s="20"/>
    </row>
    <row r="181" spans="1:8" x14ac:dyDescent="0.2">
      <c r="A181" s="5">
        <v>167</v>
      </c>
      <c r="B181" s="153">
        <v>1</v>
      </c>
      <c r="C181" s="84" t="str">
        <f>Цены!B171</f>
        <v>Гидроизоляционная лента (по периметру стен)</v>
      </c>
      <c r="D181" s="85" t="str">
        <f>Цены!C171</f>
        <v>м/п</v>
      </c>
      <c r="E181" s="152">
        <v>20</v>
      </c>
      <c r="F181" s="86">
        <f>Цены!E171</f>
        <v>176</v>
      </c>
      <c r="G181" s="111">
        <f t="shared" si="13"/>
        <v>3520</v>
      </c>
      <c r="H181" s="20"/>
    </row>
    <row r="182" spans="1:8" x14ac:dyDescent="0.2">
      <c r="A182" s="5">
        <v>168</v>
      </c>
      <c r="B182" s="153">
        <v>1</v>
      </c>
      <c r="C182" s="84" t="str">
        <f>Цены!B172</f>
        <v>Монтаж демпферной ленты (кромочной ленты)</v>
      </c>
      <c r="D182" s="85" t="str">
        <f>Цены!C172</f>
        <v>м/п</v>
      </c>
      <c r="E182" s="152">
        <v>10</v>
      </c>
      <c r="F182" s="86">
        <f>Цены!E172</f>
        <v>147</v>
      </c>
      <c r="G182" s="111">
        <f t="shared" si="13"/>
        <v>1470</v>
      </c>
      <c r="H182" s="20"/>
    </row>
    <row r="183" spans="1:8" x14ac:dyDescent="0.2">
      <c r="A183" s="5">
        <v>169</v>
      </c>
      <c r="B183" s="153"/>
      <c r="C183" s="84" t="str">
        <f>Цены!B173</f>
        <v>Укрытие пленкой пола</v>
      </c>
      <c r="D183" s="85" t="str">
        <f>Цены!C173</f>
        <v>м2</v>
      </c>
      <c r="E183" s="152">
        <f t="shared" ref="E183:E195" si="15">$D$10</f>
        <v>0</v>
      </c>
      <c r="F183" s="86">
        <f>Цены!E173</f>
        <v>81</v>
      </c>
      <c r="G183" s="111">
        <f t="shared" si="13"/>
        <v>0</v>
      </c>
      <c r="H183" s="20"/>
    </row>
    <row r="184" spans="1:8" x14ac:dyDescent="0.2">
      <c r="A184" s="5">
        <v>170</v>
      </c>
      <c r="B184" s="153">
        <v>1</v>
      </c>
      <c r="C184" s="84" t="str">
        <f>Цены!B174</f>
        <v>Подсыпка керамзита</v>
      </c>
      <c r="D184" s="85" t="str">
        <f>Цены!C174</f>
        <v>м2</v>
      </c>
      <c r="E184" s="152">
        <v>2.58</v>
      </c>
      <c r="F184" s="86">
        <f>Цены!E174</f>
        <v>321</v>
      </c>
      <c r="G184" s="111">
        <f t="shared" si="13"/>
        <v>828.18000000000006</v>
      </c>
      <c r="H184" s="20"/>
    </row>
    <row r="185" spans="1:8" x14ac:dyDescent="0.2">
      <c r="A185" s="5">
        <v>171</v>
      </c>
      <c r="B185" s="153">
        <v>1</v>
      </c>
      <c r="C185" s="84" t="str">
        <f>Цены!B175</f>
        <v>Укладка сетки (для стяжки)</v>
      </c>
      <c r="D185" s="85" t="str">
        <f>Цены!C175</f>
        <v>м2</v>
      </c>
      <c r="E185" s="152">
        <v>2.58</v>
      </c>
      <c r="F185" s="86">
        <f>Цены!E175</f>
        <v>177</v>
      </c>
      <c r="G185" s="111">
        <f t="shared" si="13"/>
        <v>456.66</v>
      </c>
      <c r="H185" s="20"/>
    </row>
    <row r="186" spans="1:8" x14ac:dyDescent="0.2">
      <c r="A186" s="5">
        <v>172</v>
      </c>
      <c r="B186" s="153"/>
      <c r="C186" s="84" t="str">
        <f>Цены!B176</f>
        <v>Железнение стяжки</v>
      </c>
      <c r="D186" s="85" t="str">
        <f>Цены!C176</f>
        <v>м2</v>
      </c>
      <c r="E186" s="152">
        <f t="shared" si="15"/>
        <v>0</v>
      </c>
      <c r="F186" s="86">
        <f>Цены!E176</f>
        <v>186</v>
      </c>
      <c r="G186" s="111">
        <f t="shared" si="13"/>
        <v>0</v>
      </c>
      <c r="H186" s="20"/>
    </row>
    <row r="187" spans="1:8" x14ac:dyDescent="0.2">
      <c r="A187" s="5">
        <v>173</v>
      </c>
      <c r="B187" s="153">
        <v>1</v>
      </c>
      <c r="C187" s="84" t="str">
        <f>Цены!B177</f>
        <v>Устройство стяжки по маякам до 4 см</v>
      </c>
      <c r="D187" s="85" t="str">
        <f>Цены!C177</f>
        <v>м2</v>
      </c>
      <c r="E187" s="152">
        <v>2.58</v>
      </c>
      <c r="F187" s="86">
        <f>Цены!E177</f>
        <v>698</v>
      </c>
      <c r="G187" s="111">
        <f t="shared" si="13"/>
        <v>1800.8400000000001</v>
      </c>
      <c r="H187" s="20"/>
    </row>
    <row r="188" spans="1:8" x14ac:dyDescent="0.2">
      <c r="A188" s="5">
        <v>174</v>
      </c>
      <c r="B188" s="153"/>
      <c r="C188" s="84" t="str">
        <f>Цены!B178</f>
        <v>Устройство стяжки по маякам до 6 см</v>
      </c>
      <c r="D188" s="85" t="str">
        <f>Цены!C178</f>
        <v>м2</v>
      </c>
      <c r="E188" s="152">
        <f t="shared" si="15"/>
        <v>0</v>
      </c>
      <c r="F188" s="86">
        <f>Цены!E178</f>
        <v>1049</v>
      </c>
      <c r="G188" s="111">
        <f t="shared" si="13"/>
        <v>0</v>
      </c>
      <c r="H188" s="20"/>
    </row>
    <row r="189" spans="1:8" x14ac:dyDescent="0.2">
      <c r="A189" s="5">
        <v>175</v>
      </c>
      <c r="B189" s="153"/>
      <c r="C189" s="84" t="str">
        <f>Цены!B179</f>
        <v>Устройство стяжки по маякам свыше 6 см</v>
      </c>
      <c r="D189" s="85" t="str">
        <f>Цены!C179</f>
        <v>м2</v>
      </c>
      <c r="E189" s="152">
        <f t="shared" si="15"/>
        <v>0</v>
      </c>
      <c r="F189" s="86">
        <f>Цены!E179</f>
        <v>1193</v>
      </c>
      <c r="G189" s="111">
        <f t="shared" si="13"/>
        <v>0</v>
      </c>
      <c r="H189" s="20"/>
    </row>
    <row r="190" spans="1:8" x14ac:dyDescent="0.2">
      <c r="A190" s="5">
        <v>176</v>
      </c>
      <c r="B190" s="153"/>
      <c r="C190" s="84" t="str">
        <f>Цены!B180</f>
        <v>Устройство наливных полов до 3 см</v>
      </c>
      <c r="D190" s="85" t="str">
        <f>Цены!C180</f>
        <v>м2</v>
      </c>
      <c r="E190" s="152">
        <v>39.729999999999997</v>
      </c>
      <c r="F190" s="86">
        <f>Цены!E180</f>
        <v>683</v>
      </c>
      <c r="G190" s="111">
        <f t="shared" si="13"/>
        <v>27135.589999999997</v>
      </c>
      <c r="H190" s="20"/>
    </row>
    <row r="191" spans="1:8" x14ac:dyDescent="0.2">
      <c r="A191" s="5">
        <v>177</v>
      </c>
      <c r="B191" s="153">
        <v>1</v>
      </c>
      <c r="C191" s="84" t="str">
        <f>Цены!B181</f>
        <v xml:space="preserve">Финишное выравнивание стяжки наливным полом </v>
      </c>
      <c r="D191" s="85" t="str">
        <f>Цены!C181</f>
        <v>м2</v>
      </c>
      <c r="E191" s="152">
        <v>39.729999999999997</v>
      </c>
      <c r="F191" s="86">
        <f>Цены!E181</f>
        <v>533</v>
      </c>
      <c r="G191" s="111">
        <f t="shared" si="13"/>
        <v>21176.09</v>
      </c>
      <c r="H191" s="20"/>
    </row>
    <row r="192" spans="1:8" ht="25.5" x14ac:dyDescent="0.2">
      <c r="A192" s="5">
        <v>178</v>
      </c>
      <c r="B192" s="153"/>
      <c r="C192" s="84" t="str">
        <f>Цены!B182</f>
        <v>Заливка рустов после проведения демонтажа перегородок</v>
      </c>
      <c r="D192" s="85" t="str">
        <f>Цены!C182</f>
        <v>м/п</v>
      </c>
      <c r="E192" s="152">
        <f t="shared" si="15"/>
        <v>0</v>
      </c>
      <c r="F192" s="86">
        <f>Цены!E182</f>
        <v>630</v>
      </c>
      <c r="G192" s="111">
        <f t="shared" si="13"/>
        <v>0</v>
      </c>
      <c r="H192" s="20"/>
    </row>
    <row r="193" spans="1:8" x14ac:dyDescent="0.2">
      <c r="A193" s="5">
        <v>179</v>
      </c>
      <c r="B193" s="153"/>
      <c r="C193" s="84" t="str">
        <f>Цены!B183</f>
        <v>Устройство "сухой стяжки"</v>
      </c>
      <c r="D193" s="85" t="str">
        <f>Цены!C183</f>
        <v>м2</v>
      </c>
      <c r="E193" s="152">
        <f t="shared" si="15"/>
        <v>0</v>
      </c>
      <c r="F193" s="86">
        <f>Цены!E183</f>
        <v>2310</v>
      </c>
      <c r="G193" s="111">
        <f t="shared" si="13"/>
        <v>0</v>
      </c>
      <c r="H193" s="20"/>
    </row>
    <row r="194" spans="1:8" ht="25.5" x14ac:dyDescent="0.2">
      <c r="A194" s="5">
        <v>180</v>
      </c>
      <c r="B194" s="153"/>
      <c r="C194" s="84" t="str">
        <f>Цены!B184</f>
        <v>Устройство "полусухой" (механизированной стяжки)</v>
      </c>
      <c r="D194" s="85" t="str">
        <f>Цены!C184</f>
        <v>м2</v>
      </c>
      <c r="E194" s="152">
        <f t="shared" si="15"/>
        <v>0</v>
      </c>
      <c r="F194" s="86">
        <f>Цены!E184</f>
        <v>2775</v>
      </c>
      <c r="G194" s="111">
        <f t="shared" si="13"/>
        <v>0</v>
      </c>
      <c r="H194" s="20"/>
    </row>
    <row r="195" spans="1:8" x14ac:dyDescent="0.2">
      <c r="A195" s="5">
        <v>181</v>
      </c>
      <c r="B195" s="153"/>
      <c r="C195" s="84" t="str">
        <f>Цены!B185</f>
        <v>Устройство деревянной обрешетки пола</v>
      </c>
      <c r="D195" s="85" t="str">
        <f>Цены!C185</f>
        <v>м2</v>
      </c>
      <c r="E195" s="152">
        <f t="shared" si="15"/>
        <v>0</v>
      </c>
      <c r="F195" s="86">
        <f>Цены!E185</f>
        <v>638</v>
      </c>
      <c r="G195" s="111">
        <f t="shared" si="13"/>
        <v>0</v>
      </c>
      <c r="H195" s="20"/>
    </row>
    <row r="196" spans="1:8" x14ac:dyDescent="0.2">
      <c r="A196" s="5">
        <v>182</v>
      </c>
      <c r="B196" s="153"/>
      <c r="C196" s="84" t="str">
        <f>Цены!B186</f>
        <v>Укладка деревянных лаг</v>
      </c>
      <c r="D196" s="85" t="str">
        <f>Цены!C186</f>
        <v>м/п</v>
      </c>
      <c r="E196" s="152">
        <f>$G$9*$G$10/0.4</f>
        <v>0</v>
      </c>
      <c r="F196" s="86">
        <f>Цены!E186</f>
        <v>533</v>
      </c>
      <c r="G196" s="111">
        <f t="shared" si="13"/>
        <v>0</v>
      </c>
      <c r="H196" s="20"/>
    </row>
    <row r="197" spans="1:8" x14ac:dyDescent="0.2">
      <c r="A197" s="5">
        <v>183</v>
      </c>
      <c r="B197" s="153"/>
      <c r="C197" s="84" t="str">
        <f>Цены!B187</f>
        <v>Устройство  тепло/звукоизоляции(полы)</v>
      </c>
      <c r="D197" s="85" t="str">
        <f>Цены!C187</f>
        <v>м2</v>
      </c>
      <c r="E197" s="152">
        <f>$D$10</f>
        <v>0</v>
      </c>
      <c r="F197" s="86">
        <f>Цены!E187</f>
        <v>353</v>
      </c>
      <c r="G197" s="111">
        <f t="shared" si="13"/>
        <v>0</v>
      </c>
      <c r="H197" s="20"/>
    </row>
    <row r="198" spans="1:8" x14ac:dyDescent="0.2">
      <c r="A198" s="5">
        <v>184</v>
      </c>
      <c r="B198" s="153"/>
      <c r="C198" s="84" t="str">
        <f>Цены!B188</f>
        <v xml:space="preserve">Устройство дощатых полов по лагам </v>
      </c>
      <c r="D198" s="85" t="str">
        <f>Цены!C188</f>
        <v>м2</v>
      </c>
      <c r="E198" s="152">
        <f>$D$10</f>
        <v>0</v>
      </c>
      <c r="F198" s="86">
        <f>Цены!E188</f>
        <v>759</v>
      </c>
      <c r="G198" s="111">
        <f t="shared" si="13"/>
        <v>0</v>
      </c>
      <c r="H198" s="20"/>
    </row>
    <row r="199" spans="1:8" x14ac:dyDescent="0.2">
      <c r="A199" s="5">
        <v>185</v>
      </c>
      <c r="B199" s="153"/>
      <c r="C199" s="84" t="str">
        <f>Цены!B189</f>
        <v xml:space="preserve">Укладка фанеры на дощатый пол </v>
      </c>
      <c r="D199" s="85" t="str">
        <f>Цены!C189</f>
        <v>м2</v>
      </c>
      <c r="E199" s="152">
        <f>$D$10</f>
        <v>0</v>
      </c>
      <c r="F199" s="86">
        <f>Цены!E189</f>
        <v>518</v>
      </c>
      <c r="G199" s="111">
        <f t="shared" si="13"/>
        <v>0</v>
      </c>
      <c r="H199" s="20"/>
    </row>
    <row r="200" spans="1:8" x14ac:dyDescent="0.2">
      <c r="A200" s="5">
        <v>186</v>
      </c>
      <c r="B200" s="153"/>
      <c r="C200" s="84" t="str">
        <f>Цены!B190</f>
        <v>Укладка фанеры на бетон</v>
      </c>
      <c r="D200" s="85" t="str">
        <f>Цены!C190</f>
        <v>м2</v>
      </c>
      <c r="E200" s="152">
        <f>$D$10</f>
        <v>0</v>
      </c>
      <c r="F200" s="86">
        <f>Цены!E190</f>
        <v>863</v>
      </c>
      <c r="G200" s="111">
        <f t="shared" si="13"/>
        <v>0</v>
      </c>
      <c r="H200" s="20"/>
    </row>
    <row r="201" spans="1:8" x14ac:dyDescent="0.2">
      <c r="A201" s="5">
        <v>187</v>
      </c>
      <c r="B201" s="153"/>
      <c r="C201" s="84" t="str">
        <f>Цены!B191</f>
        <v xml:space="preserve">Распил фанеры </v>
      </c>
      <c r="D201" s="85" t="str">
        <f>Цены!C191</f>
        <v>м/п</v>
      </c>
      <c r="E201" s="152">
        <f>$D$10*8</f>
        <v>0</v>
      </c>
      <c r="F201" s="86">
        <f>Цены!E191</f>
        <v>90</v>
      </c>
      <c r="G201" s="111">
        <f t="shared" si="13"/>
        <v>0</v>
      </c>
      <c r="H201" s="20"/>
    </row>
    <row r="202" spans="1:8" x14ac:dyDescent="0.2">
      <c r="A202" s="5">
        <v>188</v>
      </c>
      <c r="B202" s="153"/>
      <c r="C202" s="84" t="str">
        <f>Цены!B192</f>
        <v>Шлифовка фанеры</v>
      </c>
      <c r="D202" s="85" t="str">
        <f>Цены!C192</f>
        <v>м2</v>
      </c>
      <c r="E202" s="152">
        <f>$D$10</f>
        <v>0</v>
      </c>
      <c r="F202" s="86">
        <f>Цены!E192</f>
        <v>332</v>
      </c>
      <c r="G202" s="111">
        <f t="shared" si="13"/>
        <v>0</v>
      </c>
      <c r="H202" s="20"/>
    </row>
    <row r="203" spans="1:8" x14ac:dyDescent="0.2">
      <c r="A203" s="5">
        <v>189</v>
      </c>
      <c r="B203" s="153"/>
      <c r="C203" s="84" t="str">
        <f>Цены!B193</f>
        <v>Укладка ДВП</v>
      </c>
      <c r="D203" s="85" t="str">
        <f>Цены!C193</f>
        <v>м2</v>
      </c>
      <c r="E203" s="152">
        <f>$D$10</f>
        <v>0</v>
      </c>
      <c r="F203" s="86">
        <f>Цены!E193</f>
        <v>399</v>
      </c>
      <c r="G203" s="111">
        <f t="shared" si="13"/>
        <v>0</v>
      </c>
      <c r="H203" s="20"/>
    </row>
    <row r="204" spans="1:8" x14ac:dyDescent="0.2">
      <c r="A204" s="5">
        <v>190</v>
      </c>
      <c r="B204" s="153"/>
      <c r="C204" s="84" t="str">
        <f>Цены!B194</f>
        <v xml:space="preserve">Временная застилка полов оргалитом </v>
      </c>
      <c r="D204" s="85" t="str">
        <f>Цены!C194</f>
        <v>м2</v>
      </c>
      <c r="E204" s="152">
        <f>$D$10</f>
        <v>0</v>
      </c>
      <c r="F204" s="86">
        <f>Цены!E194</f>
        <v>90</v>
      </c>
      <c r="G204" s="111">
        <f t="shared" si="13"/>
        <v>0</v>
      </c>
      <c r="H204" s="20"/>
    </row>
    <row r="205" spans="1:8" ht="25.5" x14ac:dyDescent="0.2">
      <c r="A205" s="5">
        <v>191</v>
      </c>
      <c r="B205" s="153"/>
      <c r="C205" s="84" t="str">
        <f>Цены!B195</f>
        <v xml:space="preserve">Устройство подиума с обшивкой фанерой до 10 см сложной формы </v>
      </c>
      <c r="D205" s="85" t="str">
        <f>Цены!C195</f>
        <v>м2</v>
      </c>
      <c r="E205" s="152">
        <f>$D$10</f>
        <v>0</v>
      </c>
      <c r="F205" s="86">
        <f>Цены!E195</f>
        <v>3518</v>
      </c>
      <c r="G205" s="111">
        <f t="shared" si="13"/>
        <v>0</v>
      </c>
      <c r="H205" s="20"/>
    </row>
    <row r="206" spans="1:8" x14ac:dyDescent="0.2">
      <c r="A206" s="5">
        <v>192</v>
      </c>
      <c r="B206" s="153">
        <v>1</v>
      </c>
      <c r="C206" s="84" t="str">
        <f>Цены!B196</f>
        <v xml:space="preserve">Добавление фиброволокна в стяжку пола </v>
      </c>
      <c r="D206" s="85" t="str">
        <f>Цены!C196</f>
        <v>м2</v>
      </c>
      <c r="E206" s="152">
        <v>2.58</v>
      </c>
      <c r="F206" s="86">
        <f>Цены!E196</f>
        <v>72</v>
      </c>
      <c r="G206" s="111">
        <f t="shared" si="13"/>
        <v>185.76</v>
      </c>
      <c r="H206" s="20"/>
    </row>
    <row r="207" spans="1:8" x14ac:dyDescent="0.2">
      <c r="A207" s="5">
        <v>193</v>
      </c>
      <c r="B207" s="9">
        <f>IF(SUM(B208:B268)&gt;0,1,"")</f>
        <v>1</v>
      </c>
      <c r="C207" s="428" t="s">
        <v>24</v>
      </c>
      <c r="D207" s="428"/>
      <c r="E207" s="428"/>
      <c r="F207" s="428"/>
      <c r="G207" s="428"/>
      <c r="H207" s="20"/>
    </row>
    <row r="208" spans="1:8" ht="25.5" x14ac:dyDescent="0.2">
      <c r="A208" s="5">
        <v>194</v>
      </c>
      <c r="B208" s="153"/>
      <c r="C208" s="84" t="str">
        <f>Цены!B198</f>
        <v>Кирпичная кладка в 1/2 кирпича (черновой кирпич)</v>
      </c>
      <c r="D208" s="85" t="str">
        <f>Цены!C198</f>
        <v>м2</v>
      </c>
      <c r="E208" s="152">
        <f t="shared" ref="E208:E214" si="16">$D$12</f>
        <v>0</v>
      </c>
      <c r="F208" s="86">
        <f>Цены!E198</f>
        <v>1688</v>
      </c>
      <c r="G208" s="111">
        <f t="shared" ref="G208:G239" si="17">E208*F208</f>
        <v>0</v>
      </c>
      <c r="H208" s="20"/>
    </row>
    <row r="209" spans="1:8" x14ac:dyDescent="0.2">
      <c r="A209" s="5">
        <v>195</v>
      </c>
      <c r="B209" s="153"/>
      <c r="C209" s="84" t="str">
        <f>Цены!B199</f>
        <v>Кирпичная кладка в 1 кирпич (черновой кирпич)</v>
      </c>
      <c r="D209" s="85" t="str">
        <f>Цены!C199</f>
        <v>м2</v>
      </c>
      <c r="E209" s="152">
        <f t="shared" si="16"/>
        <v>0</v>
      </c>
      <c r="F209" s="86">
        <f>Цены!E199</f>
        <v>2223</v>
      </c>
      <c r="G209" s="111">
        <f t="shared" si="17"/>
        <v>0</v>
      </c>
      <c r="H209" s="20"/>
    </row>
    <row r="210" spans="1:8" ht="25.5" x14ac:dyDescent="0.2">
      <c r="A210" s="5">
        <v>196</v>
      </c>
      <c r="B210" s="153"/>
      <c r="C210" s="84" t="str">
        <f>Цены!B200</f>
        <v>Кирпичная кладка в 1 кирпич (облицовочный кирпич)</v>
      </c>
      <c r="D210" s="85" t="str">
        <f>Цены!C200</f>
        <v>м2</v>
      </c>
      <c r="E210" s="152">
        <f t="shared" si="16"/>
        <v>0</v>
      </c>
      <c r="F210" s="86">
        <f>Цены!E200</f>
        <v>4440</v>
      </c>
      <c r="G210" s="111">
        <f t="shared" si="17"/>
        <v>0</v>
      </c>
      <c r="H210" s="20"/>
    </row>
    <row r="211" spans="1:8" ht="25.5" x14ac:dyDescent="0.2">
      <c r="A211" s="5">
        <v>197</v>
      </c>
      <c r="B211" s="153"/>
      <c r="C211" s="84" t="str">
        <f>Цены!B201</f>
        <v>Кирпичная кладка в 1/2 кирпича (облицовочный кирпич)</v>
      </c>
      <c r="D211" s="85" t="str">
        <f>Цены!C201</f>
        <v>м2</v>
      </c>
      <c r="E211" s="152">
        <f t="shared" si="16"/>
        <v>0</v>
      </c>
      <c r="F211" s="86">
        <f>Цены!E201</f>
        <v>3375</v>
      </c>
      <c r="G211" s="111">
        <f t="shared" si="17"/>
        <v>0</v>
      </c>
      <c r="H211" s="20"/>
    </row>
    <row r="212" spans="1:8" x14ac:dyDescent="0.2">
      <c r="A212" s="5">
        <v>198</v>
      </c>
      <c r="B212" s="153"/>
      <c r="C212" s="84" t="str">
        <f>Цены!B202</f>
        <v>Кладка стен из Пеноблоков</v>
      </c>
      <c r="D212" s="85" t="str">
        <f>Цены!C202</f>
        <v>м2</v>
      </c>
      <c r="E212" s="152">
        <f t="shared" si="16"/>
        <v>0</v>
      </c>
      <c r="F212" s="86">
        <f>Цены!E202</f>
        <v>1718</v>
      </c>
      <c r="G212" s="111">
        <f t="shared" si="17"/>
        <v>0</v>
      </c>
      <c r="H212" s="20"/>
    </row>
    <row r="213" spans="1:8" x14ac:dyDescent="0.2">
      <c r="A213" s="5">
        <v>199</v>
      </c>
      <c r="B213" s="153"/>
      <c r="C213" s="84" t="str">
        <f>Цены!B203</f>
        <v>Кладка перегородок из шлакоблоков</v>
      </c>
      <c r="D213" s="85" t="str">
        <f>Цены!C203</f>
        <v>м2</v>
      </c>
      <c r="E213" s="152">
        <f t="shared" si="16"/>
        <v>0</v>
      </c>
      <c r="F213" s="86">
        <f>Цены!E203</f>
        <v>1881</v>
      </c>
      <c r="G213" s="111">
        <f t="shared" si="17"/>
        <v>0</v>
      </c>
      <c r="H213" s="20"/>
    </row>
    <row r="214" spans="1:8" x14ac:dyDescent="0.2">
      <c r="A214" s="5">
        <v>200</v>
      </c>
      <c r="B214" s="153"/>
      <c r="C214" s="84" t="str">
        <f>Цены!B204</f>
        <v>Кладка перегородок из пазогребневых блоков</v>
      </c>
      <c r="D214" s="85" t="str">
        <f>Цены!C204</f>
        <v>м2</v>
      </c>
      <c r="E214" s="152">
        <f t="shared" si="16"/>
        <v>0</v>
      </c>
      <c r="F214" s="86">
        <f>Цены!E204</f>
        <v>1763</v>
      </c>
      <c r="G214" s="111">
        <f t="shared" si="17"/>
        <v>0</v>
      </c>
      <c r="H214" s="20"/>
    </row>
    <row r="215" spans="1:8" ht="25.5" x14ac:dyDescent="0.2">
      <c r="A215" s="5">
        <v>201</v>
      </c>
      <c r="B215" s="153">
        <v>1</v>
      </c>
      <c r="C215" s="84" t="str">
        <f>Цены!B205</f>
        <v xml:space="preserve">Заужение дверного проема путем наращивания торца стен из ГКЛ до 50 см </v>
      </c>
      <c r="D215" s="85" t="str">
        <f>Цены!C205</f>
        <v>шт.</v>
      </c>
      <c r="E215" s="152">
        <v>3</v>
      </c>
      <c r="F215" s="86">
        <f>Цены!E205</f>
        <v>2798</v>
      </c>
      <c r="G215" s="111">
        <f t="shared" si="17"/>
        <v>8394</v>
      </c>
      <c r="H215" s="20"/>
    </row>
    <row r="216" spans="1:8" ht="38.25" x14ac:dyDescent="0.2">
      <c r="A216" s="5">
        <v>202</v>
      </c>
      <c r="B216" s="153"/>
      <c r="C216" s="84" t="str">
        <f>Цены!B206</f>
        <v>Расширение дверного проема из кирпича,пазогреб./Пеноблоков до 10 см ( с одной стороны)</v>
      </c>
      <c r="D216" s="85" t="str">
        <f>Цены!C206</f>
        <v>шт.</v>
      </c>
      <c r="E216" s="152">
        <v>0</v>
      </c>
      <c r="F216" s="86">
        <f>Цены!E206</f>
        <v>1518</v>
      </c>
      <c r="G216" s="111">
        <f t="shared" si="17"/>
        <v>0</v>
      </c>
      <c r="H216" s="20"/>
    </row>
    <row r="217" spans="1:8" x14ac:dyDescent="0.2">
      <c r="A217" s="5">
        <v>203</v>
      </c>
      <c r="B217" s="153"/>
      <c r="C217" s="84" t="str">
        <f>Цены!B207</f>
        <v xml:space="preserve">Расширение дверного проема бетонного до 80 мм </v>
      </c>
      <c r="D217" s="85" t="str">
        <f>Цены!C207</f>
        <v>шт.</v>
      </c>
      <c r="E217" s="152">
        <v>0</v>
      </c>
      <c r="F217" s="86">
        <f>Цены!E207</f>
        <v>7823</v>
      </c>
      <c r="G217" s="111">
        <f t="shared" si="17"/>
        <v>0</v>
      </c>
      <c r="H217" s="20"/>
    </row>
    <row r="218" spans="1:8" x14ac:dyDescent="0.2">
      <c r="A218" s="5">
        <v>204</v>
      </c>
      <c r="B218" s="153"/>
      <c r="C218" s="254" t="str">
        <f>Цены!B208</f>
        <v>Подготовка дверного проема под скрытую дверь</v>
      </c>
      <c r="D218" s="85" t="str">
        <f>Цены!C208</f>
        <v>шт.</v>
      </c>
      <c r="E218" s="152">
        <v>0</v>
      </c>
      <c r="F218" s="86">
        <f>Цены!E208</f>
        <v>6750</v>
      </c>
      <c r="G218" s="111">
        <f t="shared" si="17"/>
        <v>0</v>
      </c>
      <c r="H218" s="20"/>
    </row>
    <row r="219" spans="1:8" ht="25.5" x14ac:dyDescent="0.2">
      <c r="A219" s="5">
        <v>205</v>
      </c>
      <c r="B219" s="153"/>
      <c r="C219" s="84" t="str">
        <f>Цены!B209</f>
        <v>Армирование проемов арматурой (с грунтовкой арматуры)</v>
      </c>
      <c r="D219" s="85" t="str">
        <f>Цены!C209</f>
        <v>шт.</v>
      </c>
      <c r="E219" s="152">
        <v>0</v>
      </c>
      <c r="F219" s="86">
        <f>Цены!E209</f>
        <v>891</v>
      </c>
      <c r="G219" s="111">
        <f t="shared" si="17"/>
        <v>0</v>
      </c>
      <c r="H219" s="20"/>
    </row>
    <row r="220" spans="1:8" ht="25.5" x14ac:dyDescent="0.2">
      <c r="A220" s="5">
        <v>206</v>
      </c>
      <c r="B220" s="153"/>
      <c r="C220" s="84" t="str">
        <f>Цены!B210</f>
        <v>Армирование проемов уголком (с грунтовкой уголка)</v>
      </c>
      <c r="D220" s="85" t="str">
        <f>Цены!C210</f>
        <v>шт.</v>
      </c>
      <c r="E220" s="152">
        <v>0</v>
      </c>
      <c r="F220" s="86">
        <f>Цены!E210</f>
        <v>1079</v>
      </c>
      <c r="G220" s="111">
        <f t="shared" si="17"/>
        <v>0</v>
      </c>
      <c r="H220" s="20"/>
    </row>
    <row r="221" spans="1:8" ht="25.5" x14ac:dyDescent="0.2">
      <c r="A221" s="5">
        <v>207</v>
      </c>
      <c r="B221" s="153"/>
      <c r="C221" s="84" t="str">
        <f>Цены!B211</f>
        <v>Монтаж металлической штукатурной сетки (на дюбели)</v>
      </c>
      <c r="D221" s="85" t="str">
        <f>Цены!C211</f>
        <v>м2</v>
      </c>
      <c r="E221" s="152">
        <f>$D$12</f>
        <v>0</v>
      </c>
      <c r="F221" s="86">
        <f>Цены!E211</f>
        <v>488</v>
      </c>
      <c r="G221" s="111">
        <f t="shared" si="17"/>
        <v>0</v>
      </c>
      <c r="H221" s="20"/>
    </row>
    <row r="222" spans="1:8" x14ac:dyDescent="0.2">
      <c r="A222" s="5">
        <v>208</v>
      </c>
      <c r="B222" s="153">
        <v>1</v>
      </c>
      <c r="C222" s="84" t="str">
        <f>Цены!B212</f>
        <v xml:space="preserve">Монтаж штукатурной сетки на стенах </v>
      </c>
      <c r="D222" s="85" t="str">
        <f>Цены!C212</f>
        <v>м2</v>
      </c>
      <c r="E222" s="152">
        <v>121.65</v>
      </c>
      <c r="F222" s="86">
        <f>Цены!E212</f>
        <v>261</v>
      </c>
      <c r="G222" s="111">
        <f t="shared" si="17"/>
        <v>31750.65</v>
      </c>
      <c r="H222" s="20"/>
    </row>
    <row r="223" spans="1:8" x14ac:dyDescent="0.2">
      <c r="A223" s="5">
        <v>209</v>
      </c>
      <c r="B223" s="153"/>
      <c r="C223" s="84" t="str">
        <f>Цены!B213</f>
        <v>Герметизация стыков, швов монтажной пеной</v>
      </c>
      <c r="D223" s="85" t="str">
        <f>Цены!C213</f>
        <v>м/п</v>
      </c>
      <c r="E223" s="152">
        <f>$D$9</f>
        <v>0</v>
      </c>
      <c r="F223" s="86">
        <f>Цены!E213</f>
        <v>186</v>
      </c>
      <c r="G223" s="111">
        <f t="shared" si="17"/>
        <v>0</v>
      </c>
      <c r="H223" s="20"/>
    </row>
    <row r="224" spans="1:8" x14ac:dyDescent="0.2">
      <c r="A224" s="5">
        <v>210</v>
      </c>
      <c r="B224" s="153">
        <v>1</v>
      </c>
      <c r="C224" s="84" t="str">
        <f>Цены!B214</f>
        <v>Герметизация стыков, швов силиконом</v>
      </c>
      <c r="D224" s="85" t="str">
        <f>Цены!C214</f>
        <v>м/п</v>
      </c>
      <c r="E224" s="152">
        <v>5</v>
      </c>
      <c r="F224" s="86">
        <f>Цены!E214</f>
        <v>675</v>
      </c>
      <c r="G224" s="111">
        <f t="shared" si="17"/>
        <v>3375</v>
      </c>
      <c r="H224" s="20"/>
    </row>
    <row r="225" spans="1:8" x14ac:dyDescent="0.2">
      <c r="A225" s="5">
        <v>211</v>
      </c>
      <c r="B225" s="153"/>
      <c r="C225" s="84" t="str">
        <f>Цены!B215</f>
        <v>Монтаж отражающей теплоизоляции (Пенофол)</v>
      </c>
      <c r="D225" s="85" t="str">
        <f>Цены!C215</f>
        <v>м2</v>
      </c>
      <c r="E225" s="152">
        <f t="shared" ref="E225:E230" si="18">$D$12</f>
        <v>0</v>
      </c>
      <c r="F225" s="86">
        <f>Цены!E215</f>
        <v>201</v>
      </c>
      <c r="G225" s="111">
        <f t="shared" si="17"/>
        <v>0</v>
      </c>
      <c r="H225" s="20"/>
    </row>
    <row r="226" spans="1:8" x14ac:dyDescent="0.2">
      <c r="A226" s="5">
        <v>212</v>
      </c>
      <c r="B226" s="153">
        <v>1</v>
      </c>
      <c r="C226" s="84" t="str">
        <f>Цены!B216</f>
        <v>Устройство теплоизоляции стен пеноплексом</v>
      </c>
      <c r="D226" s="85" t="str">
        <f>Цены!C216</f>
        <v>м2</v>
      </c>
      <c r="E226" s="152">
        <v>14.68</v>
      </c>
      <c r="F226" s="86">
        <f>Цены!E216</f>
        <v>891</v>
      </c>
      <c r="G226" s="111">
        <f t="shared" si="17"/>
        <v>13079.88</v>
      </c>
      <c r="H226" s="20"/>
    </row>
    <row r="227" spans="1:8" ht="25.5" x14ac:dyDescent="0.2">
      <c r="A227" s="5">
        <v>213</v>
      </c>
      <c r="B227" s="153"/>
      <c r="C227" s="84" t="str">
        <f>Цены!B217</f>
        <v>Устройство звукоизоляции стен системой ЗИПС вектор</v>
      </c>
      <c r="D227" s="85" t="str">
        <f>Цены!C217</f>
        <v>м2</v>
      </c>
      <c r="E227" s="152">
        <f t="shared" si="18"/>
        <v>0</v>
      </c>
      <c r="F227" s="86">
        <f>Цены!E217</f>
        <v>1700</v>
      </c>
      <c r="G227" s="111">
        <f t="shared" si="17"/>
        <v>0</v>
      </c>
      <c r="H227" s="20"/>
    </row>
    <row r="228" spans="1:8" x14ac:dyDescent="0.2">
      <c r="A228" s="5">
        <v>214</v>
      </c>
      <c r="B228" s="153"/>
      <c r="C228" s="84" t="str">
        <f>Цены!B218</f>
        <v>Устройство пароизоляции(стен)</v>
      </c>
      <c r="D228" s="85" t="str">
        <f>Цены!C218</f>
        <v>м2</v>
      </c>
      <c r="E228" s="152">
        <f t="shared" si="18"/>
        <v>0</v>
      </c>
      <c r="F228" s="86">
        <f>Цены!E218</f>
        <v>152</v>
      </c>
      <c r="G228" s="111">
        <f t="shared" si="17"/>
        <v>0</v>
      </c>
      <c r="H228" s="20"/>
    </row>
    <row r="229" spans="1:8" x14ac:dyDescent="0.2">
      <c r="A229" s="5">
        <v>215</v>
      </c>
      <c r="B229" s="153"/>
      <c r="C229" s="84" t="str">
        <f>Цены!B219</f>
        <v>Окраска металических деталей до 100мм</v>
      </c>
      <c r="D229" s="85" t="str">
        <f>Цены!C219</f>
        <v>м/п</v>
      </c>
      <c r="E229" s="152">
        <f t="shared" si="18"/>
        <v>0</v>
      </c>
      <c r="F229" s="86">
        <f>Цены!E219</f>
        <v>180</v>
      </c>
      <c r="G229" s="111">
        <f t="shared" si="17"/>
        <v>0</v>
      </c>
      <c r="H229" s="20"/>
    </row>
    <row r="230" spans="1:8" ht="25.5" x14ac:dyDescent="0.2">
      <c r="A230" s="5">
        <v>216</v>
      </c>
      <c r="B230" s="153"/>
      <c r="C230" s="84" t="str">
        <f>Цены!B220</f>
        <v>Устройство тепло/звукоизоляции стен минеральной ватой</v>
      </c>
      <c r="D230" s="85" t="str">
        <f>Цены!C220</f>
        <v>м2</v>
      </c>
      <c r="E230" s="152">
        <f t="shared" si="18"/>
        <v>0</v>
      </c>
      <c r="F230" s="86">
        <f>Цены!E220</f>
        <v>480</v>
      </c>
      <c r="G230" s="111">
        <f t="shared" si="17"/>
        <v>0</v>
      </c>
      <c r="H230" s="20"/>
    </row>
    <row r="231" spans="1:8" x14ac:dyDescent="0.2">
      <c r="A231" s="5">
        <v>217</v>
      </c>
      <c r="B231" s="153">
        <v>1</v>
      </c>
      <c r="C231" s="84" t="str">
        <f>Цены!B221</f>
        <v>Устройство перегородок из ГКЛ в 1 слой</v>
      </c>
      <c r="D231" s="85" t="str">
        <f>Цены!C221</f>
        <v>м2</v>
      </c>
      <c r="E231" s="152">
        <v>9.69</v>
      </c>
      <c r="F231" s="86">
        <f>Цены!E221</f>
        <v>2100</v>
      </c>
      <c r="G231" s="111">
        <f t="shared" si="17"/>
        <v>20349</v>
      </c>
      <c r="H231" s="20"/>
    </row>
    <row r="232" spans="1:8" x14ac:dyDescent="0.2">
      <c r="A232" s="5">
        <v>218</v>
      </c>
      <c r="B232" s="153">
        <v>0</v>
      </c>
      <c r="C232" s="84" t="str">
        <f>Цены!B222</f>
        <v>Устройство перегородок из ГКЛ в 2 слоя</v>
      </c>
      <c r="D232" s="85" t="str">
        <f>Цены!C222</f>
        <v>м2</v>
      </c>
      <c r="E232" s="152">
        <v>0</v>
      </c>
      <c r="F232" s="86">
        <f>Цены!E222</f>
        <v>2468</v>
      </c>
      <c r="G232" s="111">
        <f t="shared" si="17"/>
        <v>0</v>
      </c>
      <c r="H232" s="20"/>
    </row>
    <row r="233" spans="1:8" x14ac:dyDescent="0.2">
      <c r="A233" s="5">
        <v>219</v>
      </c>
      <c r="B233" s="153">
        <v>1</v>
      </c>
      <c r="C233" s="84" t="str">
        <f>Цены!B223</f>
        <v>Усиление ГКЛ перегородки ОСБ/фанерой</v>
      </c>
      <c r="D233" s="85" t="str">
        <f>Цены!C223</f>
        <v>м2</v>
      </c>
      <c r="E233" s="152">
        <v>1</v>
      </c>
      <c r="F233" s="86">
        <f>Цены!E223</f>
        <v>975</v>
      </c>
      <c r="G233" s="111">
        <f t="shared" si="17"/>
        <v>975</v>
      </c>
      <c r="H233" s="20"/>
    </row>
    <row r="234" spans="1:8" x14ac:dyDescent="0.2">
      <c r="A234" s="5">
        <v>220</v>
      </c>
      <c r="B234" s="153"/>
      <c r="C234" s="84" t="str">
        <f>Цены!B224</f>
        <v>Устройство ниш, ступеней из ГКЛ</v>
      </c>
      <c r="D234" s="85" t="str">
        <f>Цены!C224</f>
        <v>м/п</v>
      </c>
      <c r="E234" s="152">
        <v>0</v>
      </c>
      <c r="F234" s="86">
        <f>Цены!E224</f>
        <v>3291</v>
      </c>
      <c r="G234" s="111">
        <f t="shared" si="17"/>
        <v>0</v>
      </c>
      <c r="H234" s="20"/>
    </row>
    <row r="235" spans="1:8" x14ac:dyDescent="0.2">
      <c r="A235" s="5">
        <v>221</v>
      </c>
      <c r="B235" s="153">
        <v>0</v>
      </c>
      <c r="C235" s="84" t="str">
        <f>Цены!B225</f>
        <v>Устройство коробов из ГКЛ</v>
      </c>
      <c r="D235" s="85" t="str">
        <f>Цены!C225</f>
        <v>м/п</v>
      </c>
      <c r="E235" s="152">
        <v>0</v>
      </c>
      <c r="F235" s="86">
        <f>Цены!E225</f>
        <v>2768</v>
      </c>
      <c r="G235" s="111">
        <f t="shared" si="17"/>
        <v>0</v>
      </c>
      <c r="H235" s="20"/>
    </row>
    <row r="236" spans="1:8" ht="25.5" x14ac:dyDescent="0.2">
      <c r="A236" s="5">
        <v>222</v>
      </c>
      <c r="B236" s="153"/>
      <c r="C236" s="84" t="str">
        <f>Цены!B226</f>
        <v xml:space="preserve">Устройство криволинейных коробов из ГКЛ на стенах </v>
      </c>
      <c r="D236" s="85" t="str">
        <f>Цены!C226</f>
        <v>м/п</v>
      </c>
      <c r="E236" s="152">
        <v>0</v>
      </c>
      <c r="F236" s="86">
        <f>Цены!E226</f>
        <v>3960</v>
      </c>
      <c r="G236" s="111">
        <f t="shared" si="17"/>
        <v>0</v>
      </c>
      <c r="H236" s="20"/>
    </row>
    <row r="237" spans="1:8" x14ac:dyDescent="0.2">
      <c r="A237" s="5">
        <v>223</v>
      </c>
      <c r="B237" s="153"/>
      <c r="C237" s="84" t="str">
        <f>Цены!B227</f>
        <v xml:space="preserve">Устройство ниш, ступеней из ГКЛ сложной формы </v>
      </c>
      <c r="D237" s="85" t="str">
        <f>Цены!C227</f>
        <v>м/п</v>
      </c>
      <c r="E237" s="152">
        <v>0</v>
      </c>
      <c r="F237" s="86">
        <f>Цены!E227</f>
        <v>4125</v>
      </c>
      <c r="G237" s="111">
        <f t="shared" si="17"/>
        <v>0</v>
      </c>
      <c r="H237" s="20"/>
    </row>
    <row r="238" spans="1:8" x14ac:dyDescent="0.2">
      <c r="A238" s="5">
        <v>224</v>
      </c>
      <c r="B238" s="153"/>
      <c r="C238" s="84" t="str">
        <f>Цены!B228</f>
        <v xml:space="preserve">Устройство арки из ГКЛ </v>
      </c>
      <c r="D238" s="85" t="str">
        <f>Цены!C228</f>
        <v>шт.</v>
      </c>
      <c r="E238" s="152">
        <v>0</v>
      </c>
      <c r="F238" s="86">
        <f>Цены!E228</f>
        <v>5400</v>
      </c>
      <c r="G238" s="111">
        <f t="shared" si="17"/>
        <v>0</v>
      </c>
      <c r="H238" s="20"/>
    </row>
    <row r="239" spans="1:8" x14ac:dyDescent="0.2">
      <c r="A239" s="5">
        <v>225</v>
      </c>
      <c r="B239" s="153"/>
      <c r="C239" s="84" t="str">
        <f>Цены!B229</f>
        <v>Выравнивание стен листами ГКЛ</v>
      </c>
      <c r="D239" s="85" t="str">
        <f>Цены!C229</f>
        <v>м2</v>
      </c>
      <c r="E239" s="152">
        <f>$D$12</f>
        <v>0</v>
      </c>
      <c r="F239" s="86">
        <f>Цены!E229</f>
        <v>941</v>
      </c>
      <c r="G239" s="111">
        <f t="shared" si="17"/>
        <v>0</v>
      </c>
      <c r="H239" s="20"/>
    </row>
    <row r="240" spans="1:8" ht="25.5" x14ac:dyDescent="0.2">
      <c r="A240" s="5">
        <v>226</v>
      </c>
      <c r="B240" s="153"/>
      <c r="C240" s="84" t="str">
        <f>Цены!B230</f>
        <v>Выравнивание стен листами ГКЛ (1 слой) с устройством каркаса</v>
      </c>
      <c r="D240" s="85" t="str">
        <f>Цены!C230</f>
        <v>м2</v>
      </c>
      <c r="E240" s="152">
        <f>$D$12</f>
        <v>0</v>
      </c>
      <c r="F240" s="86">
        <f>Цены!E230</f>
        <v>1650</v>
      </c>
      <c r="G240" s="111">
        <f t="shared" ref="G240:G267" si="19">E240*F240</f>
        <v>0</v>
      </c>
      <c r="H240" s="20"/>
    </row>
    <row r="241" spans="1:8" ht="25.5" x14ac:dyDescent="0.2">
      <c r="A241" s="5">
        <v>227</v>
      </c>
      <c r="B241" s="153"/>
      <c r="C241" s="84" t="str">
        <f>Цены!B231</f>
        <v>Выравнивание стен листами ГКЛ (2 слоя) с устройством каркаса</v>
      </c>
      <c r="D241" s="85" t="str">
        <f>Цены!C231</f>
        <v>м2</v>
      </c>
      <c r="E241" s="152">
        <f>$D$12</f>
        <v>0</v>
      </c>
      <c r="F241" s="86">
        <f>Цены!E231</f>
        <v>1875</v>
      </c>
      <c r="G241" s="111">
        <f t="shared" si="19"/>
        <v>0</v>
      </c>
      <c r="H241" s="20"/>
    </row>
    <row r="242" spans="1:8" ht="25.5" x14ac:dyDescent="0.2">
      <c r="A242" s="5">
        <v>228</v>
      </c>
      <c r="B242" s="153">
        <v>0</v>
      </c>
      <c r="C242" s="84" t="str">
        <f>Цены!B232</f>
        <v>Устройство конструкции ниши ГКЛ с полками на металлокаркасе</v>
      </c>
      <c r="D242" s="85" t="str">
        <f>Цены!C232</f>
        <v>шт.</v>
      </c>
      <c r="E242" s="152">
        <v>0</v>
      </c>
      <c r="F242" s="86">
        <f>Цены!E232</f>
        <v>5835</v>
      </c>
      <c r="G242" s="111">
        <f t="shared" si="19"/>
        <v>0</v>
      </c>
      <c r="H242" s="20"/>
    </row>
    <row r="243" spans="1:8" x14ac:dyDescent="0.2">
      <c r="A243" s="5">
        <v>229</v>
      </c>
      <c r="B243" s="153">
        <v>1</v>
      </c>
      <c r="C243" s="84" t="str">
        <f>Цены!B233</f>
        <v>Грунтовка стен</v>
      </c>
      <c r="D243" s="85" t="str">
        <f>Цены!C233</f>
        <v>м2</v>
      </c>
      <c r="E243" s="152">
        <v>20</v>
      </c>
      <c r="F243" s="86">
        <f>Цены!E233</f>
        <v>98</v>
      </c>
      <c r="G243" s="111">
        <f t="shared" si="19"/>
        <v>1960</v>
      </c>
      <c r="H243" s="20"/>
    </row>
    <row r="244" spans="1:8" x14ac:dyDescent="0.2">
      <c r="A244" s="5">
        <v>230</v>
      </c>
      <c r="B244" s="153">
        <v>1</v>
      </c>
      <c r="C244" s="84" t="str">
        <f>Цены!B234</f>
        <v>Грунтовка стен (второй и последующие слои )</v>
      </c>
      <c r="D244" s="85" t="str">
        <f>Цены!C234</f>
        <v>м2</v>
      </c>
      <c r="E244" s="152">
        <v>109.91</v>
      </c>
      <c r="F244" s="86">
        <f>Цены!E234</f>
        <v>98</v>
      </c>
      <c r="G244" s="111">
        <f t="shared" si="19"/>
        <v>10771.18</v>
      </c>
      <c r="H244" s="20"/>
    </row>
    <row r="245" spans="1:8" x14ac:dyDescent="0.2">
      <c r="A245" s="5">
        <v>231</v>
      </c>
      <c r="B245" s="153">
        <v>1</v>
      </c>
      <c r="C245" s="84" t="str">
        <f>Цены!B235</f>
        <v>Грунтовка стен (бетонконтактом)</v>
      </c>
      <c r="D245" s="85" t="str">
        <f>Цены!C235</f>
        <v>м2</v>
      </c>
      <c r="E245" s="152">
        <v>101.65</v>
      </c>
      <c r="F245" s="86">
        <f>Цены!E235</f>
        <v>168</v>
      </c>
      <c r="G245" s="111">
        <f t="shared" si="19"/>
        <v>17077.2</v>
      </c>
      <c r="H245" s="20"/>
    </row>
    <row r="246" spans="1:8" x14ac:dyDescent="0.2">
      <c r="A246" s="5">
        <v>232</v>
      </c>
      <c r="B246" s="153"/>
      <c r="C246" s="84" t="str">
        <f>Цены!B236</f>
        <v xml:space="preserve">Противогрибковая обработка стен спец. составом </v>
      </c>
      <c r="D246" s="85" t="str">
        <f>Цены!C236</f>
        <v>м2</v>
      </c>
      <c r="E246" s="152">
        <f t="shared" ref="E246:E253" si="20">$D$12</f>
        <v>0</v>
      </c>
      <c r="F246" s="86">
        <f>Цены!E236</f>
        <v>255</v>
      </c>
      <c r="G246" s="111">
        <f t="shared" si="19"/>
        <v>0</v>
      </c>
      <c r="H246" s="20"/>
    </row>
    <row r="247" spans="1:8" ht="25.5" x14ac:dyDescent="0.2">
      <c r="A247" s="5">
        <v>233</v>
      </c>
      <c r="B247" s="153">
        <v>1</v>
      </c>
      <c r="C247" s="84" t="str">
        <f>Цены!B237</f>
        <v>Гидроизоляция (смесью водостоп или жидким стеклом)</v>
      </c>
      <c r="D247" s="85" t="str">
        <f>Цены!C237</f>
        <v>м2</v>
      </c>
      <c r="E247" s="152">
        <v>20.37</v>
      </c>
      <c r="F247" s="86">
        <f>Цены!E237</f>
        <v>461</v>
      </c>
      <c r="G247" s="111">
        <f t="shared" si="19"/>
        <v>9390.57</v>
      </c>
      <c r="H247" s="20"/>
    </row>
    <row r="248" spans="1:8" x14ac:dyDescent="0.2">
      <c r="A248" s="5">
        <v>234</v>
      </c>
      <c r="B248" s="153"/>
      <c r="C248" s="84" t="str">
        <f>Цены!B238</f>
        <v>Штукатурка стен простая (под правило)</v>
      </c>
      <c r="D248" s="85" t="str">
        <f>Цены!C238</f>
        <v>м2</v>
      </c>
      <c r="E248" s="152">
        <f t="shared" si="20"/>
        <v>0</v>
      </c>
      <c r="F248" s="86">
        <f>Цены!E238</f>
        <v>656</v>
      </c>
      <c r="G248" s="111">
        <f t="shared" si="19"/>
        <v>0</v>
      </c>
      <c r="H248" s="20"/>
    </row>
    <row r="249" spans="1:8" ht="25.5" x14ac:dyDescent="0.2">
      <c r="A249" s="5">
        <v>235</v>
      </c>
      <c r="B249" s="153">
        <v>1</v>
      </c>
      <c r="C249" s="84" t="str">
        <f>Цены!B239</f>
        <v>Штукатурка стен по маякам до 3 см гипсовой смесью</v>
      </c>
      <c r="D249" s="85" t="str">
        <f>Цены!C239</f>
        <v>м2</v>
      </c>
      <c r="E249" s="152">
        <v>101.28</v>
      </c>
      <c r="F249" s="86">
        <f>Цены!E239</f>
        <v>984</v>
      </c>
      <c r="G249" s="111">
        <f t="shared" si="19"/>
        <v>99659.520000000004</v>
      </c>
      <c r="H249" s="20"/>
    </row>
    <row r="250" spans="1:8" ht="25.5" x14ac:dyDescent="0.2">
      <c r="A250" s="5">
        <v>236</v>
      </c>
      <c r="B250" s="153"/>
      <c r="C250" s="84" t="str">
        <f>Цены!B240</f>
        <v>Штукатурка стен по маякам до 5 см гипсовой смесью</v>
      </c>
      <c r="D250" s="85" t="str">
        <f>Цены!C240</f>
        <v>м2</v>
      </c>
      <c r="E250" s="152">
        <f t="shared" si="20"/>
        <v>0</v>
      </c>
      <c r="F250" s="86">
        <f>Цены!E240</f>
        <v>1134</v>
      </c>
      <c r="G250" s="111">
        <f t="shared" si="19"/>
        <v>0</v>
      </c>
      <c r="H250" s="20"/>
    </row>
    <row r="251" spans="1:8" ht="25.5" x14ac:dyDescent="0.2">
      <c r="A251" s="5">
        <v>237</v>
      </c>
      <c r="B251" s="153"/>
      <c r="C251" s="84" t="str">
        <f>Цены!B241</f>
        <v>Штукатурка стен по маякам свыше 5 см гипсовой смесью</v>
      </c>
      <c r="D251" s="85" t="str">
        <f>Цены!C241</f>
        <v>м2</v>
      </c>
      <c r="E251" s="152">
        <f t="shared" si="20"/>
        <v>0</v>
      </c>
      <c r="F251" s="86">
        <f>Цены!E241</f>
        <v>1434</v>
      </c>
      <c r="G251" s="111">
        <f t="shared" si="19"/>
        <v>0</v>
      </c>
      <c r="H251" s="20"/>
    </row>
    <row r="252" spans="1:8" ht="25.5" x14ac:dyDescent="0.2">
      <c r="A252" s="5">
        <v>238</v>
      </c>
      <c r="B252" s="153">
        <v>1</v>
      </c>
      <c r="C252" s="84" t="str">
        <f>Цены!B242</f>
        <v>Штукатурка стен по маякам до 3 см цементной смесью</v>
      </c>
      <c r="D252" s="85" t="str">
        <f>Цены!C242</f>
        <v>м2</v>
      </c>
      <c r="E252" s="152">
        <v>20.37</v>
      </c>
      <c r="F252" s="86">
        <f>Цены!E242</f>
        <v>1284</v>
      </c>
      <c r="G252" s="111">
        <f t="shared" si="19"/>
        <v>26155.08</v>
      </c>
      <c r="H252" s="20"/>
    </row>
    <row r="253" spans="1:8" ht="25.5" x14ac:dyDescent="0.2">
      <c r="A253" s="5">
        <v>239</v>
      </c>
      <c r="B253" s="153"/>
      <c r="C253" s="84" t="str">
        <f>Цены!B243</f>
        <v>Штукатурка стен по маякам до 5 см цементной смесью</v>
      </c>
      <c r="D253" s="85" t="str">
        <f>Цены!C243</f>
        <v>м2</v>
      </c>
      <c r="E253" s="152">
        <f t="shared" si="20"/>
        <v>0</v>
      </c>
      <c r="F253" s="86">
        <f>Цены!E243</f>
        <v>1434</v>
      </c>
      <c r="G253" s="111">
        <f t="shared" si="19"/>
        <v>0</v>
      </c>
      <c r="H253" s="20"/>
    </row>
    <row r="254" spans="1:8" x14ac:dyDescent="0.2">
      <c r="A254" s="5">
        <v>240</v>
      </c>
      <c r="B254" s="153"/>
      <c r="C254" s="84" t="str">
        <f>Цены!B244</f>
        <v>Протяжка углов штукатуркой</v>
      </c>
      <c r="D254" s="85" t="str">
        <f>Цены!C244</f>
        <v>м/п</v>
      </c>
      <c r="E254" s="152">
        <f>$D$9</f>
        <v>0</v>
      </c>
      <c r="F254" s="86">
        <f>Цены!E244</f>
        <v>372</v>
      </c>
      <c r="G254" s="111">
        <f t="shared" si="19"/>
        <v>0</v>
      </c>
      <c r="H254" s="20"/>
    </row>
    <row r="255" spans="1:8" ht="25.5" x14ac:dyDescent="0.2">
      <c r="A255" s="5">
        <v>241</v>
      </c>
      <c r="B255" s="153"/>
      <c r="C255" s="84" t="str">
        <f>Цены!B245</f>
        <v>Протягивание штукатуркой углов, зон плинтусов, потолков (до 30 см)</v>
      </c>
      <c r="D255" s="85" t="str">
        <f>Цены!C245</f>
        <v>м/п</v>
      </c>
      <c r="E255" s="152">
        <f>$D$9</f>
        <v>0</v>
      </c>
      <c r="F255" s="86">
        <f>Цены!E245</f>
        <v>428</v>
      </c>
      <c r="G255" s="111">
        <f t="shared" si="19"/>
        <v>0</v>
      </c>
      <c r="H255" s="20"/>
    </row>
    <row r="256" spans="1:8" x14ac:dyDescent="0.2">
      <c r="A256" s="5">
        <v>242</v>
      </c>
      <c r="B256" s="153">
        <v>1</v>
      </c>
      <c r="C256" s="84" t="str">
        <f>Цены!B246</f>
        <v>Установка малярного уголка, перфорированного</v>
      </c>
      <c r="D256" s="85" t="str">
        <f>Цены!C246</f>
        <v>м/п</v>
      </c>
      <c r="E256" s="152">
        <v>30</v>
      </c>
      <c r="F256" s="86">
        <f>Цены!E246</f>
        <v>186</v>
      </c>
      <c r="G256" s="111">
        <f t="shared" si="19"/>
        <v>5580</v>
      </c>
      <c r="H256" s="20"/>
    </row>
    <row r="257" spans="1:8" x14ac:dyDescent="0.2">
      <c r="A257" s="5">
        <v>243</v>
      </c>
      <c r="B257" s="153"/>
      <c r="C257" s="84" t="str">
        <f>Цены!B247</f>
        <v>Нанесение малярной сетки</v>
      </c>
      <c r="D257" s="85" t="str">
        <f>Цены!C247</f>
        <v>м2</v>
      </c>
      <c r="E257" s="152">
        <f t="shared" ref="E257:E263" si="21">$D$12</f>
        <v>0</v>
      </c>
      <c r="F257" s="86">
        <f>Цены!E247</f>
        <v>180</v>
      </c>
      <c r="G257" s="111">
        <f t="shared" si="19"/>
        <v>0</v>
      </c>
      <c r="H257" s="20"/>
    </row>
    <row r="258" spans="1:8" x14ac:dyDescent="0.2">
      <c r="A258" s="5">
        <v>244</v>
      </c>
      <c r="B258" s="153"/>
      <c r="C258" s="84" t="str">
        <f>Цены!B248</f>
        <v>Базовая шпаклевка стен (с ошкуриванием)</v>
      </c>
      <c r="D258" s="85" t="str">
        <f>Цены!C248</f>
        <v>м2</v>
      </c>
      <c r="E258" s="152">
        <v>102.91</v>
      </c>
      <c r="F258" s="86">
        <f>Цены!E248</f>
        <v>488</v>
      </c>
      <c r="G258" s="111">
        <f t="shared" si="19"/>
        <v>50220.08</v>
      </c>
      <c r="H258" s="20"/>
    </row>
    <row r="259" spans="1:8" x14ac:dyDescent="0.2">
      <c r="A259" s="5">
        <v>245</v>
      </c>
      <c r="B259" s="153"/>
      <c r="C259" s="84" t="str">
        <f>Цены!B249</f>
        <v>Сплошная шпаклевка в 1 слой (с ошкуриванием)</v>
      </c>
      <c r="D259" s="85" t="str">
        <f>Цены!C249</f>
        <v>м2</v>
      </c>
      <c r="E259" s="152">
        <f t="shared" si="21"/>
        <v>0</v>
      </c>
      <c r="F259" s="86">
        <f>Цены!E249</f>
        <v>548</v>
      </c>
      <c r="G259" s="111">
        <f t="shared" si="19"/>
        <v>0</v>
      </c>
      <c r="H259" s="20"/>
    </row>
    <row r="260" spans="1:8" ht="25.5" x14ac:dyDescent="0.2">
      <c r="A260" s="5">
        <v>246</v>
      </c>
      <c r="B260" s="153">
        <v>1</v>
      </c>
      <c r="C260" s="84" t="str">
        <f>Цены!B250</f>
        <v>Шпаклевка стен под оклейку обоями (с ошкуриванием)</v>
      </c>
      <c r="D260" s="85" t="str">
        <f>Цены!C250</f>
        <v>м2</v>
      </c>
      <c r="E260" s="152">
        <v>102.91</v>
      </c>
      <c r="F260" s="86">
        <f>Цены!E250</f>
        <v>825</v>
      </c>
      <c r="G260" s="111">
        <f t="shared" si="19"/>
        <v>84900.75</v>
      </c>
      <c r="H260" s="20"/>
    </row>
    <row r="261" spans="1:8" ht="25.5" x14ac:dyDescent="0.2">
      <c r="A261" s="5">
        <v>247</v>
      </c>
      <c r="B261" s="153"/>
      <c r="C261" s="84" t="str">
        <f>Цены!B251</f>
        <v>Финишная шпаклевка стен под окраску (2 слоя с ошкуриванием)</v>
      </c>
      <c r="D261" s="85" t="str">
        <f>Цены!C251</f>
        <v>м2</v>
      </c>
      <c r="E261" s="152">
        <f t="shared" si="21"/>
        <v>0</v>
      </c>
      <c r="F261" s="86">
        <f>Цены!E251</f>
        <v>1200</v>
      </c>
      <c r="G261" s="111">
        <f t="shared" si="19"/>
        <v>0</v>
      </c>
      <c r="H261" s="20"/>
    </row>
    <row r="262" spans="1:8" ht="25.5" x14ac:dyDescent="0.2">
      <c r="A262" s="5">
        <v>248</v>
      </c>
      <c r="B262" s="153"/>
      <c r="C262" s="84" t="str">
        <f>Цены!B252</f>
        <v>Шпаклевка стен ГКЛ под оклейку обоями (с ошкуриванием)</v>
      </c>
      <c r="D262" s="85" t="str">
        <f>Цены!C252</f>
        <v>м2</v>
      </c>
      <c r="E262" s="152">
        <f t="shared" si="21"/>
        <v>0</v>
      </c>
      <c r="F262" s="86">
        <f>Цены!E252</f>
        <v>870</v>
      </c>
      <c r="G262" s="111">
        <f t="shared" si="19"/>
        <v>0</v>
      </c>
      <c r="H262" s="20"/>
    </row>
    <row r="263" spans="1:8" ht="25.5" x14ac:dyDescent="0.2">
      <c r="A263" s="5">
        <v>249</v>
      </c>
      <c r="B263" s="153"/>
      <c r="C263" s="84" t="str">
        <f>Цены!B253</f>
        <v>Финишная Шпаклевка стен ГКЛ под окраску (2 слоя с ошкуриванием)</v>
      </c>
      <c r="D263" s="85" t="str">
        <f>Цены!C253</f>
        <v>м2</v>
      </c>
      <c r="E263" s="152">
        <f t="shared" si="21"/>
        <v>0</v>
      </c>
      <c r="F263" s="86">
        <f>Цены!E253</f>
        <v>900</v>
      </c>
      <c r="G263" s="111">
        <f t="shared" si="19"/>
        <v>0</v>
      </c>
      <c r="H263" s="20"/>
    </row>
    <row r="264" spans="1:8" x14ac:dyDescent="0.2">
      <c r="A264" s="5">
        <v>250</v>
      </c>
      <c r="B264" s="153"/>
      <c r="C264" s="84" t="str">
        <f>Цены!B254</f>
        <v xml:space="preserve">Шпаклевка коробов, ниш </v>
      </c>
      <c r="D264" s="85" t="str">
        <f>Цены!C254</f>
        <v>м/п</v>
      </c>
      <c r="E264" s="152">
        <v>0</v>
      </c>
      <c r="F264" s="86">
        <f>Цены!E254</f>
        <v>780</v>
      </c>
      <c r="G264" s="111">
        <f t="shared" si="19"/>
        <v>0</v>
      </c>
      <c r="H264" s="20"/>
    </row>
    <row r="265" spans="1:8" x14ac:dyDescent="0.2">
      <c r="A265" s="5">
        <v>251</v>
      </c>
      <c r="B265" s="153"/>
      <c r="C265" s="84" t="str">
        <f>Цены!B255</f>
        <v xml:space="preserve">Ошкуривание поверхности стен </v>
      </c>
      <c r="D265" s="85" t="str">
        <f>Цены!C255</f>
        <v>м2</v>
      </c>
      <c r="E265" s="152">
        <f>$D$12</f>
        <v>0</v>
      </c>
      <c r="F265" s="86">
        <f>Цены!E255</f>
        <v>480</v>
      </c>
      <c r="G265" s="111">
        <f t="shared" si="19"/>
        <v>0</v>
      </c>
      <c r="H265" s="20"/>
    </row>
    <row r="266" spans="1:8" x14ac:dyDescent="0.2">
      <c r="A266" s="5">
        <v>252</v>
      </c>
      <c r="B266" s="153"/>
      <c r="C266" s="84" t="str">
        <f>Цены!B256</f>
        <v>Поклейка стеклохолста</v>
      </c>
      <c r="D266" s="85" t="str">
        <f>Цены!C256</f>
        <v>м2</v>
      </c>
      <c r="E266" s="152">
        <f>$D$12</f>
        <v>0</v>
      </c>
      <c r="F266" s="86">
        <f>Цены!E256</f>
        <v>435</v>
      </c>
      <c r="G266" s="111">
        <f t="shared" si="19"/>
        <v>0</v>
      </c>
      <c r="H266" s="20"/>
    </row>
    <row r="267" spans="1:8" ht="25.5" x14ac:dyDescent="0.2">
      <c r="A267" s="5">
        <v>253</v>
      </c>
      <c r="B267" s="153"/>
      <c r="C267" s="84" t="str">
        <f>Цены!B257</f>
        <v xml:space="preserve">Устройство ниш глубиной до 7 см в кирпичных стенах </v>
      </c>
      <c r="D267" s="85" t="str">
        <f>Цены!C257</f>
        <v>м/п</v>
      </c>
      <c r="E267" s="152">
        <v>0</v>
      </c>
      <c r="F267" s="86">
        <f>Цены!E257</f>
        <v>2250</v>
      </c>
      <c r="G267" s="111">
        <f t="shared" si="19"/>
        <v>0</v>
      </c>
      <c r="H267" s="20"/>
    </row>
    <row r="268" spans="1:8" x14ac:dyDescent="0.2">
      <c r="A268" s="5">
        <v>254</v>
      </c>
      <c r="B268" s="153"/>
      <c r="C268" s="84" t="str">
        <f>Цены!B258</f>
        <v>Устройство деревянной обрешетки стены</v>
      </c>
      <c r="D268" s="85" t="str">
        <f>Цены!C258</f>
        <v>м2</v>
      </c>
      <c r="E268" s="152">
        <f>$D$12</f>
        <v>0</v>
      </c>
      <c r="F268" s="86">
        <f>Цены!E258</f>
        <v>518</v>
      </c>
      <c r="G268" s="111">
        <f>E268*F268</f>
        <v>0</v>
      </c>
      <c r="H268" s="20"/>
    </row>
    <row r="269" spans="1:8" x14ac:dyDescent="0.2">
      <c r="A269" s="5">
        <v>255</v>
      </c>
      <c r="B269" s="9">
        <f>IF(SUM(B270:B281)&gt;0,1,"")</f>
        <v>1</v>
      </c>
      <c r="C269" s="428" t="s">
        <v>49</v>
      </c>
      <c r="D269" s="428"/>
      <c r="E269" s="428"/>
      <c r="F269" s="428"/>
      <c r="G269" s="428"/>
      <c r="H269" s="20"/>
    </row>
    <row r="270" spans="1:8" x14ac:dyDescent="0.2">
      <c r="A270" s="5">
        <v>256</v>
      </c>
      <c r="B270" s="153">
        <v>1</v>
      </c>
      <c r="C270" s="84" t="str">
        <f>Цены!B260</f>
        <v>Грунтовка откосов, углов</v>
      </c>
      <c r="D270" s="85" t="str">
        <f>Цены!C260</f>
        <v>м/п</v>
      </c>
      <c r="E270" s="152">
        <v>25</v>
      </c>
      <c r="F270" s="86">
        <f>Цены!E260</f>
        <v>98</v>
      </c>
      <c r="G270" s="111">
        <f t="shared" ref="G270:G281" si="22">E270*F270</f>
        <v>2450</v>
      </c>
      <c r="H270" s="20"/>
    </row>
    <row r="271" spans="1:8" ht="25.5" x14ac:dyDescent="0.2">
      <c r="A271" s="5">
        <v>257</v>
      </c>
      <c r="B271" s="153">
        <v>1</v>
      </c>
      <c r="C271" s="84" t="str">
        <f>Цены!B261</f>
        <v xml:space="preserve">Установка штукатурных уголков ( перфорированных) </v>
      </c>
      <c r="D271" s="85" t="str">
        <f>Цены!C261</f>
        <v>м/п</v>
      </c>
      <c r="E271" s="152">
        <v>25</v>
      </c>
      <c r="F271" s="86">
        <f>Цены!E261</f>
        <v>188</v>
      </c>
      <c r="G271" s="111">
        <f t="shared" si="22"/>
        <v>4700</v>
      </c>
      <c r="H271" s="20"/>
    </row>
    <row r="272" spans="1:8" x14ac:dyDescent="0.2">
      <c r="A272" s="5">
        <v>258</v>
      </c>
      <c r="B272" s="153">
        <v>1</v>
      </c>
      <c r="C272" s="84" t="str">
        <f>Цены!B262</f>
        <v>Штукатурка откосов до 40 см, углов</v>
      </c>
      <c r="D272" s="85" t="str">
        <f>Цены!C262</f>
        <v>м/п</v>
      </c>
      <c r="E272" s="152">
        <v>25</v>
      </c>
      <c r="F272" s="86">
        <f>Цены!E262</f>
        <v>683</v>
      </c>
      <c r="G272" s="111">
        <f t="shared" si="22"/>
        <v>17075</v>
      </c>
      <c r="H272" s="20"/>
    </row>
    <row r="273" spans="1:8" x14ac:dyDescent="0.2">
      <c r="A273" s="5">
        <v>259</v>
      </c>
      <c r="B273" s="153"/>
      <c r="C273" s="84" t="str">
        <f>Цены!B263</f>
        <v>Штукатурка откосов от 40 до 60 см, углов</v>
      </c>
      <c r="D273" s="85" t="str">
        <f>Цены!C263</f>
        <v>м/п</v>
      </c>
      <c r="E273" s="152">
        <f t="shared" ref="E273:E281" si="23">$G$13</f>
        <v>0</v>
      </c>
      <c r="F273" s="86">
        <f>Цены!E263</f>
        <v>713</v>
      </c>
      <c r="G273" s="111">
        <f t="shared" si="22"/>
        <v>0</v>
      </c>
      <c r="H273" s="20"/>
    </row>
    <row r="274" spans="1:8" x14ac:dyDescent="0.2">
      <c r="A274" s="5">
        <v>260</v>
      </c>
      <c r="B274" s="153"/>
      <c r="C274" s="84" t="str">
        <f>Цены!B264</f>
        <v>Штукатурка откосов арочных</v>
      </c>
      <c r="D274" s="85" t="str">
        <f>Цены!C264</f>
        <v>м/п</v>
      </c>
      <c r="E274" s="152">
        <f t="shared" si="23"/>
        <v>0</v>
      </c>
      <c r="F274" s="86">
        <f>Цены!E264</f>
        <v>1193</v>
      </c>
      <c r="G274" s="111">
        <f t="shared" si="22"/>
        <v>0</v>
      </c>
      <c r="H274" s="20"/>
    </row>
    <row r="275" spans="1:8" x14ac:dyDescent="0.2">
      <c r="A275" s="5">
        <v>261</v>
      </c>
      <c r="B275" s="153">
        <v>1</v>
      </c>
      <c r="C275" s="84" t="str">
        <f>Цены!B265</f>
        <v>Утепление откосов</v>
      </c>
      <c r="D275" s="85" t="str">
        <f>Цены!C265</f>
        <v>м/п</v>
      </c>
      <c r="E275" s="152">
        <v>25</v>
      </c>
      <c r="F275" s="86">
        <f>Цены!E265</f>
        <v>171</v>
      </c>
      <c r="G275" s="111">
        <f t="shared" si="22"/>
        <v>4275</v>
      </c>
      <c r="H275" s="20"/>
    </row>
    <row r="276" spans="1:8" x14ac:dyDescent="0.2">
      <c r="A276" s="5">
        <v>262</v>
      </c>
      <c r="B276" s="153"/>
      <c r="C276" s="84" t="str">
        <f>Цены!B266</f>
        <v>Запенивание стыков</v>
      </c>
      <c r="D276" s="85" t="str">
        <f>Цены!C266</f>
        <v>м/п</v>
      </c>
      <c r="E276" s="152">
        <f t="shared" si="23"/>
        <v>0</v>
      </c>
      <c r="F276" s="86">
        <f>Цены!E266</f>
        <v>189</v>
      </c>
      <c r="G276" s="111">
        <f t="shared" si="22"/>
        <v>0</v>
      </c>
      <c r="H276" s="20"/>
    </row>
    <row r="277" spans="1:8" x14ac:dyDescent="0.2">
      <c r="A277" s="5">
        <v>263</v>
      </c>
      <c r="B277" s="153"/>
      <c r="C277" s="84" t="str">
        <f>Цены!B267</f>
        <v>Устройство откосов из ГКЛ</v>
      </c>
      <c r="D277" s="85" t="str">
        <f>Цены!C267</f>
        <v>м/п</v>
      </c>
      <c r="E277" s="152">
        <f t="shared" si="23"/>
        <v>0</v>
      </c>
      <c r="F277" s="86">
        <f>Цены!E267</f>
        <v>1238</v>
      </c>
      <c r="G277" s="111">
        <f t="shared" si="22"/>
        <v>0</v>
      </c>
      <c r="H277" s="20"/>
    </row>
    <row r="278" spans="1:8" x14ac:dyDescent="0.2">
      <c r="A278" s="5">
        <v>264</v>
      </c>
      <c r="B278" s="153"/>
      <c r="C278" s="84" t="str">
        <f>Цены!B268</f>
        <v xml:space="preserve">Оклейка стеклохолстом / малярной сеткой откосов </v>
      </c>
      <c r="D278" s="85" t="str">
        <f>Цены!C268</f>
        <v>м/п</v>
      </c>
      <c r="E278" s="152">
        <f t="shared" si="23"/>
        <v>0</v>
      </c>
      <c r="F278" s="86">
        <f>Цены!E268</f>
        <v>323</v>
      </c>
      <c r="G278" s="111">
        <f t="shared" si="22"/>
        <v>0</v>
      </c>
      <c r="H278" s="20"/>
    </row>
    <row r="279" spans="1:8" x14ac:dyDescent="0.2">
      <c r="A279" s="5">
        <v>265</v>
      </c>
      <c r="B279" s="153"/>
      <c r="C279" s="84" t="str">
        <f>Цены!B269</f>
        <v>Шпаклевка откосов, углов</v>
      </c>
      <c r="D279" s="85" t="str">
        <f>Цены!C269</f>
        <v>м/п</v>
      </c>
      <c r="E279" s="152">
        <f t="shared" si="23"/>
        <v>0</v>
      </c>
      <c r="F279" s="86">
        <f>Цены!E269</f>
        <v>870</v>
      </c>
      <c r="G279" s="111">
        <f t="shared" si="22"/>
        <v>0</v>
      </c>
      <c r="H279" s="20"/>
    </row>
    <row r="280" spans="1:8" x14ac:dyDescent="0.2">
      <c r="A280" s="5">
        <v>266</v>
      </c>
      <c r="B280" s="153">
        <v>0</v>
      </c>
      <c r="C280" s="84" t="str">
        <f>Цены!B270</f>
        <v>Формирование дверного проема</v>
      </c>
      <c r="D280" s="85" t="str">
        <f>Цены!C270</f>
        <v>м/п</v>
      </c>
      <c r="E280" s="152">
        <v>0</v>
      </c>
      <c r="F280" s="86">
        <f>Цены!E270</f>
        <v>2250</v>
      </c>
      <c r="G280" s="111">
        <f t="shared" si="22"/>
        <v>0</v>
      </c>
      <c r="H280" s="20"/>
    </row>
    <row r="281" spans="1:8" x14ac:dyDescent="0.2">
      <c r="A281" s="5">
        <v>267</v>
      </c>
      <c r="B281" s="153"/>
      <c r="C281" s="84" t="str">
        <f>Цены!B271</f>
        <v>Шпаклевка откосов под окраску</v>
      </c>
      <c r="D281" s="85" t="str">
        <f>Цены!C271</f>
        <v>м/п</v>
      </c>
      <c r="E281" s="152">
        <f t="shared" si="23"/>
        <v>0</v>
      </c>
      <c r="F281" s="86">
        <f>Цены!E271</f>
        <v>870</v>
      </c>
      <c r="G281" s="111">
        <f t="shared" si="22"/>
        <v>0</v>
      </c>
      <c r="H281" s="20"/>
    </row>
    <row r="282" spans="1:8" ht="12.75" customHeight="1" x14ac:dyDescent="0.2">
      <c r="A282" s="5">
        <v>268</v>
      </c>
      <c r="B282" s="9">
        <f>IF(SUM(B283:B331)&gt;0,1,"")</f>
        <v>1</v>
      </c>
      <c r="C282" s="428" t="s">
        <v>59</v>
      </c>
      <c r="D282" s="428"/>
      <c r="E282" s="428"/>
      <c r="F282" s="428"/>
      <c r="G282" s="428"/>
      <c r="H282" s="20"/>
    </row>
    <row r="283" spans="1:8" x14ac:dyDescent="0.2">
      <c r="A283" s="5">
        <v>269</v>
      </c>
      <c r="B283" s="153"/>
      <c r="C283" s="84" t="str">
        <f>Цены!B273</f>
        <v xml:space="preserve">Грунтовка потолков </v>
      </c>
      <c r="D283" s="85" t="str">
        <f>Цены!C273</f>
        <v>м2</v>
      </c>
      <c r="E283" s="152">
        <f t="shared" ref="E283:E291" si="24">$D$10</f>
        <v>0</v>
      </c>
      <c r="F283" s="86">
        <f>Цены!E273</f>
        <v>150</v>
      </c>
      <c r="G283" s="111">
        <f t="shared" ref="G283:G314" si="25">E283*F283</f>
        <v>0</v>
      </c>
      <c r="H283" s="20"/>
    </row>
    <row r="284" spans="1:8" x14ac:dyDescent="0.2">
      <c r="A284" s="5">
        <v>270</v>
      </c>
      <c r="B284" s="153"/>
      <c r="C284" s="84" t="str">
        <f>Цены!B274</f>
        <v xml:space="preserve">Грунтовка потолков второй и последующие слои </v>
      </c>
      <c r="D284" s="85" t="str">
        <f>Цены!C274</f>
        <v>м2</v>
      </c>
      <c r="E284" s="152">
        <f t="shared" si="24"/>
        <v>0</v>
      </c>
      <c r="F284" s="86">
        <f>Цены!E274</f>
        <v>150</v>
      </c>
      <c r="G284" s="111">
        <f t="shared" si="25"/>
        <v>0</v>
      </c>
      <c r="H284" s="20"/>
    </row>
    <row r="285" spans="1:8" x14ac:dyDescent="0.2">
      <c r="A285" s="5">
        <v>271</v>
      </c>
      <c r="B285" s="153"/>
      <c r="C285" s="84" t="str">
        <f>Цены!B275</f>
        <v>Грунтовка потолков бетонконтактом</v>
      </c>
      <c r="D285" s="85" t="str">
        <f>Цены!C275</f>
        <v>м2</v>
      </c>
      <c r="E285" s="152">
        <f t="shared" si="24"/>
        <v>0</v>
      </c>
      <c r="F285" s="86">
        <f>Цены!E275</f>
        <v>225</v>
      </c>
      <c r="G285" s="111">
        <f t="shared" si="25"/>
        <v>0</v>
      </c>
      <c r="H285" s="20"/>
    </row>
    <row r="286" spans="1:8" x14ac:dyDescent="0.2">
      <c r="A286" s="5">
        <v>272</v>
      </c>
      <c r="B286" s="153"/>
      <c r="C286" s="84" t="str">
        <f>Цены!B276</f>
        <v xml:space="preserve">Гидроизоляция потолков </v>
      </c>
      <c r="D286" s="85" t="str">
        <f>Цены!C276</f>
        <v>м2</v>
      </c>
      <c r="E286" s="152">
        <f t="shared" si="24"/>
        <v>0</v>
      </c>
      <c r="F286" s="86">
        <f>Цены!E276</f>
        <v>600</v>
      </c>
      <c r="G286" s="111">
        <f t="shared" si="25"/>
        <v>0</v>
      </c>
      <c r="H286" s="20"/>
    </row>
    <row r="287" spans="1:8" x14ac:dyDescent="0.2">
      <c r="A287" s="5">
        <v>273</v>
      </c>
      <c r="B287" s="153"/>
      <c r="C287" s="84" t="str">
        <f>Цены!B277</f>
        <v>Обработка анти плесенью(потолок)</v>
      </c>
      <c r="D287" s="85" t="str">
        <f>Цены!C277</f>
        <v>м2</v>
      </c>
      <c r="E287" s="152">
        <f t="shared" si="24"/>
        <v>0</v>
      </c>
      <c r="F287" s="86">
        <f>Цены!E277</f>
        <v>294</v>
      </c>
      <c r="G287" s="111">
        <f t="shared" si="25"/>
        <v>0</v>
      </c>
      <c r="H287" s="20"/>
    </row>
    <row r="288" spans="1:8" ht="25.5" x14ac:dyDescent="0.2">
      <c r="A288" s="5">
        <v>274</v>
      </c>
      <c r="B288" s="153"/>
      <c r="C288" s="84" t="str">
        <f>Цены!B278</f>
        <v xml:space="preserve">Монтаж металлической штукатурной сетки на потолке </v>
      </c>
      <c r="D288" s="85" t="str">
        <f>Цены!C278</f>
        <v>м2</v>
      </c>
      <c r="E288" s="152">
        <f t="shared" si="24"/>
        <v>0</v>
      </c>
      <c r="F288" s="86">
        <f>Цены!E278</f>
        <v>563</v>
      </c>
      <c r="G288" s="111">
        <f t="shared" si="25"/>
        <v>0</v>
      </c>
      <c r="H288" s="20"/>
    </row>
    <row r="289" spans="1:8" x14ac:dyDescent="0.2">
      <c r="A289" s="5">
        <v>275</v>
      </c>
      <c r="B289" s="153"/>
      <c r="C289" s="84" t="str">
        <f>Цены!B279</f>
        <v>Штукатурка потолков простая (под провило)</v>
      </c>
      <c r="D289" s="85" t="str">
        <f>Цены!C279</f>
        <v>м2</v>
      </c>
      <c r="E289" s="152">
        <f t="shared" si="24"/>
        <v>0</v>
      </c>
      <c r="F289" s="86">
        <f>Цены!E279</f>
        <v>794</v>
      </c>
      <c r="G289" s="111">
        <f t="shared" si="25"/>
        <v>0</v>
      </c>
      <c r="H289" s="20"/>
    </row>
    <row r="290" spans="1:8" x14ac:dyDescent="0.2">
      <c r="A290" s="5">
        <v>276</v>
      </c>
      <c r="B290" s="153"/>
      <c r="C290" s="84" t="str">
        <f>Цены!B280</f>
        <v>Штукатурка улучшенная до 1 см гипсовой смесью</v>
      </c>
      <c r="D290" s="85" t="str">
        <f>Цены!C280</f>
        <v>м2</v>
      </c>
      <c r="E290" s="152">
        <f t="shared" si="24"/>
        <v>0</v>
      </c>
      <c r="F290" s="86">
        <f>Цены!E280</f>
        <v>987</v>
      </c>
      <c r="G290" s="111">
        <f t="shared" si="25"/>
        <v>0</v>
      </c>
      <c r="H290" s="20"/>
    </row>
    <row r="291" spans="1:8" ht="25.5" x14ac:dyDescent="0.2">
      <c r="A291" s="5">
        <v>277</v>
      </c>
      <c r="B291" s="153"/>
      <c r="C291" s="84" t="str">
        <f>Цены!B281</f>
        <v>Штукатурка потолков по маякам до 3 см гипсовой смесью</v>
      </c>
      <c r="D291" s="85" t="str">
        <f>Цены!C281</f>
        <v>м2</v>
      </c>
      <c r="E291" s="152">
        <f t="shared" si="24"/>
        <v>0</v>
      </c>
      <c r="F291" s="86">
        <f>Цены!E281</f>
        <v>1265</v>
      </c>
      <c r="G291" s="111">
        <f t="shared" si="25"/>
        <v>0</v>
      </c>
      <c r="H291" s="20"/>
    </row>
    <row r="292" spans="1:8" x14ac:dyDescent="0.2">
      <c r="A292" s="5">
        <v>278</v>
      </c>
      <c r="B292" s="153"/>
      <c r="C292" s="84" t="str">
        <f>Цены!B282</f>
        <v>Заделка трещин рустов</v>
      </c>
      <c r="D292" s="85" t="str">
        <f>Цены!C282</f>
        <v>м/п</v>
      </c>
      <c r="E292" s="152">
        <f>$D$9</f>
        <v>0</v>
      </c>
      <c r="F292" s="86">
        <f>Цены!E282</f>
        <v>213</v>
      </c>
      <c r="G292" s="111">
        <f t="shared" si="25"/>
        <v>0</v>
      </c>
      <c r="H292" s="20"/>
    </row>
    <row r="293" spans="1:8" x14ac:dyDescent="0.2">
      <c r="A293" s="5">
        <v>279</v>
      </c>
      <c r="B293" s="153">
        <v>1</v>
      </c>
      <c r="C293" s="84" t="str">
        <f>Цены!B283</f>
        <v>Устройство теплоизоляции пеноплексом</v>
      </c>
      <c r="D293" s="85" t="str">
        <f>Цены!C283</f>
        <v>м2</v>
      </c>
      <c r="E293" s="152">
        <v>2.58</v>
      </c>
      <c r="F293" s="86">
        <f>Цены!E283</f>
        <v>518</v>
      </c>
      <c r="G293" s="111">
        <f t="shared" si="25"/>
        <v>1336.44</v>
      </c>
      <c r="H293" s="20"/>
    </row>
    <row r="294" spans="1:8" ht="25.5" x14ac:dyDescent="0.2">
      <c r="A294" s="5">
        <v>280</v>
      </c>
      <c r="B294" s="153"/>
      <c r="C294" s="84" t="str">
        <f>Цены!B284</f>
        <v>Устройство тепло/звукоизоляции минеральной ватой</v>
      </c>
      <c r="D294" s="85" t="str">
        <f>Цены!C284</f>
        <v>м2</v>
      </c>
      <c r="E294" s="152">
        <f t="shared" ref="E294:E299" si="26">$D$10</f>
        <v>0</v>
      </c>
      <c r="F294" s="86">
        <f>Цены!E284</f>
        <v>938</v>
      </c>
      <c r="G294" s="111">
        <f t="shared" si="25"/>
        <v>0</v>
      </c>
      <c r="H294" s="20"/>
    </row>
    <row r="295" spans="1:8" x14ac:dyDescent="0.2">
      <c r="A295" s="5">
        <v>281</v>
      </c>
      <c r="B295" s="153"/>
      <c r="C295" s="84" t="str">
        <f>Цены!B285</f>
        <v>Устройство шумоизоляционного мата на потолоке</v>
      </c>
      <c r="D295" s="85" t="str">
        <f>Цены!C285</f>
        <v>м2</v>
      </c>
      <c r="E295" s="152">
        <f t="shared" si="26"/>
        <v>0</v>
      </c>
      <c r="F295" s="86">
        <f>Цены!E285</f>
        <v>1350</v>
      </c>
      <c r="G295" s="111">
        <f t="shared" si="25"/>
        <v>0</v>
      </c>
      <c r="H295" s="20"/>
    </row>
    <row r="296" spans="1:8" x14ac:dyDescent="0.2">
      <c r="A296" s="5">
        <v>282</v>
      </c>
      <c r="B296" s="153"/>
      <c r="C296" s="84" t="str">
        <f>Цены!B286</f>
        <v>Устройство пароизоляции</v>
      </c>
      <c r="D296" s="85" t="str">
        <f>Цены!C286</f>
        <v>м2</v>
      </c>
      <c r="E296" s="152">
        <f t="shared" si="26"/>
        <v>0</v>
      </c>
      <c r="F296" s="86">
        <f>Цены!E286</f>
        <v>215</v>
      </c>
      <c r="G296" s="111">
        <f t="shared" si="25"/>
        <v>0</v>
      </c>
      <c r="H296" s="20"/>
    </row>
    <row r="297" spans="1:8" x14ac:dyDescent="0.2">
      <c r="A297" s="5">
        <v>283</v>
      </c>
      <c r="B297" s="153"/>
      <c r="C297" s="84" t="str">
        <f>Цены!B287</f>
        <v>Устройство деревянной обрешетки</v>
      </c>
      <c r="D297" s="85" t="str">
        <f>Цены!C287</f>
        <v>м2</v>
      </c>
      <c r="E297" s="152">
        <f t="shared" si="26"/>
        <v>0</v>
      </c>
      <c r="F297" s="86">
        <f>Цены!E287</f>
        <v>555</v>
      </c>
      <c r="G297" s="111">
        <f t="shared" si="25"/>
        <v>0</v>
      </c>
      <c r="H297" s="20"/>
    </row>
    <row r="298" spans="1:8" ht="25.5" x14ac:dyDescent="0.2">
      <c r="A298" s="5">
        <v>284</v>
      </c>
      <c r="B298" s="153"/>
      <c r="C298" s="84" t="str">
        <f>Цены!B288</f>
        <v>Устройство потолков из ГКЛ ( с устройством каркаса)</v>
      </c>
      <c r="D298" s="85" t="str">
        <f>Цены!C288</f>
        <v>м2</v>
      </c>
      <c r="E298" s="152">
        <f t="shared" si="26"/>
        <v>0</v>
      </c>
      <c r="F298" s="86">
        <f>Цены!E288</f>
        <v>2475</v>
      </c>
      <c r="G298" s="111">
        <f t="shared" si="25"/>
        <v>0</v>
      </c>
      <c r="H298" s="20"/>
    </row>
    <row r="299" spans="1:8" ht="25.5" x14ac:dyDescent="0.2">
      <c r="A299" s="5">
        <v>285</v>
      </c>
      <c r="B299" s="153"/>
      <c r="C299" s="84" t="str">
        <f>Цены!B289</f>
        <v>Устройство потолков из ГКЛ в 2 слоя ( с устройством каркаса)</v>
      </c>
      <c r="D299" s="85" t="str">
        <f>Цены!C289</f>
        <v>м2</v>
      </c>
      <c r="E299" s="152">
        <f t="shared" si="26"/>
        <v>0</v>
      </c>
      <c r="F299" s="86">
        <f>Цены!E289</f>
        <v>2918</v>
      </c>
      <c r="G299" s="111">
        <f t="shared" si="25"/>
        <v>0</v>
      </c>
      <c r="H299" s="20"/>
    </row>
    <row r="300" spans="1:8" x14ac:dyDescent="0.2">
      <c r="A300" s="5">
        <v>286</v>
      </c>
      <c r="B300" s="153"/>
      <c r="C300" s="84" t="str">
        <f>Цены!B290</f>
        <v xml:space="preserve">Устройство коробов из ГКЛ  на потолке </v>
      </c>
      <c r="D300" s="85" t="str">
        <f>Цены!C290</f>
        <v>м/п</v>
      </c>
      <c r="E300" s="152">
        <v>0</v>
      </c>
      <c r="F300" s="86">
        <f>Цены!E290</f>
        <v>3218</v>
      </c>
      <c r="G300" s="111">
        <f t="shared" si="25"/>
        <v>0</v>
      </c>
      <c r="H300" s="20"/>
    </row>
    <row r="301" spans="1:8" ht="25.5" x14ac:dyDescent="0.2">
      <c r="A301" s="5">
        <v>287</v>
      </c>
      <c r="B301" s="153"/>
      <c r="C301" s="84" t="str">
        <f>Цены!B291</f>
        <v>Устройство коробов из ГКЛ на потолке с нишей для скрытой подсветки</v>
      </c>
      <c r="D301" s="85" t="str">
        <f>Цены!C291</f>
        <v>м/п</v>
      </c>
      <c r="E301" s="152">
        <v>0</v>
      </c>
      <c r="F301" s="86">
        <f>Цены!E291</f>
        <v>3683</v>
      </c>
      <c r="G301" s="111">
        <f t="shared" si="25"/>
        <v>0</v>
      </c>
      <c r="H301" s="20"/>
    </row>
    <row r="302" spans="1:8" ht="25.5" x14ac:dyDescent="0.2">
      <c r="A302" s="5">
        <v>288</v>
      </c>
      <c r="B302" s="153"/>
      <c r="C302" s="84" t="str">
        <f>Цены!B292</f>
        <v>Устройство потолков из ГКЛ в 2 уровня прямолинейного</v>
      </c>
      <c r="D302" s="85" t="str">
        <f>Цены!C292</f>
        <v>м2</v>
      </c>
      <c r="E302" s="152">
        <f>$D$10</f>
        <v>0</v>
      </c>
      <c r="F302" s="86">
        <f>Цены!E292</f>
        <v>3975</v>
      </c>
      <c r="G302" s="111">
        <f t="shared" si="25"/>
        <v>0</v>
      </c>
      <c r="H302" s="20"/>
    </row>
    <row r="303" spans="1:8" ht="25.5" x14ac:dyDescent="0.2">
      <c r="A303" s="5">
        <v>289</v>
      </c>
      <c r="B303" s="153"/>
      <c r="C303" s="84" t="str">
        <f>Цены!B293</f>
        <v>Устройство потолков из ГКЛ в 2 уровня криволинейного</v>
      </c>
      <c r="D303" s="85" t="str">
        <f>Цены!C293</f>
        <v>м2</v>
      </c>
      <c r="E303" s="152">
        <f>$D$10</f>
        <v>0</v>
      </c>
      <c r="F303" s="86">
        <f>Цены!E293</f>
        <v>4860</v>
      </c>
      <c r="G303" s="111">
        <f t="shared" si="25"/>
        <v>0</v>
      </c>
      <c r="H303" s="20"/>
    </row>
    <row r="304" spans="1:8" ht="25.5" x14ac:dyDescent="0.2">
      <c r="A304" s="5">
        <v>290</v>
      </c>
      <c r="B304" s="153"/>
      <c r="C304" s="84" t="str">
        <f>Цены!B294</f>
        <v xml:space="preserve">Монтаж ниши для парящего потолка из гипсокартона </v>
      </c>
      <c r="D304" s="85" t="str">
        <f>Цены!C294</f>
        <v>м/п</v>
      </c>
      <c r="E304" s="152">
        <f>$D$9</f>
        <v>0</v>
      </c>
      <c r="F304" s="86">
        <f>Цены!E294</f>
        <v>3683</v>
      </c>
      <c r="G304" s="111">
        <f t="shared" si="25"/>
        <v>0</v>
      </c>
      <c r="H304" s="20"/>
    </row>
    <row r="305" spans="1:8" x14ac:dyDescent="0.2">
      <c r="A305" s="5">
        <v>291</v>
      </c>
      <c r="B305" s="153"/>
      <c r="C305" s="84" t="str">
        <f>Цены!B295</f>
        <v xml:space="preserve">Монтаж полки из ГКЛ  для скрытой подсветки </v>
      </c>
      <c r="D305" s="85" t="str">
        <f>Цены!C295</f>
        <v>м/п</v>
      </c>
      <c r="E305" s="152">
        <f>$D$9</f>
        <v>0</v>
      </c>
      <c r="F305" s="86">
        <f>Цены!E295</f>
        <v>2468</v>
      </c>
      <c r="G305" s="111">
        <f t="shared" si="25"/>
        <v>0</v>
      </c>
      <c r="H305" s="20"/>
    </row>
    <row r="306" spans="1:8" x14ac:dyDescent="0.2">
      <c r="A306" s="5">
        <v>292</v>
      </c>
      <c r="B306" s="153"/>
      <c r="C306" s="84" t="str">
        <f>Цены!B296</f>
        <v>Монтаж ниши из ГКЛ для скрытого карниза</v>
      </c>
      <c r="D306" s="85" t="str">
        <f>Цены!C296</f>
        <v>м/п</v>
      </c>
      <c r="E306" s="152">
        <f>$D$9</f>
        <v>0</v>
      </c>
      <c r="F306" s="86">
        <f>Цены!E296</f>
        <v>1853</v>
      </c>
      <c r="G306" s="111">
        <f t="shared" si="25"/>
        <v>0</v>
      </c>
      <c r="H306" s="20"/>
    </row>
    <row r="307" spans="1:8" x14ac:dyDescent="0.2">
      <c r="A307" s="5">
        <v>293</v>
      </c>
      <c r="B307" s="153"/>
      <c r="C307" s="84" t="str">
        <f>Цены!B297</f>
        <v>Устройство закладной на потолке</v>
      </c>
      <c r="D307" s="85" t="str">
        <f>Цены!C297</f>
        <v>м/п</v>
      </c>
      <c r="E307" s="152">
        <f>$D$10</f>
        <v>0</v>
      </c>
      <c r="F307" s="86">
        <f>Цены!E297</f>
        <v>300</v>
      </c>
      <c r="G307" s="111">
        <f t="shared" si="25"/>
        <v>0</v>
      </c>
      <c r="H307" s="20"/>
    </row>
    <row r="308" spans="1:8" ht="25.5" x14ac:dyDescent="0.2">
      <c r="A308" s="5">
        <v>294</v>
      </c>
      <c r="B308" s="153"/>
      <c r="C308" s="84" t="str">
        <f>Цены!B298</f>
        <v xml:space="preserve">Устройство криволинейных коробов из ГКЛ на потолке </v>
      </c>
      <c r="D308" s="85" t="str">
        <f>Цены!C298</f>
        <v>м/п</v>
      </c>
      <c r="E308" s="152">
        <f>$D$9</f>
        <v>0</v>
      </c>
      <c r="F308" s="86">
        <f>Цены!E298</f>
        <v>4215</v>
      </c>
      <c r="G308" s="111">
        <f t="shared" si="25"/>
        <v>0</v>
      </c>
      <c r="H308" s="20"/>
    </row>
    <row r="309" spans="1:8" x14ac:dyDescent="0.2">
      <c r="A309" s="5">
        <v>295</v>
      </c>
      <c r="B309" s="153"/>
      <c r="C309" s="84" t="str">
        <f>Цены!B299</f>
        <v>Установка уголков перфорированных арочных</v>
      </c>
      <c r="D309" s="85" t="str">
        <f>Цены!C299</f>
        <v>м/п</v>
      </c>
      <c r="E309" s="152">
        <f>$D$9</f>
        <v>0</v>
      </c>
      <c r="F309" s="86">
        <f>Цены!E299</f>
        <v>338</v>
      </c>
      <c r="G309" s="111">
        <f t="shared" si="25"/>
        <v>0</v>
      </c>
      <c r="H309" s="20"/>
    </row>
    <row r="310" spans="1:8" x14ac:dyDescent="0.2">
      <c r="A310" s="5">
        <v>296</v>
      </c>
      <c r="B310" s="153"/>
      <c r="C310" s="84" t="str">
        <f>Цены!B300</f>
        <v>Установка уголков перфорированных</v>
      </c>
      <c r="D310" s="85" t="str">
        <f>Цены!C300</f>
        <v>м/п</v>
      </c>
      <c r="E310" s="152">
        <f>$D$10</f>
        <v>0</v>
      </c>
      <c r="F310" s="86">
        <f>Цены!E300</f>
        <v>263</v>
      </c>
      <c r="G310" s="111">
        <f t="shared" si="25"/>
        <v>0</v>
      </c>
      <c r="H310" s="20"/>
    </row>
    <row r="311" spans="1:8" x14ac:dyDescent="0.2">
      <c r="A311" s="5">
        <v>297</v>
      </c>
      <c r="B311" s="153"/>
      <c r="C311" s="84" t="str">
        <f>Цены!B301</f>
        <v>Проклейка швов ГКЛ серпянкой/малярной лентой</v>
      </c>
      <c r="D311" s="85" t="str">
        <f>Цены!C301</f>
        <v>м/п</v>
      </c>
      <c r="E311" s="152">
        <f>$D$9</f>
        <v>0</v>
      </c>
      <c r="F311" s="86">
        <f>Цены!E301</f>
        <v>188</v>
      </c>
      <c r="G311" s="111">
        <f t="shared" si="25"/>
        <v>0</v>
      </c>
      <c r="H311" s="20"/>
    </row>
    <row r="312" spans="1:8" x14ac:dyDescent="0.2">
      <c r="A312" s="5">
        <v>298</v>
      </c>
      <c r="B312" s="153"/>
      <c r="C312" s="84" t="str">
        <f>Цены!B302</f>
        <v>Поклейка  стеклохолста(потолок)</v>
      </c>
      <c r="D312" s="85" t="str">
        <f>Цены!C302</f>
        <v>м2</v>
      </c>
      <c r="E312" s="152">
        <f t="shared" ref="E312:E320" si="27">$D$10</f>
        <v>0</v>
      </c>
      <c r="F312" s="86">
        <f>Цены!E302</f>
        <v>428</v>
      </c>
      <c r="G312" s="111">
        <f t="shared" si="25"/>
        <v>0</v>
      </c>
      <c r="H312" s="20"/>
    </row>
    <row r="313" spans="1:8" x14ac:dyDescent="0.2">
      <c r="A313" s="5">
        <v>299</v>
      </c>
      <c r="B313" s="153"/>
      <c r="C313" s="84" t="str">
        <f>Цены!B303</f>
        <v xml:space="preserve">Монтаж малярной сетки / серпянки </v>
      </c>
      <c r="D313" s="85" t="str">
        <f>Цены!C303</f>
        <v>м/п</v>
      </c>
      <c r="E313" s="152">
        <f t="shared" si="27"/>
        <v>0</v>
      </c>
      <c r="F313" s="86">
        <f>Цены!E303</f>
        <v>188</v>
      </c>
      <c r="G313" s="111">
        <f t="shared" si="25"/>
        <v>0</v>
      </c>
      <c r="H313" s="20"/>
    </row>
    <row r="314" spans="1:8" x14ac:dyDescent="0.2">
      <c r="A314" s="5">
        <v>300</v>
      </c>
      <c r="B314" s="153"/>
      <c r="C314" s="84" t="str">
        <f>Цены!B304</f>
        <v>Сплошная шпаклевка в один слой</v>
      </c>
      <c r="D314" s="85" t="str">
        <f>Цены!C304</f>
        <v>м2</v>
      </c>
      <c r="E314" s="152">
        <f t="shared" si="27"/>
        <v>0</v>
      </c>
      <c r="F314" s="86">
        <f>Цены!E304</f>
        <v>563</v>
      </c>
      <c r="G314" s="111">
        <f t="shared" si="25"/>
        <v>0</v>
      </c>
      <c r="H314" s="20"/>
    </row>
    <row r="315" spans="1:8" x14ac:dyDescent="0.2">
      <c r="A315" s="5">
        <v>301</v>
      </c>
      <c r="B315" s="153"/>
      <c r="C315" s="84" t="str">
        <f>Цены!B305</f>
        <v>Базовая шпаклевка (с ошкуриванием)</v>
      </c>
      <c r="D315" s="85" t="str">
        <f>Цены!C305</f>
        <v>м2</v>
      </c>
      <c r="E315" s="152">
        <f t="shared" si="27"/>
        <v>0</v>
      </c>
      <c r="F315" s="86">
        <f>Цены!E305</f>
        <v>645</v>
      </c>
      <c r="G315" s="111">
        <f t="shared" ref="G315:G331" si="28">E315*F315</f>
        <v>0</v>
      </c>
      <c r="H315" s="20"/>
    </row>
    <row r="316" spans="1:8" x14ac:dyDescent="0.2">
      <c r="A316" s="5">
        <v>302</v>
      </c>
      <c r="B316" s="153"/>
      <c r="C316" s="84" t="str">
        <f>Цены!B306</f>
        <v>Шпаклевка потолков в два слоя под обои</v>
      </c>
      <c r="D316" s="85" t="str">
        <f>Цены!C306</f>
        <v>м2</v>
      </c>
      <c r="E316" s="152">
        <f t="shared" si="27"/>
        <v>0</v>
      </c>
      <c r="F316" s="86">
        <f>Цены!E306</f>
        <v>786</v>
      </c>
      <c r="G316" s="111">
        <f t="shared" si="28"/>
        <v>0</v>
      </c>
      <c r="H316" s="20"/>
    </row>
    <row r="317" spans="1:8" x14ac:dyDescent="0.2">
      <c r="A317" s="5">
        <v>303</v>
      </c>
      <c r="B317" s="153"/>
      <c r="C317" s="84" t="str">
        <f>Цены!B307</f>
        <v>Шпаклевка потолков под покраску</v>
      </c>
      <c r="D317" s="85" t="str">
        <f>Цены!C307</f>
        <v>м2</v>
      </c>
      <c r="E317" s="152">
        <f t="shared" si="27"/>
        <v>0</v>
      </c>
      <c r="F317" s="86">
        <f>Цены!E307</f>
        <v>1500</v>
      </c>
      <c r="G317" s="111">
        <f t="shared" si="28"/>
        <v>0</v>
      </c>
      <c r="H317" s="20"/>
    </row>
    <row r="318" spans="1:8" ht="27" customHeight="1" x14ac:dyDescent="0.2">
      <c r="A318" s="5">
        <v>304</v>
      </c>
      <c r="B318" s="153"/>
      <c r="C318" s="84" t="str">
        <f>Цены!B308</f>
        <v>Шпаклевка ГКЛ под оклейку обоями (с ошкуриванием)</v>
      </c>
      <c r="D318" s="85" t="str">
        <f>Цены!C308</f>
        <v>м2</v>
      </c>
      <c r="E318" s="152">
        <f t="shared" si="27"/>
        <v>0</v>
      </c>
      <c r="F318" s="86">
        <f>Цены!E308</f>
        <v>900</v>
      </c>
      <c r="G318" s="111">
        <f t="shared" si="28"/>
        <v>0</v>
      </c>
      <c r="H318" s="20"/>
    </row>
    <row r="319" spans="1:8" ht="28.5" customHeight="1" x14ac:dyDescent="0.2">
      <c r="A319" s="5">
        <v>305</v>
      </c>
      <c r="B319" s="153"/>
      <c r="C319" s="84" t="str">
        <f>Цены!B309</f>
        <v>Шпаклевка ГКЛ под окраску (2 слоя с ошкуриванием)</v>
      </c>
      <c r="D319" s="85" t="str">
        <f>Цены!C309</f>
        <v>м2</v>
      </c>
      <c r="E319" s="152">
        <f t="shared" si="27"/>
        <v>0</v>
      </c>
      <c r="F319" s="86">
        <f>Цены!E309</f>
        <v>1800</v>
      </c>
      <c r="G319" s="111">
        <f t="shared" si="28"/>
        <v>0</v>
      </c>
      <c r="H319" s="20"/>
    </row>
    <row r="320" spans="1:8" ht="28.5" customHeight="1" x14ac:dyDescent="0.2">
      <c r="A320" s="5">
        <v>306</v>
      </c>
      <c r="B320" s="153"/>
      <c r="C320" s="84" t="str">
        <f>Цены!B310</f>
        <v>Малярные работы по нише для закарнизной конструкции (штукатурка, грунтовка, шпаклевка, окраска</v>
      </c>
      <c r="D320" s="85" t="str">
        <f>Цены!C310</f>
        <v>м/п</v>
      </c>
      <c r="E320" s="152">
        <f t="shared" si="27"/>
        <v>0</v>
      </c>
      <c r="F320" s="86">
        <f>Цены!E310</f>
        <v>1500</v>
      </c>
      <c r="G320" s="111">
        <f t="shared" si="28"/>
        <v>0</v>
      </c>
      <c r="H320" s="20"/>
    </row>
    <row r="321" spans="1:8" ht="25.5" x14ac:dyDescent="0.2">
      <c r="A321" s="5">
        <v>307</v>
      </c>
      <c r="B321" s="153"/>
      <c r="C321" s="84" t="str">
        <f>Цены!B311</f>
        <v>Шпаклевка криволинейного участка шириной до 250 мм</v>
      </c>
      <c r="D321" s="85" t="str">
        <f>Цены!C311</f>
        <v>м/п</v>
      </c>
      <c r="E321" s="152">
        <f>$D$9</f>
        <v>0</v>
      </c>
      <c r="F321" s="86">
        <f>Цены!E311</f>
        <v>1011</v>
      </c>
      <c r="G321" s="111">
        <f t="shared" si="28"/>
        <v>0</v>
      </c>
      <c r="H321" s="20"/>
    </row>
    <row r="322" spans="1:8" x14ac:dyDescent="0.2">
      <c r="A322" s="5">
        <v>308</v>
      </c>
      <c r="B322" s="153"/>
      <c r="C322" s="84" t="str">
        <f>Цены!B312</f>
        <v xml:space="preserve">Шпаклевка коробов, ниш </v>
      </c>
      <c r="D322" s="85" t="str">
        <f>Цены!C312</f>
        <v>м/п</v>
      </c>
      <c r="E322" s="152">
        <f>$D$9</f>
        <v>0</v>
      </c>
      <c r="F322" s="86">
        <f>Цены!E312</f>
        <v>828</v>
      </c>
      <c r="G322" s="111">
        <f t="shared" si="28"/>
        <v>0</v>
      </c>
      <c r="H322" s="20"/>
    </row>
    <row r="323" spans="1:8" x14ac:dyDescent="0.2">
      <c r="A323" s="5">
        <v>309</v>
      </c>
      <c r="B323" s="153"/>
      <c r="C323" s="84" t="str">
        <f>Цены!B313</f>
        <v>Шпаклевка полок для скрытой подсветки</v>
      </c>
      <c r="D323" s="85" t="str">
        <f>Цены!C313</f>
        <v>м/п</v>
      </c>
      <c r="E323" s="152">
        <f>$D$9</f>
        <v>0</v>
      </c>
      <c r="F323" s="86">
        <f>Цены!E313</f>
        <v>602</v>
      </c>
      <c r="G323" s="111">
        <f t="shared" si="28"/>
        <v>0</v>
      </c>
      <c r="H323" s="20"/>
    </row>
    <row r="324" spans="1:8" x14ac:dyDescent="0.2">
      <c r="A324" s="5">
        <v>310</v>
      </c>
      <c r="B324" s="153"/>
      <c r="C324" s="84" t="str">
        <f>Цены!B314</f>
        <v xml:space="preserve">Оклеивание потолков флизелином под окраску </v>
      </c>
      <c r="D324" s="85" t="str">
        <f>Цены!C314</f>
        <v>м2</v>
      </c>
      <c r="E324" s="152">
        <f>$D$10</f>
        <v>0</v>
      </c>
      <c r="F324" s="86">
        <f>Цены!E314</f>
        <v>593</v>
      </c>
      <c r="G324" s="111">
        <f t="shared" si="28"/>
        <v>0</v>
      </c>
      <c r="H324" s="20"/>
    </row>
    <row r="325" spans="1:8" x14ac:dyDescent="0.2">
      <c r="A325" s="5">
        <v>311</v>
      </c>
      <c r="B325" s="153"/>
      <c r="C325" s="84" t="str">
        <f>Цены!B315</f>
        <v xml:space="preserve">Ошкуривание поверхности потолка </v>
      </c>
      <c r="D325" s="85" t="str">
        <f>Цены!C315</f>
        <v>м2</v>
      </c>
      <c r="E325" s="152">
        <f>$D$10</f>
        <v>0</v>
      </c>
      <c r="F325" s="86">
        <f>Цены!E315</f>
        <v>263</v>
      </c>
      <c r="G325" s="111">
        <f t="shared" si="28"/>
        <v>0</v>
      </c>
      <c r="H325" s="20"/>
    </row>
    <row r="326" spans="1:8" x14ac:dyDescent="0.2">
      <c r="A326" s="5">
        <v>312</v>
      </c>
      <c r="B326" s="153"/>
      <c r="C326" s="84" t="str">
        <f>Цены!B316</f>
        <v xml:space="preserve">Монтаж фальш балки на потолок </v>
      </c>
      <c r="D326" s="85" t="str">
        <f>Цены!C316</f>
        <v>м/п</v>
      </c>
      <c r="E326" s="152">
        <f t="shared" ref="E326:E331" si="29">$D$9</f>
        <v>0</v>
      </c>
      <c r="F326" s="86">
        <f>Цены!E316</f>
        <v>1431</v>
      </c>
      <c r="G326" s="111">
        <f t="shared" si="28"/>
        <v>0</v>
      </c>
      <c r="H326" s="20"/>
    </row>
    <row r="327" spans="1:8" x14ac:dyDescent="0.2">
      <c r="A327" s="5">
        <v>313</v>
      </c>
      <c r="B327" s="153"/>
      <c r="C327" s="84" t="str">
        <f>Цены!B317</f>
        <v>Грунтовка коробов из ГКЛ</v>
      </c>
      <c r="D327" s="85" t="str">
        <f>Цены!C317</f>
        <v>м/п</v>
      </c>
      <c r="E327" s="152">
        <f t="shared" si="29"/>
        <v>0</v>
      </c>
      <c r="F327" s="86">
        <f>Цены!E317</f>
        <v>83</v>
      </c>
      <c r="G327" s="111">
        <f t="shared" si="28"/>
        <v>0</v>
      </c>
      <c r="H327" s="20"/>
    </row>
    <row r="328" spans="1:8" x14ac:dyDescent="0.2">
      <c r="A328" s="5">
        <v>314</v>
      </c>
      <c r="B328" s="153"/>
      <c r="C328" s="154" t="str">
        <f>Цены!B318</f>
        <v>&lt;Запасные строчки&gt;</v>
      </c>
      <c r="D328" s="155">
        <f>Цены!C318</f>
        <v>0</v>
      </c>
      <c r="E328" s="152">
        <f t="shared" si="29"/>
        <v>0</v>
      </c>
      <c r="F328" s="156">
        <f>Цены!E318</f>
        <v>0</v>
      </c>
      <c r="G328" s="111">
        <f t="shared" si="28"/>
        <v>0</v>
      </c>
      <c r="H328" s="20"/>
    </row>
    <row r="329" spans="1:8" x14ac:dyDescent="0.2">
      <c r="A329" s="5">
        <v>315</v>
      </c>
      <c r="B329" s="153"/>
      <c r="C329" s="154" t="str">
        <f>Цены!B319</f>
        <v>&lt;Запасные строчки&gt;</v>
      </c>
      <c r="D329" s="155">
        <f>Цены!C319</f>
        <v>0</v>
      </c>
      <c r="E329" s="152">
        <f t="shared" si="29"/>
        <v>0</v>
      </c>
      <c r="F329" s="156">
        <f>Цены!E319</f>
        <v>0</v>
      </c>
      <c r="G329" s="111">
        <f t="shared" si="28"/>
        <v>0</v>
      </c>
      <c r="H329" s="20"/>
    </row>
    <row r="330" spans="1:8" x14ac:dyDescent="0.2">
      <c r="A330" s="5">
        <v>316</v>
      </c>
      <c r="B330" s="153"/>
      <c r="C330" s="154" t="str">
        <f>Цены!B320</f>
        <v>&lt;Запасные строчки&gt;</v>
      </c>
      <c r="D330" s="155">
        <f>Цены!C320</f>
        <v>0</v>
      </c>
      <c r="E330" s="152">
        <f t="shared" si="29"/>
        <v>0</v>
      </c>
      <c r="F330" s="156">
        <f>Цены!E320</f>
        <v>0</v>
      </c>
      <c r="G330" s="111">
        <f t="shared" si="28"/>
        <v>0</v>
      </c>
      <c r="H330" s="20"/>
    </row>
    <row r="331" spans="1:8" x14ac:dyDescent="0.2">
      <c r="A331" s="5">
        <v>317</v>
      </c>
      <c r="B331" s="153"/>
      <c r="C331" s="154" t="str">
        <f>Цены!B321</f>
        <v>&lt;Запасные строчки&gt;</v>
      </c>
      <c r="D331" s="155">
        <f>Цены!C321</f>
        <v>0</v>
      </c>
      <c r="E331" s="152">
        <f t="shared" si="29"/>
        <v>0</v>
      </c>
      <c r="F331" s="156">
        <f>Цены!E321</f>
        <v>0</v>
      </c>
      <c r="G331" s="111">
        <f t="shared" si="28"/>
        <v>0</v>
      </c>
      <c r="H331" s="20"/>
    </row>
    <row r="332" spans="1:8" x14ac:dyDescent="0.2">
      <c r="A332" s="5">
        <v>318</v>
      </c>
      <c r="B332" s="5">
        <f>B171</f>
        <v>1</v>
      </c>
      <c r="C332" s="433" t="s">
        <v>246</v>
      </c>
      <c r="D332" s="433"/>
      <c r="E332" s="433"/>
      <c r="F332" s="433"/>
      <c r="G332" s="112">
        <f>SUMIF(B173:B331,1,G173:G331)</f>
        <v>398587.32000000007</v>
      </c>
      <c r="H332" s="20"/>
    </row>
    <row r="333" spans="1:8" ht="25.5" x14ac:dyDescent="0.2">
      <c r="A333" s="5">
        <v>319</v>
      </c>
      <c r="B333" s="103">
        <v>0</v>
      </c>
      <c r="C333" s="414" t="str">
        <f ca="1">C1&amp;". Чистовые отделочные работы"</f>
        <v>8. Чистовые отделочные работы</v>
      </c>
      <c r="D333" s="415" t="s">
        <v>804</v>
      </c>
      <c r="E333" s="416" t="s">
        <v>531</v>
      </c>
      <c r="F333" s="417" t="s">
        <v>805</v>
      </c>
      <c r="G333" s="418" t="s">
        <v>578</v>
      </c>
      <c r="H333" s="20"/>
    </row>
    <row r="334" spans="1:8" x14ac:dyDescent="0.2">
      <c r="A334" s="5">
        <v>320</v>
      </c>
      <c r="B334" s="103">
        <f>IF(SUM(B335:B388)&gt;0,1,"")</f>
        <v>1</v>
      </c>
      <c r="C334" s="428" t="s">
        <v>131</v>
      </c>
      <c r="D334" s="428"/>
      <c r="E334" s="428"/>
      <c r="F334" s="428"/>
      <c r="G334" s="428"/>
      <c r="H334" s="20"/>
    </row>
    <row r="335" spans="1:8" x14ac:dyDescent="0.2">
      <c r="A335" s="5">
        <v>321</v>
      </c>
      <c r="B335" s="153"/>
      <c r="C335" s="84" t="str">
        <f>Цены!B325</f>
        <v>Облицовка плиткой пола</v>
      </c>
      <c r="D335" s="85" t="str">
        <f>Цены!C325</f>
        <v>м2</v>
      </c>
      <c r="E335" s="152">
        <f>$D$10</f>
        <v>0</v>
      </c>
      <c r="F335" s="86">
        <f>Цены!E325</f>
        <v>2588</v>
      </c>
      <c r="G335" s="111">
        <f t="shared" ref="G335:G366" si="30">E335*F335</f>
        <v>0</v>
      </c>
      <c r="H335" s="20"/>
    </row>
    <row r="336" spans="1:8" x14ac:dyDescent="0.2">
      <c r="A336" s="5">
        <v>322</v>
      </c>
      <c r="B336" s="153"/>
      <c r="C336" s="84" t="str">
        <f>Цены!B326</f>
        <v xml:space="preserve">Облицовка плиткой гексагон  </v>
      </c>
      <c r="D336" s="85" t="str">
        <f>Цены!C326</f>
        <v>м2</v>
      </c>
      <c r="E336" s="152">
        <f>$D$10</f>
        <v>0</v>
      </c>
      <c r="F336" s="86">
        <f>Цены!E326</f>
        <v>3518</v>
      </c>
      <c r="G336" s="111">
        <f t="shared" si="30"/>
        <v>0</v>
      </c>
      <c r="H336" s="20"/>
    </row>
    <row r="337" spans="1:8" x14ac:dyDescent="0.2">
      <c r="A337" s="5">
        <v>323</v>
      </c>
      <c r="B337" s="153"/>
      <c r="C337" s="84" t="str">
        <f>Цены!B327</f>
        <v>Подрезка керамической плитки</v>
      </c>
      <c r="D337" s="85" t="str">
        <f>Цены!C327</f>
        <v>м/п</v>
      </c>
      <c r="E337" s="152">
        <v>30</v>
      </c>
      <c r="F337" s="86">
        <f>Цены!E327</f>
        <v>423</v>
      </c>
      <c r="G337" s="111">
        <f t="shared" si="30"/>
        <v>12690</v>
      </c>
      <c r="H337" s="20"/>
    </row>
    <row r="338" spans="1:8" ht="25.5" x14ac:dyDescent="0.2">
      <c r="A338" s="5">
        <v>324</v>
      </c>
      <c r="B338" s="153"/>
      <c r="C338" s="84" t="str">
        <f>Цены!B328</f>
        <v>Облицовка плиткой пола с декоративными вставками</v>
      </c>
      <c r="D338" s="85" t="str">
        <f>Цены!C328</f>
        <v>м2</v>
      </c>
      <c r="E338" s="152">
        <f>$D$10</f>
        <v>0</v>
      </c>
      <c r="F338" s="86">
        <f>Цены!E328</f>
        <v>2784</v>
      </c>
      <c r="G338" s="111">
        <f t="shared" si="30"/>
        <v>0</v>
      </c>
      <c r="H338" s="20"/>
    </row>
    <row r="339" spans="1:8" x14ac:dyDescent="0.2">
      <c r="A339" s="5">
        <v>325</v>
      </c>
      <c r="B339" s="153"/>
      <c r="C339" s="84" t="str">
        <f>Цены!B329</f>
        <v>Облицовка плиткой пола по диагонали</v>
      </c>
      <c r="D339" s="85" t="str">
        <f>Цены!C329</f>
        <v>м2</v>
      </c>
      <c r="E339" s="152">
        <f>$D$10</f>
        <v>0</v>
      </c>
      <c r="F339" s="86">
        <f>Цены!E329</f>
        <v>3488</v>
      </c>
      <c r="G339" s="111">
        <f t="shared" si="30"/>
        <v>0</v>
      </c>
      <c r="H339" s="20"/>
    </row>
    <row r="340" spans="1:8" x14ac:dyDescent="0.2">
      <c r="A340" s="5">
        <v>326</v>
      </c>
      <c r="B340" s="153"/>
      <c r="C340" s="84" t="str">
        <f>Цены!B330</f>
        <v>Облицовка плиткой пола елочкой</v>
      </c>
      <c r="D340" s="85" t="str">
        <f>Цены!C330</f>
        <v>м2</v>
      </c>
      <c r="E340" s="152">
        <f>$D$10</f>
        <v>0</v>
      </c>
      <c r="F340" s="86">
        <f>Цены!E330</f>
        <v>4266</v>
      </c>
      <c r="G340" s="111">
        <f t="shared" si="30"/>
        <v>0</v>
      </c>
      <c r="H340" s="20"/>
    </row>
    <row r="341" spans="1:8" x14ac:dyDescent="0.2">
      <c r="A341" s="5">
        <v>327</v>
      </c>
      <c r="B341" s="153"/>
      <c r="C341" s="84" t="str">
        <f>Цены!B331</f>
        <v>Облицовка плиткой пола "панно"</v>
      </c>
      <c r="D341" s="85" t="str">
        <f>Цены!C331</f>
        <v>м2</v>
      </c>
      <c r="E341" s="152">
        <f>$D$10</f>
        <v>0</v>
      </c>
      <c r="F341" s="86">
        <f>Цены!E331</f>
        <v>3831</v>
      </c>
      <c r="G341" s="111">
        <f t="shared" si="30"/>
        <v>0</v>
      </c>
      <c r="H341" s="20"/>
    </row>
    <row r="342" spans="1:8" x14ac:dyDescent="0.2">
      <c r="A342" s="5">
        <v>328</v>
      </c>
      <c r="B342" s="153"/>
      <c r="C342" s="84" t="str">
        <f>Цены!B332</f>
        <v>Облицовка мозаикой, мелкой плиткой (с затиркой)</v>
      </c>
      <c r="D342" s="85" t="str">
        <f>Цены!C332</f>
        <v>м2</v>
      </c>
      <c r="E342" s="152">
        <f>$D$10</f>
        <v>0</v>
      </c>
      <c r="F342" s="86">
        <f>Цены!E332</f>
        <v>4283</v>
      </c>
      <c r="G342" s="111">
        <f t="shared" si="30"/>
        <v>0</v>
      </c>
      <c r="H342" s="20"/>
    </row>
    <row r="343" spans="1:8" x14ac:dyDescent="0.2">
      <c r="A343" s="5">
        <v>329</v>
      </c>
      <c r="B343" s="153"/>
      <c r="C343" s="84" t="str">
        <f>Цены!B333</f>
        <v>Облицовка плиточным бордюром (с затиркой)</v>
      </c>
      <c r="D343" s="85" t="str">
        <f>Цены!C333</f>
        <v>м/п</v>
      </c>
      <c r="E343" s="152">
        <f>$D$9</f>
        <v>0</v>
      </c>
      <c r="F343" s="86">
        <f>Цены!E333</f>
        <v>1281</v>
      </c>
      <c r="G343" s="111">
        <f t="shared" si="30"/>
        <v>0</v>
      </c>
      <c r="H343" s="20"/>
    </row>
    <row r="344" spans="1:8" x14ac:dyDescent="0.2">
      <c r="A344" s="5">
        <v>330</v>
      </c>
      <c r="B344" s="153"/>
      <c r="C344" s="84" t="str">
        <f>Цены!B334</f>
        <v>Облицовка плиткой менее 300х300</v>
      </c>
      <c r="D344" s="85" t="str">
        <f>Цены!C334</f>
        <v>м2</v>
      </c>
      <c r="E344" s="152">
        <f t="shared" ref="E344:E350" si="31">$D$10</f>
        <v>0</v>
      </c>
      <c r="F344" s="86">
        <f>Цены!E334</f>
        <v>3218</v>
      </c>
      <c r="G344" s="111">
        <f t="shared" si="30"/>
        <v>0</v>
      </c>
      <c r="H344" s="20"/>
    </row>
    <row r="345" spans="1:8" x14ac:dyDescent="0.2">
      <c r="A345" s="5">
        <v>331</v>
      </c>
      <c r="B345" s="153"/>
      <c r="C345" s="84" t="str">
        <f>Цены!B335</f>
        <v>Облицовка пола разноразмерной плиткой</v>
      </c>
      <c r="D345" s="85" t="str">
        <f>Цены!C335</f>
        <v>м2</v>
      </c>
      <c r="E345" s="152">
        <f t="shared" si="31"/>
        <v>0</v>
      </c>
      <c r="F345" s="86">
        <f>Цены!E335</f>
        <v>3159</v>
      </c>
      <c r="G345" s="111">
        <f t="shared" si="30"/>
        <v>0</v>
      </c>
      <c r="H345" s="20"/>
    </row>
    <row r="346" spans="1:8" x14ac:dyDescent="0.2">
      <c r="A346" s="5">
        <v>332</v>
      </c>
      <c r="B346" s="153"/>
      <c r="C346" s="84" t="str">
        <f>Цены!B336</f>
        <v xml:space="preserve">Облицовка керамогранитом по диагонали </v>
      </c>
      <c r="D346" s="85" t="str">
        <f>Цены!C336</f>
        <v>м2</v>
      </c>
      <c r="E346" s="152">
        <f t="shared" si="31"/>
        <v>0</v>
      </c>
      <c r="F346" s="86">
        <f>Цены!E336</f>
        <v>3986</v>
      </c>
      <c r="G346" s="111">
        <f t="shared" si="30"/>
        <v>0</v>
      </c>
      <c r="H346" s="20"/>
    </row>
    <row r="347" spans="1:8" ht="25.5" x14ac:dyDescent="0.2">
      <c r="A347" s="5">
        <v>333</v>
      </c>
      <c r="B347" s="153"/>
      <c r="C347" s="84" t="str">
        <f>Цены!B337</f>
        <v>Облицовка  керамогранитом до 600 мм по одной стороне</v>
      </c>
      <c r="D347" s="85" t="str">
        <f>Цены!C337</f>
        <v>м2</v>
      </c>
      <c r="E347" s="152">
        <f t="shared" si="31"/>
        <v>0</v>
      </c>
      <c r="F347" s="86">
        <f>Цены!E337</f>
        <v>3459</v>
      </c>
      <c r="G347" s="111">
        <f t="shared" si="30"/>
        <v>0</v>
      </c>
      <c r="H347" s="20"/>
    </row>
    <row r="348" spans="1:8" ht="25.5" x14ac:dyDescent="0.2">
      <c r="A348" s="5">
        <v>334</v>
      </c>
      <c r="B348" s="153">
        <v>1</v>
      </c>
      <c r="C348" s="84" t="str">
        <f>Цены!B338</f>
        <v>Облицовка  керамогранитом до 1200 мм по одной стороне</v>
      </c>
      <c r="D348" s="85" t="str">
        <f>Цены!C338</f>
        <v>м2</v>
      </c>
      <c r="E348" s="152">
        <v>11.41</v>
      </c>
      <c r="F348" s="86">
        <f>Цены!E338</f>
        <v>4838</v>
      </c>
      <c r="G348" s="111">
        <f t="shared" si="30"/>
        <v>55201.58</v>
      </c>
      <c r="H348" s="20"/>
    </row>
    <row r="349" spans="1:8" ht="25.5" x14ac:dyDescent="0.2">
      <c r="A349" s="5">
        <v>335</v>
      </c>
      <c r="B349" s="153"/>
      <c r="C349" s="84" t="str">
        <f>Цены!B338</f>
        <v>Облицовка  керамогранитом до 1200 мм по одной стороне</v>
      </c>
      <c r="D349" s="85" t="s">
        <v>1</v>
      </c>
      <c r="E349" s="152">
        <f t="shared" si="31"/>
        <v>0</v>
      </c>
      <c r="F349" s="86">
        <f>Цены!E338</f>
        <v>4838</v>
      </c>
      <c r="G349" s="111">
        <f t="shared" si="30"/>
        <v>0</v>
      </c>
      <c r="H349" s="20"/>
    </row>
    <row r="350" spans="1:8" x14ac:dyDescent="0.2">
      <c r="A350" s="5">
        <v>336</v>
      </c>
      <c r="B350" s="153"/>
      <c r="C350" s="84" t="str">
        <f>Цены!B339</f>
        <v>Облицовка  Крупноформатным керамогранитом</v>
      </c>
      <c r="D350" s="85" t="str">
        <f>Цены!C339</f>
        <v>м2</v>
      </c>
      <c r="E350" s="152">
        <f t="shared" si="31"/>
        <v>0</v>
      </c>
      <c r="F350" s="86">
        <f>Цены!E339</f>
        <v>9915</v>
      </c>
      <c r="G350" s="111">
        <f t="shared" si="30"/>
        <v>0</v>
      </c>
      <c r="H350" s="20"/>
    </row>
    <row r="351" spans="1:8" x14ac:dyDescent="0.2">
      <c r="A351" s="5">
        <v>337</v>
      </c>
      <c r="B351" s="153"/>
      <c r="C351" s="84" t="str">
        <f>Цены!B340</f>
        <v>Подрезка  керамогранита до 600 мм</v>
      </c>
      <c r="D351" s="85" t="str">
        <f>Цены!C340</f>
        <v>м/п</v>
      </c>
      <c r="E351" s="152">
        <f>$D$9</f>
        <v>0</v>
      </c>
      <c r="F351" s="86">
        <f>Цены!E340</f>
        <v>782</v>
      </c>
      <c r="G351" s="111">
        <f t="shared" si="30"/>
        <v>0</v>
      </c>
      <c r="H351" s="20"/>
    </row>
    <row r="352" spans="1:8" x14ac:dyDescent="0.2">
      <c r="A352" s="5">
        <v>338</v>
      </c>
      <c r="B352" s="153">
        <v>1</v>
      </c>
      <c r="C352" s="84" t="str">
        <f>Цены!B341</f>
        <v>Подрезка  керамогранита до 1200 мм</v>
      </c>
      <c r="D352" s="85" t="str">
        <f>Цены!C341</f>
        <v>м/п</v>
      </c>
      <c r="E352" s="152">
        <v>8</v>
      </c>
      <c r="F352" s="86">
        <f>Цены!E341</f>
        <v>1359</v>
      </c>
      <c r="G352" s="111">
        <f t="shared" si="30"/>
        <v>10872</v>
      </c>
      <c r="H352" s="20"/>
    </row>
    <row r="353" spans="1:8" x14ac:dyDescent="0.2">
      <c r="A353" s="5">
        <v>339</v>
      </c>
      <c r="B353" s="153"/>
      <c r="C353" s="84" t="str">
        <f>Цены!B342</f>
        <v>Подрезка керамогранита крупноформатного</v>
      </c>
      <c r="D353" s="85" t="str">
        <f>Цены!C342</f>
        <v>м/п</v>
      </c>
      <c r="E353" s="152">
        <f>$D$9</f>
        <v>0</v>
      </c>
      <c r="F353" s="86">
        <f>Цены!E342</f>
        <v>2469</v>
      </c>
      <c r="G353" s="111">
        <f t="shared" si="30"/>
        <v>0</v>
      </c>
      <c r="H353" s="20"/>
    </row>
    <row r="354" spans="1:8" x14ac:dyDescent="0.2">
      <c r="A354" s="5">
        <v>340</v>
      </c>
      <c r="B354" s="153"/>
      <c r="C354" s="84" t="str">
        <f>Цены!B344</f>
        <v>Устройство плинтуса из плитки</v>
      </c>
      <c r="D354" s="85" t="str">
        <f>Цены!C344</f>
        <v>м/п</v>
      </c>
      <c r="E354" s="152">
        <f>D9-I13</f>
        <v>0</v>
      </c>
      <c r="F354" s="86">
        <f>Цены!E344</f>
        <v>1380</v>
      </c>
      <c r="G354" s="111">
        <f t="shared" si="30"/>
        <v>0</v>
      </c>
      <c r="H354" s="20"/>
    </row>
    <row r="355" spans="1:8" x14ac:dyDescent="0.2">
      <c r="A355" s="5">
        <v>341</v>
      </c>
      <c r="B355" s="153"/>
      <c r="C355" s="84" t="str">
        <f>Цены!B345</f>
        <v>Установка порожков из плитки</v>
      </c>
      <c r="D355" s="85" t="str">
        <f>Цены!C345</f>
        <v>шт.</v>
      </c>
      <c r="E355" s="152">
        <v>0</v>
      </c>
      <c r="F355" s="86">
        <f>Цены!E345</f>
        <v>2775</v>
      </c>
      <c r="G355" s="111">
        <f t="shared" si="30"/>
        <v>0</v>
      </c>
      <c r="H355" s="20"/>
    </row>
    <row r="356" spans="1:8" ht="25.5" x14ac:dyDescent="0.2">
      <c r="A356" s="5">
        <v>342</v>
      </c>
      <c r="B356" s="153">
        <v>1</v>
      </c>
      <c r="C356" s="84" t="str">
        <f>Цены!B346</f>
        <v>Облицовка плиткой ступеней (с подрезкой и затиркой)</v>
      </c>
      <c r="D356" s="85" t="str">
        <f>Цены!C346</f>
        <v>м/п</v>
      </c>
      <c r="E356" s="152">
        <v>1</v>
      </c>
      <c r="F356" s="86">
        <f>Цены!E346</f>
        <v>3161</v>
      </c>
      <c r="G356" s="111">
        <f t="shared" si="30"/>
        <v>3161</v>
      </c>
      <c r="H356" s="20"/>
    </row>
    <row r="357" spans="1:8" x14ac:dyDescent="0.2">
      <c r="A357" s="5">
        <v>343</v>
      </c>
      <c r="B357" s="153"/>
      <c r="C357" s="84" t="str">
        <f>Цены!B347</f>
        <v>Затирка плитки</v>
      </c>
      <c r="D357" s="85" t="str">
        <f>Цены!C347</f>
        <v>м2</v>
      </c>
      <c r="E357" s="152">
        <f t="shared" ref="E357:E374" si="32">$D$10</f>
        <v>0</v>
      </c>
      <c r="F357" s="86">
        <f>Цены!E347</f>
        <v>294</v>
      </c>
      <c r="G357" s="111">
        <f t="shared" si="30"/>
        <v>0</v>
      </c>
      <c r="H357" s="20"/>
    </row>
    <row r="358" spans="1:8" x14ac:dyDescent="0.2">
      <c r="A358" s="5">
        <v>344</v>
      </c>
      <c r="B358" s="153">
        <v>1</v>
      </c>
      <c r="C358" s="84" t="str">
        <f>Цены!B348</f>
        <v xml:space="preserve">Затирка плитки эпоксидной затиркой </v>
      </c>
      <c r="D358" s="85" t="str">
        <f>Цены!C348</f>
        <v>м2</v>
      </c>
      <c r="E358" s="152">
        <v>11.41</v>
      </c>
      <c r="F358" s="86">
        <f>Цены!E348</f>
        <v>1301</v>
      </c>
      <c r="G358" s="111">
        <f t="shared" si="30"/>
        <v>14844.41</v>
      </c>
      <c r="H358" s="20"/>
    </row>
    <row r="359" spans="1:8" x14ac:dyDescent="0.2">
      <c r="A359" s="5">
        <v>345</v>
      </c>
      <c r="B359" s="153"/>
      <c r="C359" s="84" t="str">
        <f>Цены!B349</f>
        <v>Укладка ламината</v>
      </c>
      <c r="D359" s="85" t="str">
        <f>Цены!C349</f>
        <v>м2</v>
      </c>
      <c r="E359" s="152">
        <f t="shared" si="32"/>
        <v>0</v>
      </c>
      <c r="F359" s="86">
        <f>Цены!E349</f>
        <v>714</v>
      </c>
      <c r="G359" s="111">
        <f t="shared" si="30"/>
        <v>0</v>
      </c>
      <c r="H359" s="20"/>
    </row>
    <row r="360" spans="1:8" ht="25.5" x14ac:dyDescent="0.2">
      <c r="A360" s="5">
        <v>346</v>
      </c>
      <c r="B360" s="153"/>
      <c r="C360" s="84" t="str">
        <f>Цены!B350</f>
        <v>Укладка ламината и подложки с проклейкой стыков клеем</v>
      </c>
      <c r="D360" s="85" t="str">
        <f>Цены!C350</f>
        <v>м2</v>
      </c>
      <c r="E360" s="152">
        <f t="shared" si="32"/>
        <v>0</v>
      </c>
      <c r="F360" s="86">
        <f>Цены!E350</f>
        <v>884</v>
      </c>
      <c r="G360" s="111">
        <f t="shared" si="30"/>
        <v>0</v>
      </c>
      <c r="H360" s="20"/>
    </row>
    <row r="361" spans="1:8" x14ac:dyDescent="0.2">
      <c r="A361" s="5">
        <v>347</v>
      </c>
      <c r="B361" s="153">
        <v>1</v>
      </c>
      <c r="C361" s="84" t="str">
        <f>Цены!B351</f>
        <v xml:space="preserve">Укладка ламината и подложки по диагонали </v>
      </c>
      <c r="D361" s="85" t="str">
        <f>Цены!C351</f>
        <v>м2</v>
      </c>
      <c r="E361" s="152">
        <v>28.09</v>
      </c>
      <c r="F361" s="86">
        <f>Цены!E351</f>
        <v>1338</v>
      </c>
      <c r="G361" s="111">
        <f t="shared" si="30"/>
        <v>37584.42</v>
      </c>
      <c r="H361" s="20"/>
    </row>
    <row r="362" spans="1:8" ht="25.5" x14ac:dyDescent="0.2">
      <c r="A362" s="5">
        <v>348</v>
      </c>
      <c r="B362" s="153"/>
      <c r="C362" s="84" t="str">
        <f>Цены!B352</f>
        <v>Укладка нелакированного модульного паркета на фанеру</v>
      </c>
      <c r="D362" s="85" t="str">
        <f>Цены!C352</f>
        <v>м2</v>
      </c>
      <c r="E362" s="152">
        <f t="shared" si="32"/>
        <v>0</v>
      </c>
      <c r="F362" s="86">
        <f>Цены!E352</f>
        <v>3315</v>
      </c>
      <c r="G362" s="111">
        <f t="shared" si="30"/>
        <v>0</v>
      </c>
      <c r="H362" s="20"/>
    </row>
    <row r="363" spans="1:8" x14ac:dyDescent="0.2">
      <c r="A363" s="5">
        <v>349</v>
      </c>
      <c r="B363" s="153"/>
      <c r="C363" s="84" t="str">
        <f>Цены!B353</f>
        <v>Укладка инженерной доски</v>
      </c>
      <c r="D363" s="85" t="str">
        <f>Цены!C353</f>
        <v>м2</v>
      </c>
      <c r="E363" s="152">
        <f t="shared" si="32"/>
        <v>0</v>
      </c>
      <c r="F363" s="86">
        <f>Цены!E353</f>
        <v>3183</v>
      </c>
      <c r="G363" s="111">
        <f t="shared" si="30"/>
        <v>0</v>
      </c>
      <c r="H363" s="20"/>
    </row>
    <row r="364" spans="1:8" x14ac:dyDescent="0.2">
      <c r="A364" s="5">
        <v>350</v>
      </c>
      <c r="B364" s="153"/>
      <c r="C364" s="84" t="str">
        <f>Цены!B354</f>
        <v>Укладка паркетной доски</v>
      </c>
      <c r="D364" s="85" t="str">
        <f>Цены!C354</f>
        <v>м2</v>
      </c>
      <c r="E364" s="152">
        <f t="shared" si="32"/>
        <v>0</v>
      </c>
      <c r="F364" s="86">
        <f>Цены!E354</f>
        <v>2241</v>
      </c>
      <c r="G364" s="111">
        <f t="shared" si="30"/>
        <v>0</v>
      </c>
      <c r="H364" s="20"/>
    </row>
    <row r="365" spans="1:8" x14ac:dyDescent="0.2">
      <c r="A365" s="5">
        <v>351</v>
      </c>
      <c r="B365" s="153"/>
      <c r="C365" s="84" t="str">
        <f>Цены!B355</f>
        <v>Укладка паркетной доски (на клей)</v>
      </c>
      <c r="D365" s="85" t="str">
        <f>Цены!C355</f>
        <v>м2</v>
      </c>
      <c r="E365" s="152">
        <f t="shared" si="32"/>
        <v>0</v>
      </c>
      <c r="F365" s="86">
        <f>Цены!E355</f>
        <v>2691</v>
      </c>
      <c r="G365" s="111">
        <f t="shared" si="30"/>
        <v>0</v>
      </c>
      <c r="H365" s="20"/>
    </row>
    <row r="366" spans="1:8" x14ac:dyDescent="0.2">
      <c r="A366" s="5">
        <v>352</v>
      </c>
      <c r="B366" s="153"/>
      <c r="C366" s="84" t="str">
        <f>Цены!B356</f>
        <v>Укладка паркетной доски по диагонали</v>
      </c>
      <c r="D366" s="85" t="str">
        <f>Цены!C356</f>
        <v>м2</v>
      </c>
      <c r="E366" s="152">
        <f t="shared" si="32"/>
        <v>0</v>
      </c>
      <c r="F366" s="86">
        <f>Цены!E356</f>
        <v>2796</v>
      </c>
      <c r="G366" s="111">
        <f t="shared" si="30"/>
        <v>0</v>
      </c>
      <c r="H366" s="20"/>
    </row>
    <row r="367" spans="1:8" x14ac:dyDescent="0.2">
      <c r="A367" s="5">
        <v>353</v>
      </c>
      <c r="B367" s="153"/>
      <c r="C367" s="84" t="str">
        <f>Цены!B357</f>
        <v xml:space="preserve">Укладка массивной доски </v>
      </c>
      <c r="D367" s="85" t="str">
        <f>Цены!C357</f>
        <v>м2</v>
      </c>
      <c r="E367" s="152">
        <f t="shared" si="32"/>
        <v>0</v>
      </c>
      <c r="F367" s="86">
        <f>Цены!E357</f>
        <v>2760</v>
      </c>
      <c r="G367" s="111">
        <f t="shared" ref="G367:G388" si="33">E367*F367</f>
        <v>0</v>
      </c>
      <c r="H367" s="20"/>
    </row>
    <row r="368" spans="1:8" x14ac:dyDescent="0.2">
      <c r="A368" s="5">
        <v>354</v>
      </c>
      <c r="B368" s="153"/>
      <c r="C368" s="84" t="str">
        <f>Цены!B358</f>
        <v xml:space="preserve">Укладка замкового пробкового пола </v>
      </c>
      <c r="D368" s="85" t="str">
        <f>Цены!C358</f>
        <v>м2</v>
      </c>
      <c r="E368" s="152">
        <f t="shared" si="32"/>
        <v>0</v>
      </c>
      <c r="F368" s="86">
        <f>Цены!E358</f>
        <v>740</v>
      </c>
      <c r="G368" s="111">
        <f t="shared" si="33"/>
        <v>0</v>
      </c>
      <c r="H368" s="20"/>
    </row>
    <row r="369" spans="1:8" x14ac:dyDescent="0.2">
      <c r="A369" s="5">
        <v>355</v>
      </c>
      <c r="B369" s="153"/>
      <c r="C369" s="84" t="str">
        <f>Цены!B359</f>
        <v xml:space="preserve">Укладка кварцвиниловой плитки </v>
      </c>
      <c r="D369" s="85" t="str">
        <f>Цены!C359</f>
        <v>м2</v>
      </c>
      <c r="E369" s="152">
        <f t="shared" si="32"/>
        <v>0</v>
      </c>
      <c r="F369" s="86">
        <f>Цены!E359</f>
        <v>818</v>
      </c>
      <c r="G369" s="111">
        <f t="shared" si="33"/>
        <v>0</v>
      </c>
      <c r="H369" s="20"/>
    </row>
    <row r="370" spans="1:8" x14ac:dyDescent="0.2">
      <c r="A370" s="5">
        <v>356</v>
      </c>
      <c r="B370" s="153"/>
      <c r="C370" s="84" t="str">
        <f>Цены!B360</f>
        <v xml:space="preserve">Укладка кварцвиниловой плитки на клей </v>
      </c>
      <c r="D370" s="85" t="str">
        <f>Цены!C360</f>
        <v>м2</v>
      </c>
      <c r="E370" s="152">
        <f t="shared" si="32"/>
        <v>0</v>
      </c>
      <c r="F370" s="86">
        <f>Цены!E360</f>
        <v>1145</v>
      </c>
      <c r="G370" s="111">
        <f t="shared" si="33"/>
        <v>0</v>
      </c>
      <c r="H370" s="20"/>
    </row>
    <row r="371" spans="1:8" x14ac:dyDescent="0.2">
      <c r="A371" s="5">
        <v>357</v>
      </c>
      <c r="B371" s="153"/>
      <c r="C371" s="84" t="str">
        <f>Цены!B361</f>
        <v>Укладка кварцвинила клеевого елочкой</v>
      </c>
      <c r="D371" s="85" t="str">
        <f>Цены!C361</f>
        <v>м2</v>
      </c>
      <c r="E371" s="152">
        <f t="shared" si="32"/>
        <v>0</v>
      </c>
      <c r="F371" s="86">
        <f>Цены!E361</f>
        <v>2700</v>
      </c>
      <c r="G371" s="111">
        <f t="shared" si="33"/>
        <v>0</v>
      </c>
      <c r="H371" s="20"/>
    </row>
    <row r="372" spans="1:8" x14ac:dyDescent="0.2">
      <c r="A372" s="5">
        <v>358</v>
      </c>
      <c r="B372" s="153"/>
      <c r="C372" s="84" t="str">
        <f>Цены!B362</f>
        <v>Укладка кварцвинила замкового по диагонали</v>
      </c>
      <c r="D372" s="85" t="str">
        <f>Цены!C362</f>
        <v>м2</v>
      </c>
      <c r="E372" s="152">
        <f t="shared" si="32"/>
        <v>0</v>
      </c>
      <c r="F372" s="86">
        <f>Цены!E362</f>
        <v>1500</v>
      </c>
      <c r="G372" s="111">
        <f t="shared" si="33"/>
        <v>0</v>
      </c>
      <c r="H372" s="20"/>
    </row>
    <row r="373" spans="1:8" x14ac:dyDescent="0.2">
      <c r="A373" s="5">
        <v>359</v>
      </c>
      <c r="B373" s="153"/>
      <c r="C373" s="84" t="str">
        <f>Цены!B363</f>
        <v xml:space="preserve">Настил линолеума коммерческого </v>
      </c>
      <c r="D373" s="85" t="str">
        <f>Цены!C363</f>
        <v>м2</v>
      </c>
      <c r="E373" s="152">
        <f t="shared" si="32"/>
        <v>0</v>
      </c>
      <c r="F373" s="86">
        <f>Цены!E363</f>
        <v>467</v>
      </c>
      <c r="G373" s="111">
        <f t="shared" si="33"/>
        <v>0</v>
      </c>
      <c r="H373" s="20"/>
    </row>
    <row r="374" spans="1:8" x14ac:dyDescent="0.2">
      <c r="A374" s="5">
        <v>360</v>
      </c>
      <c r="B374" s="153"/>
      <c r="C374" s="84" t="str">
        <f>Цены!B364</f>
        <v xml:space="preserve">Настил линолеума бытового , на клей </v>
      </c>
      <c r="D374" s="85" t="str">
        <f>Цены!C364</f>
        <v>м2</v>
      </c>
      <c r="E374" s="152">
        <f t="shared" si="32"/>
        <v>0</v>
      </c>
      <c r="F374" s="86">
        <f>Цены!E364</f>
        <v>570</v>
      </c>
      <c r="G374" s="111">
        <f t="shared" si="33"/>
        <v>0</v>
      </c>
      <c r="H374" s="20"/>
    </row>
    <row r="375" spans="1:8" x14ac:dyDescent="0.2">
      <c r="A375" s="5">
        <v>361</v>
      </c>
      <c r="B375" s="153"/>
      <c r="C375" s="84" t="str">
        <f>Цены!B365</f>
        <v>Настил линолеума бытового, ковролина</v>
      </c>
      <c r="D375" s="85" t="str">
        <f>Цены!C365</f>
        <v>м2</v>
      </c>
      <c r="E375" s="152">
        <f t="shared" ref="E375:E382" si="34">$D$9-$I$13</f>
        <v>0</v>
      </c>
      <c r="F375" s="86">
        <f>Цены!E365</f>
        <v>440</v>
      </c>
      <c r="G375" s="111">
        <f t="shared" si="33"/>
        <v>0</v>
      </c>
      <c r="H375" s="20"/>
    </row>
    <row r="376" spans="1:8" x14ac:dyDescent="0.2">
      <c r="A376" s="5">
        <v>362</v>
      </c>
      <c r="B376" s="153"/>
      <c r="C376" s="84" t="str">
        <f>Цены!B366</f>
        <v xml:space="preserve">Устройство ковровых покрытий плиточных </v>
      </c>
      <c r="D376" s="85" t="str">
        <f>Цены!C366</f>
        <v>м2</v>
      </c>
      <c r="E376" s="152">
        <f t="shared" si="34"/>
        <v>0</v>
      </c>
      <c r="F376" s="86">
        <f>Цены!E366</f>
        <v>833</v>
      </c>
      <c r="G376" s="111">
        <f t="shared" si="33"/>
        <v>0</v>
      </c>
      <c r="H376" s="20"/>
    </row>
    <row r="377" spans="1:8" x14ac:dyDescent="0.2">
      <c r="A377" s="5">
        <v>363</v>
      </c>
      <c r="B377" s="153"/>
      <c r="C377" s="84" t="str">
        <f>Цены!B367</f>
        <v>Установка пробкового компенсатора</v>
      </c>
      <c r="D377" s="85" t="str">
        <f>Цены!C367</f>
        <v>м/п</v>
      </c>
      <c r="E377" s="152">
        <f t="shared" si="34"/>
        <v>0</v>
      </c>
      <c r="F377" s="86">
        <f>Цены!E367</f>
        <v>702</v>
      </c>
      <c r="G377" s="111">
        <f t="shared" si="33"/>
        <v>0</v>
      </c>
      <c r="H377" s="20"/>
    </row>
    <row r="378" spans="1:8" x14ac:dyDescent="0.2">
      <c r="A378" s="5">
        <v>364</v>
      </c>
      <c r="B378" s="153"/>
      <c r="C378" s="84" t="str">
        <f>Цены!B368</f>
        <v>Монтаж плинтусов пластиковых</v>
      </c>
      <c r="D378" s="85" t="str">
        <f>Цены!C368</f>
        <v>м/п</v>
      </c>
      <c r="E378" s="152">
        <f t="shared" si="34"/>
        <v>0</v>
      </c>
      <c r="F378" s="86">
        <f>Цены!E368</f>
        <v>368</v>
      </c>
      <c r="G378" s="111">
        <f t="shared" si="33"/>
        <v>0</v>
      </c>
      <c r="H378" s="20"/>
    </row>
    <row r="379" spans="1:8" x14ac:dyDescent="0.2">
      <c r="A379" s="5">
        <v>365</v>
      </c>
      <c r="B379" s="153"/>
      <c r="C379" s="84" t="str">
        <f>Цены!B369</f>
        <v>Монтаж скрытого плинтуса/теневого профиля</v>
      </c>
      <c r="D379" s="85" t="str">
        <f>Цены!C369</f>
        <v>м/п</v>
      </c>
      <c r="E379" s="152">
        <f t="shared" si="34"/>
        <v>0</v>
      </c>
      <c r="F379" s="86">
        <f>Цены!E369</f>
        <v>2025</v>
      </c>
      <c r="G379" s="111">
        <f t="shared" si="33"/>
        <v>0</v>
      </c>
      <c r="H379" s="20"/>
    </row>
    <row r="380" spans="1:8" ht="25.5" x14ac:dyDescent="0.2">
      <c r="A380" s="5">
        <v>366</v>
      </c>
      <c r="B380" s="153"/>
      <c r="C380" s="84" t="str">
        <f>Цены!B370</f>
        <v>Штробление  под плинтус/профиль скрытого монтажа</v>
      </c>
      <c r="D380" s="85" t="str">
        <f>Цены!C370</f>
        <v>м/п</v>
      </c>
      <c r="E380" s="152">
        <f t="shared" si="34"/>
        <v>0</v>
      </c>
      <c r="F380" s="86">
        <f>Цены!E370</f>
        <v>350</v>
      </c>
      <c r="G380" s="111">
        <f t="shared" si="33"/>
        <v>0</v>
      </c>
      <c r="H380" s="20"/>
    </row>
    <row r="381" spans="1:8" x14ac:dyDescent="0.2">
      <c r="A381" s="5">
        <v>367</v>
      </c>
      <c r="B381" s="153"/>
      <c r="C381" s="84" t="str">
        <f>Цены!B371</f>
        <v>Монтаж микроплинтуса</v>
      </c>
      <c r="D381" s="85" t="str">
        <f>Цены!C371</f>
        <v>м/п</v>
      </c>
      <c r="E381" s="152">
        <f t="shared" si="34"/>
        <v>0</v>
      </c>
      <c r="F381" s="86">
        <f>Цены!E371</f>
        <v>2028</v>
      </c>
      <c r="G381" s="111">
        <f t="shared" si="33"/>
        <v>0</v>
      </c>
      <c r="H381" s="20"/>
    </row>
    <row r="382" spans="1:8" x14ac:dyDescent="0.2">
      <c r="A382" s="5">
        <v>368</v>
      </c>
      <c r="B382" s="153"/>
      <c r="C382" s="84" t="str">
        <f>Цены!B372</f>
        <v>Установка плинтусов деревянных, МДФ</v>
      </c>
      <c r="D382" s="85" t="str">
        <f>Цены!C372</f>
        <v>м/п</v>
      </c>
      <c r="E382" s="152">
        <f t="shared" si="34"/>
        <v>0</v>
      </c>
      <c r="F382" s="86">
        <f>Цены!E372</f>
        <v>675</v>
      </c>
      <c r="G382" s="111">
        <f t="shared" si="33"/>
        <v>0</v>
      </c>
      <c r="H382" s="20"/>
    </row>
    <row r="383" spans="1:8" ht="25.5" x14ac:dyDescent="0.2">
      <c r="A383" s="5">
        <v>369</v>
      </c>
      <c r="B383" s="153">
        <v>1</v>
      </c>
      <c r="C383" s="84" t="str">
        <f>Цены!B373</f>
        <v>Установка плинтусов из дюрополимера и полиуриетана</v>
      </c>
      <c r="D383" s="85" t="str">
        <f>Цены!C373</f>
        <v>м/п</v>
      </c>
      <c r="E383" s="152">
        <v>36</v>
      </c>
      <c r="F383" s="86">
        <f>Цены!E373</f>
        <v>825</v>
      </c>
      <c r="G383" s="111">
        <f t="shared" si="33"/>
        <v>29700</v>
      </c>
      <c r="H383" s="20"/>
    </row>
    <row r="384" spans="1:8" x14ac:dyDescent="0.2">
      <c r="A384" s="5">
        <v>370</v>
      </c>
      <c r="B384" s="153">
        <v>1</v>
      </c>
      <c r="C384" s="84" t="str">
        <f>Цены!B374</f>
        <v xml:space="preserve">Запил углов  плинтуса </v>
      </c>
      <c r="D384" s="85" t="str">
        <f>Цены!C374</f>
        <v>шт.</v>
      </c>
      <c r="E384" s="152">
        <v>15</v>
      </c>
      <c r="F384" s="86">
        <f>Цены!E374</f>
        <v>216</v>
      </c>
      <c r="G384" s="111">
        <f t="shared" si="33"/>
        <v>3240</v>
      </c>
      <c r="H384" s="20"/>
    </row>
    <row r="385" spans="1:8" x14ac:dyDescent="0.2">
      <c r="A385" s="5">
        <v>371</v>
      </c>
      <c r="B385" s="153">
        <v>1</v>
      </c>
      <c r="C385" s="84" t="str">
        <f>Цены!B375</f>
        <v>Покраска напольного плинтуса</v>
      </c>
      <c r="D385" s="85" t="str">
        <f>Цены!C375</f>
        <v>м/п</v>
      </c>
      <c r="E385" s="152">
        <v>36</v>
      </c>
      <c r="F385" s="86">
        <f>Цены!E375</f>
        <v>353</v>
      </c>
      <c r="G385" s="111">
        <f t="shared" si="33"/>
        <v>12708</v>
      </c>
      <c r="H385" s="20"/>
    </row>
    <row r="386" spans="1:8" x14ac:dyDescent="0.2">
      <c r="A386" s="5">
        <v>372</v>
      </c>
      <c r="B386" s="153"/>
      <c r="C386" s="84" t="str">
        <f>Цены!B376</f>
        <v>Установка порожков</v>
      </c>
      <c r="D386" s="85" t="str">
        <f>Цены!C376</f>
        <v>шт.</v>
      </c>
      <c r="E386" s="152">
        <v>0</v>
      </c>
      <c r="F386" s="86">
        <f>Цены!E376</f>
        <v>923</v>
      </c>
      <c r="G386" s="111">
        <f t="shared" si="33"/>
        <v>0</v>
      </c>
      <c r="H386" s="20"/>
    </row>
    <row r="387" spans="1:8" ht="25.5" x14ac:dyDescent="0.2">
      <c r="A387" s="5">
        <v>373</v>
      </c>
      <c r="B387" s="153"/>
      <c r="C387" s="84" t="str">
        <f>Цены!B377</f>
        <v>Добавляется на установку плинтусов к криволинейным стенам</v>
      </c>
      <c r="D387" s="85" t="str">
        <f>Цены!C377</f>
        <v>м/п</v>
      </c>
      <c r="E387" s="152">
        <f>$D$9</f>
        <v>0</v>
      </c>
      <c r="F387" s="86">
        <f>Цены!E377</f>
        <v>297</v>
      </c>
      <c r="G387" s="111">
        <f t="shared" si="33"/>
        <v>0</v>
      </c>
      <c r="H387" s="20"/>
    </row>
    <row r="388" spans="1:8" x14ac:dyDescent="0.2">
      <c r="A388" s="5">
        <v>374</v>
      </c>
      <c r="B388" s="153"/>
      <c r="C388" s="84" t="str">
        <f>Цены!B378</f>
        <v>Устройство плинтуса из плитки</v>
      </c>
      <c r="D388" s="85" t="str">
        <f>Цены!C378</f>
        <v>м/п</v>
      </c>
      <c r="E388" s="152">
        <f>$D$9-$I$13</f>
        <v>0</v>
      </c>
      <c r="F388" s="86">
        <f>Цены!E378</f>
        <v>987</v>
      </c>
      <c r="G388" s="111">
        <f t="shared" si="33"/>
        <v>0</v>
      </c>
      <c r="H388" s="20"/>
    </row>
    <row r="389" spans="1:8" x14ac:dyDescent="0.2">
      <c r="A389" s="5">
        <v>375</v>
      </c>
      <c r="B389" s="103">
        <f>IF(SUM(B390:B458)&gt;0,1,"")</f>
        <v>1</v>
      </c>
      <c r="C389" s="428" t="s">
        <v>24</v>
      </c>
      <c r="D389" s="428"/>
      <c r="E389" s="428"/>
      <c r="F389" s="428"/>
      <c r="G389" s="428"/>
      <c r="H389" s="20"/>
    </row>
    <row r="390" spans="1:8" ht="25.5" x14ac:dyDescent="0.2">
      <c r="A390" s="5">
        <v>376</v>
      </c>
      <c r="B390" s="153"/>
      <c r="C390" s="84" t="str">
        <f>Цены!B380</f>
        <v>Облицовка плиткой стен до 600 мм по одной стороне</v>
      </c>
      <c r="D390" s="85" t="str">
        <f>Цены!C380</f>
        <v>м2</v>
      </c>
      <c r="E390" s="152">
        <f t="shared" ref="E390:E397" si="35">$D$12</f>
        <v>0</v>
      </c>
      <c r="F390" s="86">
        <f>Цены!E380</f>
        <v>3000</v>
      </c>
      <c r="G390" s="111">
        <f t="shared" ref="G390:G421" si="36">E390*F390</f>
        <v>0</v>
      </c>
      <c r="H390" s="20"/>
    </row>
    <row r="391" spans="1:8" x14ac:dyDescent="0.2">
      <c r="A391" s="5">
        <v>377</v>
      </c>
      <c r="B391" s="153"/>
      <c r="C391" s="84" t="str">
        <f>Цены!B381</f>
        <v xml:space="preserve">Облицовка плиткой гексагон  </v>
      </c>
      <c r="D391" s="85" t="str">
        <f>Цены!C381</f>
        <v>м2</v>
      </c>
      <c r="E391" s="152">
        <f t="shared" si="35"/>
        <v>0</v>
      </c>
      <c r="F391" s="86">
        <f>Цены!E381</f>
        <v>3698</v>
      </c>
      <c r="G391" s="111">
        <f t="shared" si="36"/>
        <v>0</v>
      </c>
      <c r="H391" s="20"/>
    </row>
    <row r="392" spans="1:8" ht="25.5" x14ac:dyDescent="0.2">
      <c r="A392" s="5">
        <v>378</v>
      </c>
      <c r="B392" s="153"/>
      <c r="C392" s="84" t="str">
        <f>Цены!B382</f>
        <v>Облицовка плиткой стен, с декоративными вставками</v>
      </c>
      <c r="D392" s="85" t="str">
        <f>Цены!C382</f>
        <v>м2</v>
      </c>
      <c r="E392" s="152">
        <f t="shared" si="35"/>
        <v>0</v>
      </c>
      <c r="F392" s="86">
        <f>Цены!E382</f>
        <v>3104</v>
      </c>
      <c r="G392" s="111">
        <f t="shared" si="36"/>
        <v>0</v>
      </c>
      <c r="H392" s="20"/>
    </row>
    <row r="393" spans="1:8" x14ac:dyDescent="0.2">
      <c r="A393" s="5">
        <v>379</v>
      </c>
      <c r="B393" s="153"/>
      <c r="C393" s="84" t="str">
        <f>Цены!B383</f>
        <v>Облицовка плиткой стен по диагонали</v>
      </c>
      <c r="D393" s="85" t="str">
        <f>Цены!C383</f>
        <v>м2</v>
      </c>
      <c r="E393" s="152">
        <f t="shared" si="35"/>
        <v>0</v>
      </c>
      <c r="F393" s="86">
        <f>Цены!E383</f>
        <v>3540</v>
      </c>
      <c r="G393" s="111">
        <f t="shared" si="36"/>
        <v>0</v>
      </c>
      <c r="H393" s="20"/>
    </row>
    <row r="394" spans="1:8" ht="25.5" x14ac:dyDescent="0.2">
      <c r="A394" s="5">
        <v>380</v>
      </c>
      <c r="B394" s="153"/>
      <c r="C394" s="84" t="str">
        <f>Цены!B384</f>
        <v xml:space="preserve">Облицовка плиткой стен по диагонали, со вставками </v>
      </c>
      <c r="D394" s="85" t="str">
        <f>Цены!C384</f>
        <v>м2</v>
      </c>
      <c r="E394" s="152">
        <f t="shared" si="35"/>
        <v>0</v>
      </c>
      <c r="F394" s="86">
        <f>Цены!E384</f>
        <v>4650</v>
      </c>
      <c r="G394" s="111">
        <f t="shared" si="36"/>
        <v>0</v>
      </c>
      <c r="H394" s="20"/>
    </row>
    <row r="395" spans="1:8" x14ac:dyDescent="0.2">
      <c r="A395" s="5">
        <v>381</v>
      </c>
      <c r="B395" s="153"/>
      <c r="C395" s="84" t="str">
        <f>Цены!B385</f>
        <v>Облицовка плиткой стен менее 200х200 мм</v>
      </c>
      <c r="D395" s="85" t="str">
        <f>Цены!C385</f>
        <v>м2</v>
      </c>
      <c r="E395" s="152">
        <f t="shared" si="35"/>
        <v>0</v>
      </c>
      <c r="F395" s="86">
        <f>Цены!E385</f>
        <v>3750</v>
      </c>
      <c r="G395" s="111">
        <f t="shared" si="36"/>
        <v>0</v>
      </c>
      <c r="H395" s="20"/>
    </row>
    <row r="396" spans="1:8" ht="25.5" x14ac:dyDescent="0.2">
      <c r="A396" s="5">
        <v>382</v>
      </c>
      <c r="B396" s="153"/>
      <c r="C396" s="84" t="str">
        <f>Цены!B386</f>
        <v>Облицовка стен мелкой плиткой на подложке (с затиркой)</v>
      </c>
      <c r="D396" s="85" t="str">
        <f>Цены!C386</f>
        <v>м2</v>
      </c>
      <c r="E396" s="152">
        <f t="shared" si="35"/>
        <v>0</v>
      </c>
      <c r="F396" s="86">
        <f>Цены!E386</f>
        <v>4200</v>
      </c>
      <c r="G396" s="111">
        <f t="shared" si="36"/>
        <v>0</v>
      </c>
      <c r="H396" s="20"/>
    </row>
    <row r="397" spans="1:8" ht="25.5" x14ac:dyDescent="0.2">
      <c r="A397" s="5">
        <v>383</v>
      </c>
      <c r="B397" s="153"/>
      <c r="C397" s="84" t="str">
        <f>Цены!B387</f>
        <v>Облицовка стен мелкой плиткой, мозаикой (с затиркой)</v>
      </c>
      <c r="D397" s="85" t="str">
        <f>Цены!C387</f>
        <v>м2</v>
      </c>
      <c r="E397" s="152">
        <f t="shared" si="35"/>
        <v>0</v>
      </c>
      <c r="F397" s="86">
        <f>Цены!E387</f>
        <v>4806</v>
      </c>
      <c r="G397" s="111">
        <f t="shared" si="36"/>
        <v>0</v>
      </c>
      <c r="H397" s="20"/>
    </row>
    <row r="398" spans="1:8" x14ac:dyDescent="0.2">
      <c r="A398" s="5">
        <v>384</v>
      </c>
      <c r="B398" s="153"/>
      <c r="C398" s="84" t="str">
        <f>Цены!B388</f>
        <v>Подрезка керамической плитки</v>
      </c>
      <c r="D398" s="85" t="str">
        <f>Цены!C388</f>
        <v>м/п</v>
      </c>
      <c r="E398" s="152">
        <v>0</v>
      </c>
      <c r="F398" s="86">
        <f>Цены!E388</f>
        <v>675</v>
      </c>
      <c r="G398" s="111">
        <f t="shared" si="36"/>
        <v>0</v>
      </c>
      <c r="H398" s="20"/>
    </row>
    <row r="399" spans="1:8" x14ac:dyDescent="0.2">
      <c r="A399" s="5">
        <v>385</v>
      </c>
      <c r="B399" s="153"/>
      <c r="C399" s="84" t="str">
        <f>Цены!B389</f>
        <v>Подрезка резного края плитки под 45(стены)</v>
      </c>
      <c r="D399" s="85" t="str">
        <f>Цены!C389</f>
        <v>м/п</v>
      </c>
      <c r="E399" s="152">
        <f>$D$9</f>
        <v>0</v>
      </c>
      <c r="F399" s="86">
        <f>Цены!E389</f>
        <v>2168</v>
      </c>
      <c r="G399" s="111">
        <f t="shared" si="36"/>
        <v>0</v>
      </c>
      <c r="H399" s="20"/>
    </row>
    <row r="400" spans="1:8" x14ac:dyDescent="0.2">
      <c r="A400" s="5">
        <v>386</v>
      </c>
      <c r="B400" s="153"/>
      <c r="C400" s="84" t="str">
        <f>Цены!B390</f>
        <v>Облицовка стен плиткой панно*</v>
      </c>
      <c r="D400" s="85" t="str">
        <f>Цены!C390</f>
        <v>м2</v>
      </c>
      <c r="E400" s="152">
        <f>$D$12</f>
        <v>0</v>
      </c>
      <c r="F400" s="86">
        <f>Цены!E390</f>
        <v>7425</v>
      </c>
      <c r="G400" s="111">
        <f t="shared" si="36"/>
        <v>0</v>
      </c>
      <c r="H400" s="20"/>
    </row>
    <row r="401" spans="1:8" ht="25.5" x14ac:dyDescent="0.2">
      <c r="A401" s="5">
        <v>387</v>
      </c>
      <c r="B401" s="153"/>
      <c r="C401" s="84" t="str">
        <f>Цены!B391</f>
        <v>Облицовка стен композитными материалами (ЛОФТ)</v>
      </c>
      <c r="D401" s="85" t="str">
        <f>Цены!C391</f>
        <v>м2</v>
      </c>
      <c r="E401" s="152">
        <f>$D$12</f>
        <v>0</v>
      </c>
      <c r="F401" s="86">
        <f>Цены!E391</f>
        <v>4005</v>
      </c>
      <c r="G401" s="111">
        <f t="shared" si="36"/>
        <v>0</v>
      </c>
      <c r="H401" s="20"/>
    </row>
    <row r="402" spans="1:8" ht="25.5" x14ac:dyDescent="0.2">
      <c r="A402" s="5">
        <v>388</v>
      </c>
      <c r="B402" s="153"/>
      <c r="C402" s="84" t="str">
        <f>Цены!B392</f>
        <v xml:space="preserve">Устройство объемного керамического бордюра с подрезкой в углах </v>
      </c>
      <c r="D402" s="85" t="str">
        <f>Цены!C392</f>
        <v>м/п</v>
      </c>
      <c r="E402" s="152">
        <f>$D$9</f>
        <v>0</v>
      </c>
      <c r="F402" s="86">
        <f>Цены!E392</f>
        <v>1530</v>
      </c>
      <c r="G402" s="111">
        <f t="shared" si="36"/>
        <v>0</v>
      </c>
      <c r="H402" s="20"/>
    </row>
    <row r="403" spans="1:8" x14ac:dyDescent="0.2">
      <c r="A403" s="5">
        <v>389</v>
      </c>
      <c r="B403" s="153"/>
      <c r="C403" s="84" t="str">
        <f>Цены!B393</f>
        <v xml:space="preserve">Устройство бордюра из плитки (с затиркой) </v>
      </c>
      <c r="D403" s="85" t="str">
        <f>Цены!C393</f>
        <v>м/п</v>
      </c>
      <c r="E403" s="152">
        <f>$D$9</f>
        <v>0</v>
      </c>
      <c r="F403" s="86">
        <f>Цены!E393</f>
        <v>1011</v>
      </c>
      <c r="G403" s="111">
        <f t="shared" si="36"/>
        <v>0</v>
      </c>
      <c r="H403" s="20"/>
    </row>
    <row r="404" spans="1:8" ht="25.5" x14ac:dyDescent="0.2">
      <c r="A404" s="5">
        <v>390</v>
      </c>
      <c r="B404" s="153">
        <v>1</v>
      </c>
      <c r="C404" s="84" t="str">
        <f>Цены!B394</f>
        <v>Облицовка плиткой "фартук" (с затиркой и подрезкой)</v>
      </c>
      <c r="D404" s="85" t="str">
        <f>Цены!C394</f>
        <v>м2</v>
      </c>
      <c r="E404" s="152">
        <v>4</v>
      </c>
      <c r="F404" s="86">
        <f>Цены!E394</f>
        <v>4680</v>
      </c>
      <c r="G404" s="111">
        <f t="shared" si="36"/>
        <v>18720</v>
      </c>
      <c r="H404" s="20"/>
    </row>
    <row r="405" spans="1:8" ht="25.5" x14ac:dyDescent="0.2">
      <c r="A405" s="5">
        <v>391</v>
      </c>
      <c r="B405" s="153"/>
      <c r="C405" s="84" t="str">
        <f>Цены!B395</f>
        <v>Облицовка керамогранитом "фартук" (с затиркой и подрезкой)</v>
      </c>
      <c r="D405" s="85" t="str">
        <f>Цены!C395</f>
        <v>м2</v>
      </c>
      <c r="E405" s="152">
        <f t="shared" ref="E405:E410" si="37">$D$12</f>
        <v>0</v>
      </c>
      <c r="F405" s="86">
        <f>Цены!E395</f>
        <v>5475</v>
      </c>
      <c r="G405" s="111">
        <f t="shared" si="36"/>
        <v>0</v>
      </c>
      <c r="H405" s="20"/>
    </row>
    <row r="406" spans="1:8" x14ac:dyDescent="0.2">
      <c r="A406" s="5">
        <v>392</v>
      </c>
      <c r="B406" s="153"/>
      <c r="C406" s="84" t="str">
        <f>Цены!B396</f>
        <v>Фартук из декоративного камня</v>
      </c>
      <c r="D406" s="85" t="str">
        <f>Цены!C396</f>
        <v>м2</v>
      </c>
      <c r="E406" s="152">
        <f t="shared" si="37"/>
        <v>0</v>
      </c>
      <c r="F406" s="86">
        <f>Цены!E396</f>
        <v>5850</v>
      </c>
      <c r="G406" s="111">
        <f t="shared" si="36"/>
        <v>0</v>
      </c>
      <c r="H406" s="20"/>
    </row>
    <row r="407" spans="1:8" x14ac:dyDescent="0.2">
      <c r="A407" s="5">
        <v>393</v>
      </c>
      <c r="B407" s="153"/>
      <c r="C407" s="84" t="str">
        <f>Цены!B397</f>
        <v>Облицовка клинкерным кирпичом с затиркой</v>
      </c>
      <c r="D407" s="85" t="str">
        <f>Цены!C397</f>
        <v>м2</v>
      </c>
      <c r="E407" s="152">
        <f t="shared" si="37"/>
        <v>0</v>
      </c>
      <c r="F407" s="86">
        <f>Цены!E397</f>
        <v>4200</v>
      </c>
      <c r="G407" s="111">
        <f t="shared" si="36"/>
        <v>0</v>
      </c>
      <c r="H407" s="20"/>
    </row>
    <row r="408" spans="1:8" x14ac:dyDescent="0.2">
      <c r="A408" s="5">
        <v>394</v>
      </c>
      <c r="B408" s="153"/>
      <c r="C408" s="84" t="str">
        <f>Цены!B398</f>
        <v>Облицовка  Крупноформатным керамогранитом</v>
      </c>
      <c r="D408" s="85" t="str">
        <f>Цены!C398</f>
        <v>м2</v>
      </c>
      <c r="E408" s="152">
        <f t="shared" si="37"/>
        <v>0</v>
      </c>
      <c r="F408" s="86">
        <f>Цены!E398</f>
        <v>10800</v>
      </c>
      <c r="G408" s="111">
        <f t="shared" si="36"/>
        <v>0</v>
      </c>
      <c r="H408" s="20"/>
    </row>
    <row r="409" spans="1:8" ht="25.5" x14ac:dyDescent="0.2">
      <c r="A409" s="5">
        <v>395</v>
      </c>
      <c r="B409" s="153">
        <v>1</v>
      </c>
      <c r="C409" s="84" t="str">
        <f>Цены!B399</f>
        <v>Облицовка стен керамогранитом до 1200 мм по одной стороне</v>
      </c>
      <c r="D409" s="85" t="str">
        <f>Цены!C399</f>
        <v>м2</v>
      </c>
      <c r="E409" s="152">
        <v>20.37</v>
      </c>
      <c r="F409" s="86">
        <f>Цены!E399</f>
        <v>5166</v>
      </c>
      <c r="G409" s="111">
        <f t="shared" si="36"/>
        <v>105231.42</v>
      </c>
      <c r="H409" s="20"/>
    </row>
    <row r="410" spans="1:8" ht="25.5" x14ac:dyDescent="0.2">
      <c r="A410" s="5">
        <v>396</v>
      </c>
      <c r="B410" s="153"/>
      <c r="C410" s="84" t="str">
        <f>Цены!B400</f>
        <v>Облицовка стен керамогранитом до 600 мм по одной стороне</v>
      </c>
      <c r="D410" s="85" t="str">
        <f>Цены!C400</f>
        <v>м2</v>
      </c>
      <c r="E410" s="152">
        <f t="shared" si="37"/>
        <v>0</v>
      </c>
      <c r="F410" s="86">
        <f>Цены!E400</f>
        <v>2570</v>
      </c>
      <c r="G410" s="111">
        <f t="shared" si="36"/>
        <v>0</v>
      </c>
      <c r="H410" s="20"/>
    </row>
    <row r="411" spans="1:8" ht="25.5" x14ac:dyDescent="0.2">
      <c r="A411" s="5">
        <v>397</v>
      </c>
      <c r="B411" s="153">
        <v>1</v>
      </c>
      <c r="C411" s="84" t="str">
        <f>Цены!B401</f>
        <v>Подрезка керамогранита крупноформатного до 1200 мм</v>
      </c>
      <c r="D411" s="85" t="str">
        <f>Цены!C401</f>
        <v>м/п</v>
      </c>
      <c r="E411" s="152">
        <v>10</v>
      </c>
      <c r="F411" s="86">
        <f>Цены!E401</f>
        <v>1359</v>
      </c>
      <c r="G411" s="111">
        <f t="shared" si="36"/>
        <v>13590</v>
      </c>
      <c r="H411" s="20"/>
    </row>
    <row r="412" spans="1:8" x14ac:dyDescent="0.2">
      <c r="A412" s="5">
        <v>398</v>
      </c>
      <c r="B412" s="153"/>
      <c r="C412" s="84" t="str">
        <f>Цены!B402</f>
        <v>Подрезка керамогранита крупноформатного</v>
      </c>
      <c r="D412" s="85" t="str">
        <f>Цены!C402</f>
        <v>м/п</v>
      </c>
      <c r="E412" s="152">
        <f>$D$9</f>
        <v>0</v>
      </c>
      <c r="F412" s="86">
        <f>Цены!E402</f>
        <v>2471</v>
      </c>
      <c r="G412" s="111">
        <f t="shared" si="36"/>
        <v>0</v>
      </c>
      <c r="H412" s="20"/>
    </row>
    <row r="413" spans="1:8" ht="25.5" x14ac:dyDescent="0.2">
      <c r="A413" s="5">
        <v>399</v>
      </c>
      <c r="B413" s="153">
        <v>1</v>
      </c>
      <c r="C413" s="84" t="str">
        <f>Цены!B403</f>
        <v>Подрезка керамогранита крупноформатного под 45 гр.</v>
      </c>
      <c r="D413" s="85" t="str">
        <f>Цены!C403</f>
        <v>м/п</v>
      </c>
      <c r="E413" s="152">
        <v>5.4</v>
      </c>
      <c r="F413" s="86">
        <f>Цены!E403</f>
        <v>4286</v>
      </c>
      <c r="G413" s="111">
        <f t="shared" si="36"/>
        <v>23144.400000000001</v>
      </c>
      <c r="H413" s="20"/>
    </row>
    <row r="414" spans="1:8" x14ac:dyDescent="0.2">
      <c r="A414" s="5">
        <v>400</v>
      </c>
      <c r="B414" s="153"/>
      <c r="C414" s="84" t="str">
        <f>Цены!B404</f>
        <v>Подрезка керамогранита 600</v>
      </c>
      <c r="D414" s="85" t="str">
        <f>Цены!C404</f>
        <v>м/п</v>
      </c>
      <c r="E414" s="152">
        <f>$D$9</f>
        <v>0</v>
      </c>
      <c r="F414" s="86">
        <f>Цены!E404</f>
        <v>782</v>
      </c>
      <c r="G414" s="111">
        <f t="shared" si="36"/>
        <v>0</v>
      </c>
      <c r="H414" s="20"/>
    </row>
    <row r="415" spans="1:8" ht="25.5" x14ac:dyDescent="0.2">
      <c r="A415" s="5">
        <v>401</v>
      </c>
      <c r="B415" s="153"/>
      <c r="C415" s="84" t="str">
        <f>Цены!B405</f>
        <v>Высверливание коронкой отверстия в керамической плитке</v>
      </c>
      <c r="D415" s="85" t="str">
        <f>Цены!C405</f>
        <v>шт.</v>
      </c>
      <c r="E415" s="152">
        <v>0</v>
      </c>
      <c r="F415" s="86">
        <f>Цены!E405</f>
        <v>609</v>
      </c>
      <c r="G415" s="111">
        <f t="shared" si="36"/>
        <v>0</v>
      </c>
      <c r="H415" s="20"/>
    </row>
    <row r="416" spans="1:8" x14ac:dyDescent="0.2">
      <c r="A416" s="5">
        <v>402</v>
      </c>
      <c r="B416" s="153">
        <v>1</v>
      </c>
      <c r="C416" s="84" t="str">
        <f>Цены!B406</f>
        <v xml:space="preserve">Высверливание отверстий в керамограните </v>
      </c>
      <c r="D416" s="85" t="str">
        <f>Цены!C406</f>
        <v>шт.</v>
      </c>
      <c r="E416" s="152">
        <v>12</v>
      </c>
      <c r="F416" s="86">
        <f>Цены!E406</f>
        <v>668</v>
      </c>
      <c r="G416" s="111">
        <f t="shared" si="36"/>
        <v>8016</v>
      </c>
      <c r="H416" s="20"/>
    </row>
    <row r="417" spans="1:9" ht="25.5" x14ac:dyDescent="0.2">
      <c r="A417" s="5">
        <v>403</v>
      </c>
      <c r="B417" s="153"/>
      <c r="C417" s="84" t="str">
        <f>Цены!B407</f>
        <v>Облицовка стен декоративным камнем (с затиркой)</v>
      </c>
      <c r="D417" s="85" t="str">
        <f>Цены!C407</f>
        <v>м2</v>
      </c>
      <c r="E417" s="152">
        <f>$D$12</f>
        <v>0</v>
      </c>
      <c r="F417" s="86">
        <f>Цены!E407</f>
        <v>3519</v>
      </c>
      <c r="G417" s="111">
        <f t="shared" si="36"/>
        <v>0</v>
      </c>
      <c r="H417" s="20"/>
    </row>
    <row r="418" spans="1:9" x14ac:dyDescent="0.2">
      <c r="A418" s="5">
        <v>404</v>
      </c>
      <c r="B418" s="153"/>
      <c r="C418" s="84" t="str">
        <f>Цены!B408</f>
        <v>Затирка плитки(стены)</v>
      </c>
      <c r="D418" s="85" t="str">
        <f>Цены!C408</f>
        <v>м2</v>
      </c>
      <c r="E418" s="152">
        <f>$D$12</f>
        <v>0</v>
      </c>
      <c r="F418" s="86">
        <f>Цены!E408</f>
        <v>330</v>
      </c>
      <c r="G418" s="111">
        <f t="shared" si="36"/>
        <v>0</v>
      </c>
      <c r="H418" s="20"/>
    </row>
    <row r="419" spans="1:9" x14ac:dyDescent="0.2">
      <c r="A419" s="5">
        <v>405</v>
      </c>
      <c r="B419" s="153">
        <v>1</v>
      </c>
      <c r="C419" s="84" t="str">
        <f>Цены!B409</f>
        <v xml:space="preserve">Затирка плитки эпоксидной затиркой </v>
      </c>
      <c r="D419" s="85" t="str">
        <f>Цены!C409</f>
        <v>м2</v>
      </c>
      <c r="E419" s="152">
        <v>20.37</v>
      </c>
      <c r="F419" s="86">
        <f>Цены!E409</f>
        <v>1301</v>
      </c>
      <c r="G419" s="111">
        <f t="shared" si="36"/>
        <v>26501.370000000003</v>
      </c>
      <c r="H419" s="20"/>
    </row>
    <row r="420" spans="1:9" ht="38.25" x14ac:dyDescent="0.2">
      <c r="A420" s="5">
        <v>406</v>
      </c>
      <c r="B420" s="153"/>
      <c r="C420" s="84" t="str">
        <f>Цены!B410</f>
        <v>Затирка швов в керамической плитке нестандартного размера (10*10, рзноразмерной плитке , мраморной плитке)</v>
      </c>
      <c r="D420" s="85" t="str">
        <f>Цены!C410</f>
        <v>м2</v>
      </c>
      <c r="E420" s="152">
        <f>$D$12</f>
        <v>0</v>
      </c>
      <c r="F420" s="86">
        <f>Цены!E410</f>
        <v>750</v>
      </c>
      <c r="G420" s="111">
        <f t="shared" si="36"/>
        <v>0</v>
      </c>
      <c r="H420" s="20"/>
    </row>
    <row r="421" spans="1:9" x14ac:dyDescent="0.2">
      <c r="A421" s="5">
        <v>407</v>
      </c>
      <c r="B421" s="153"/>
      <c r="C421" s="84" t="str">
        <f>Цены!B411</f>
        <v xml:space="preserve">Вставки из стеклоблоков поштучно в ниши, стены </v>
      </c>
      <c r="D421" s="85" t="str">
        <f>Цены!C411</f>
        <v>шт.</v>
      </c>
      <c r="E421" s="152">
        <v>0</v>
      </c>
      <c r="F421" s="86">
        <f>Цены!E411</f>
        <v>867</v>
      </c>
      <c r="G421" s="111">
        <f t="shared" si="36"/>
        <v>0</v>
      </c>
      <c r="H421" s="20"/>
    </row>
    <row r="422" spans="1:9" ht="25.5" x14ac:dyDescent="0.2">
      <c r="A422" s="5">
        <v>408</v>
      </c>
      <c r="B422" s="153"/>
      <c r="C422" s="84" t="str">
        <f>Цены!B412</f>
        <v>Укладка стеклоблоков ( устройство перегородок, стен)</v>
      </c>
      <c r="D422" s="85" t="str">
        <f>Цены!C412</f>
        <v>м2</v>
      </c>
      <c r="E422" s="152">
        <f>$D$12</f>
        <v>0</v>
      </c>
      <c r="F422" s="86">
        <f>Цены!E412</f>
        <v>5928</v>
      </c>
      <c r="G422" s="111">
        <f t="shared" ref="G422:G453" si="38">E422*F422</f>
        <v>0</v>
      </c>
      <c r="H422" s="20"/>
    </row>
    <row r="423" spans="1:9" x14ac:dyDescent="0.2">
      <c r="A423" s="5">
        <v>409</v>
      </c>
      <c r="B423" s="153"/>
      <c r="C423" s="84" t="str">
        <f>Цены!B413</f>
        <v>Установка углового профиля (для плитки)</v>
      </c>
      <c r="D423" s="85" t="str">
        <f>Цены!C413</f>
        <v>м/п</v>
      </c>
      <c r="E423" s="152">
        <f>$D$9</f>
        <v>0</v>
      </c>
      <c r="F423" s="86">
        <f>Цены!E413</f>
        <v>294</v>
      </c>
      <c r="G423" s="111">
        <f t="shared" si="38"/>
        <v>0</v>
      </c>
      <c r="H423" s="20"/>
    </row>
    <row r="424" spans="1:9" x14ac:dyDescent="0.2">
      <c r="A424" s="5">
        <v>410</v>
      </c>
      <c r="B424" s="153"/>
      <c r="C424" s="84" t="str">
        <f>Цены!B414</f>
        <v>Облицовка стеновыми ПВХ панелями  (до 10м2)</v>
      </c>
      <c r="D424" s="85" t="str">
        <f>Цены!C414</f>
        <v>м2</v>
      </c>
      <c r="E424" s="152">
        <f>$D$12</f>
        <v>0</v>
      </c>
      <c r="F424" s="86">
        <f>Цены!E414</f>
        <v>1260</v>
      </c>
      <c r="G424" s="111">
        <f t="shared" si="38"/>
        <v>0</v>
      </c>
      <c r="H424" s="20"/>
    </row>
    <row r="425" spans="1:9" ht="25.5" x14ac:dyDescent="0.2">
      <c r="A425" s="5">
        <v>411</v>
      </c>
      <c r="B425" s="153"/>
      <c r="C425" s="84" t="str">
        <f>Цены!B415</f>
        <v>Облицовка стеновыми ПВХ панелями (свыше 10м2)</v>
      </c>
      <c r="D425" s="85" t="str">
        <f>Цены!C415</f>
        <v>м2</v>
      </c>
      <c r="E425" s="152">
        <f>$D$12</f>
        <v>0</v>
      </c>
      <c r="F425" s="86">
        <f>Цены!E415</f>
        <v>879</v>
      </c>
      <c r="G425" s="111">
        <f t="shared" si="38"/>
        <v>0</v>
      </c>
      <c r="H425" s="20"/>
    </row>
    <row r="426" spans="1:9" ht="25.5" x14ac:dyDescent="0.2">
      <c r="A426" s="5">
        <v>412</v>
      </c>
      <c r="B426" s="153"/>
      <c r="C426" s="84" t="str">
        <f>Цены!B416</f>
        <v>Монтаж стеновых ПВХ панелей с устройством каркаса</v>
      </c>
      <c r="D426" s="85" t="str">
        <f>Цены!C416</f>
        <v>м2</v>
      </c>
      <c r="E426" s="152">
        <f>$D$12</f>
        <v>0</v>
      </c>
      <c r="F426" s="86">
        <f>Цены!E416</f>
        <v>1739</v>
      </c>
      <c r="G426" s="111">
        <f t="shared" si="38"/>
        <v>0</v>
      </c>
      <c r="H426" s="20"/>
    </row>
    <row r="427" spans="1:9" x14ac:dyDescent="0.2">
      <c r="A427" s="5">
        <v>413</v>
      </c>
      <c r="B427" s="153"/>
      <c r="C427" s="84" t="str">
        <f>Цены!B417</f>
        <v xml:space="preserve">Монтаж стеновых 3D панелей на клей </v>
      </c>
      <c r="D427" s="85" t="str">
        <f>Цены!C417</f>
        <v>м2</v>
      </c>
      <c r="E427" s="152">
        <f>$D$12</f>
        <v>0</v>
      </c>
      <c r="F427" s="86">
        <f>Цены!E417</f>
        <v>3368</v>
      </c>
      <c r="G427" s="111">
        <f t="shared" si="38"/>
        <v>0</v>
      </c>
      <c r="H427" s="20"/>
      <c r="I427" s="88"/>
    </row>
    <row r="428" spans="1:9" x14ac:dyDescent="0.2">
      <c r="A428" s="5">
        <v>414</v>
      </c>
      <c r="B428" s="153"/>
      <c r="C428" s="84" t="str">
        <f>Цены!B418</f>
        <v xml:space="preserve">Монтаж молдингов на стену </v>
      </c>
      <c r="D428" s="85" t="str">
        <f>Цены!C418</f>
        <v>м/п</v>
      </c>
      <c r="E428" s="152">
        <v>0</v>
      </c>
      <c r="F428" s="86">
        <f>Цены!E418</f>
        <v>630</v>
      </c>
      <c r="G428" s="111">
        <f t="shared" si="38"/>
        <v>0</v>
      </c>
      <c r="H428" s="20"/>
    </row>
    <row r="429" spans="1:9" x14ac:dyDescent="0.2">
      <c r="A429" s="5">
        <v>415</v>
      </c>
      <c r="B429" s="153"/>
      <c r="C429" s="84" t="str">
        <f>Цены!B419</f>
        <v xml:space="preserve">Запил молдингов под 45 градусов </v>
      </c>
      <c r="D429" s="85" t="str">
        <f>Цены!C419</f>
        <v>шт.</v>
      </c>
      <c r="E429" s="152">
        <v>0</v>
      </c>
      <c r="F429" s="86">
        <f>Цены!E419</f>
        <v>81</v>
      </c>
      <c r="G429" s="111">
        <f t="shared" si="38"/>
        <v>0</v>
      </c>
      <c r="H429" s="20"/>
    </row>
    <row r="430" spans="1:9" x14ac:dyDescent="0.2">
      <c r="A430" s="5">
        <v>416</v>
      </c>
      <c r="B430" s="153"/>
      <c r="C430" s="84" t="str">
        <f>Цены!B420</f>
        <v>Монтаж ламината на клей</v>
      </c>
      <c r="D430" s="85" t="str">
        <f>Цены!C420</f>
        <v>м2</v>
      </c>
      <c r="E430" s="152">
        <f t="shared" ref="E430:E445" si="39">$D$12</f>
        <v>0</v>
      </c>
      <c r="F430" s="86">
        <f>Цены!E420</f>
        <v>1868</v>
      </c>
      <c r="G430" s="111">
        <f t="shared" si="38"/>
        <v>0</v>
      </c>
      <c r="H430" s="20"/>
    </row>
    <row r="431" spans="1:9" ht="25.5" x14ac:dyDescent="0.2">
      <c r="A431" s="5">
        <v>417</v>
      </c>
      <c r="B431" s="153"/>
      <c r="C431" s="84" t="str">
        <f>Цены!B421</f>
        <v>Облицовка стеновыми панелями (с устройством каркаса)</v>
      </c>
      <c r="D431" s="85" t="str">
        <f>Цены!C421</f>
        <v>м2</v>
      </c>
      <c r="E431" s="152">
        <f t="shared" si="39"/>
        <v>0</v>
      </c>
      <c r="F431" s="86">
        <f>Цены!E421</f>
        <v>1761</v>
      </c>
      <c r="G431" s="111">
        <f t="shared" si="38"/>
        <v>0</v>
      </c>
      <c r="H431" s="20"/>
    </row>
    <row r="432" spans="1:9" ht="25.5" x14ac:dyDescent="0.2">
      <c r="A432" s="5">
        <v>418</v>
      </c>
      <c r="B432" s="153"/>
      <c r="C432" s="84" t="str">
        <f>Цены!B422</f>
        <v xml:space="preserve">Облицовка стен деревянной вагонкой с устройством каркаса </v>
      </c>
      <c r="D432" s="85" t="str">
        <f>Цены!C422</f>
        <v>м2</v>
      </c>
      <c r="E432" s="152">
        <f t="shared" si="39"/>
        <v>0</v>
      </c>
      <c r="F432" s="86">
        <f>Цены!E422</f>
        <v>3090</v>
      </c>
      <c r="G432" s="111">
        <f t="shared" si="38"/>
        <v>0</v>
      </c>
      <c r="H432" s="20"/>
    </row>
    <row r="433" spans="1:8" ht="25.5" x14ac:dyDescent="0.2">
      <c r="A433" s="5">
        <v>419</v>
      </c>
      <c r="B433" s="153"/>
      <c r="C433" s="84" t="str">
        <f>Цены!B423</f>
        <v>Покрытие деревянных поверхностей лаком или тонирующим составом в 1 слой</v>
      </c>
      <c r="D433" s="85" t="str">
        <f>Цены!C423</f>
        <v>м2</v>
      </c>
      <c r="E433" s="152">
        <f t="shared" si="39"/>
        <v>0</v>
      </c>
      <c r="F433" s="86">
        <f>Цены!E423</f>
        <v>297</v>
      </c>
      <c r="G433" s="111">
        <f t="shared" si="38"/>
        <v>0</v>
      </c>
      <c r="H433" s="20"/>
    </row>
    <row r="434" spans="1:8" ht="25.5" x14ac:dyDescent="0.2">
      <c r="A434" s="5">
        <v>420</v>
      </c>
      <c r="B434" s="153"/>
      <c r="C434" s="84" t="str">
        <f>Цены!B424</f>
        <v>Оклейка стен стеклянными/зеркальными элементами (размер менее 20*20)</v>
      </c>
      <c r="D434" s="85" t="str">
        <f>Цены!C424</f>
        <v>м2</v>
      </c>
      <c r="E434" s="152">
        <f t="shared" si="39"/>
        <v>0</v>
      </c>
      <c r="F434" s="86">
        <f>Цены!E424</f>
        <v>3090</v>
      </c>
      <c r="G434" s="111">
        <f t="shared" si="38"/>
        <v>0</v>
      </c>
      <c r="H434" s="20"/>
    </row>
    <row r="435" spans="1:8" ht="25.5" x14ac:dyDescent="0.2">
      <c r="A435" s="5">
        <v>421</v>
      </c>
      <c r="B435" s="153"/>
      <c r="C435" s="84" t="str">
        <f>Цены!B425</f>
        <v>Оклейка стен стеклянными/зеркальными элементами (размер более 20*20)</v>
      </c>
      <c r="D435" s="85" t="str">
        <f>Цены!C425</f>
        <v>м2</v>
      </c>
      <c r="E435" s="152">
        <f t="shared" si="39"/>
        <v>0</v>
      </c>
      <c r="F435" s="86">
        <f>Цены!E425</f>
        <v>2520</v>
      </c>
      <c r="G435" s="111">
        <f t="shared" si="38"/>
        <v>0</v>
      </c>
      <c r="H435" s="20"/>
    </row>
    <row r="436" spans="1:8" x14ac:dyDescent="0.2">
      <c r="A436" s="5">
        <v>422</v>
      </c>
      <c r="B436" s="153"/>
      <c r="C436" s="84" t="str">
        <f>Цены!B426</f>
        <v>Декоративная  штукатурка</v>
      </c>
      <c r="D436" s="85" t="str">
        <f>Цены!C426</f>
        <v>м2</v>
      </c>
      <c r="E436" s="152">
        <f t="shared" si="39"/>
        <v>0</v>
      </c>
      <c r="F436" s="86">
        <f>Цены!E426</f>
        <v>2280</v>
      </c>
      <c r="G436" s="111">
        <f t="shared" si="38"/>
        <v>0</v>
      </c>
      <c r="H436" s="20"/>
    </row>
    <row r="437" spans="1:8" x14ac:dyDescent="0.2">
      <c r="A437" s="5">
        <v>423</v>
      </c>
      <c r="B437" s="153"/>
      <c r="C437" s="84" t="str">
        <f>Цены!B427</f>
        <v>Фактурная  штукатурка</v>
      </c>
      <c r="D437" s="85" t="str">
        <f>Цены!C427</f>
        <v>м2</v>
      </c>
      <c r="E437" s="152">
        <f t="shared" si="39"/>
        <v>0</v>
      </c>
      <c r="F437" s="86">
        <f>Цены!E427</f>
        <v>981</v>
      </c>
      <c r="G437" s="111">
        <f t="shared" si="38"/>
        <v>0</v>
      </c>
      <c r="H437" s="20"/>
    </row>
    <row r="438" spans="1:8" x14ac:dyDescent="0.2">
      <c r="A438" s="5">
        <v>424</v>
      </c>
      <c r="B438" s="153"/>
      <c r="C438" s="84" t="str">
        <f>Цены!B428</f>
        <v>Венецианская  штукатурка</v>
      </c>
      <c r="D438" s="85" t="str">
        <f>Цены!C428</f>
        <v>м2</v>
      </c>
      <c r="E438" s="152">
        <f t="shared" si="39"/>
        <v>0</v>
      </c>
      <c r="F438" s="86">
        <f>Цены!E428</f>
        <v>3953</v>
      </c>
      <c r="G438" s="111">
        <f t="shared" si="38"/>
        <v>0</v>
      </c>
      <c r="H438" s="20"/>
    </row>
    <row r="439" spans="1:8" x14ac:dyDescent="0.2">
      <c r="A439" s="5">
        <v>425</v>
      </c>
      <c r="B439" s="153"/>
      <c r="C439" s="84" t="str">
        <f>Цены!B429</f>
        <v>Нанесение жидких обоев</v>
      </c>
      <c r="D439" s="85" t="str">
        <f>Цены!C429</f>
        <v>м2</v>
      </c>
      <c r="E439" s="152">
        <f t="shared" si="39"/>
        <v>0</v>
      </c>
      <c r="F439" s="86">
        <f>Цены!E429</f>
        <v>1170</v>
      </c>
      <c r="G439" s="111">
        <f t="shared" si="38"/>
        <v>0</v>
      </c>
      <c r="H439" s="20"/>
    </row>
    <row r="440" spans="1:8" x14ac:dyDescent="0.2">
      <c r="A440" s="5">
        <v>426</v>
      </c>
      <c r="B440" s="153"/>
      <c r="C440" s="84" t="str">
        <f>Цены!B430</f>
        <v>Оклейка стен обоями шириной менее 700мм</v>
      </c>
      <c r="D440" s="85" t="str">
        <f>Цены!C430</f>
        <v>м2</v>
      </c>
      <c r="E440" s="152">
        <f t="shared" si="39"/>
        <v>0</v>
      </c>
      <c r="F440" s="86">
        <f>Цены!E430</f>
        <v>728</v>
      </c>
      <c r="G440" s="111">
        <f t="shared" si="38"/>
        <v>0</v>
      </c>
      <c r="H440" s="20"/>
    </row>
    <row r="441" spans="1:8" x14ac:dyDescent="0.2">
      <c r="A441" s="5">
        <v>427</v>
      </c>
      <c r="B441" s="153">
        <v>1</v>
      </c>
      <c r="C441" s="84" t="str">
        <f>Цены!B431</f>
        <v>Оклейка стен обоями без подбора</v>
      </c>
      <c r="D441" s="85" t="str">
        <f>Цены!C431</f>
        <v>м2</v>
      </c>
      <c r="E441" s="152">
        <v>102.91</v>
      </c>
      <c r="F441" s="86">
        <f>Цены!E431</f>
        <v>720</v>
      </c>
      <c r="G441" s="111">
        <f t="shared" si="38"/>
        <v>74095.199999999997</v>
      </c>
      <c r="H441" s="20"/>
    </row>
    <row r="442" spans="1:8" x14ac:dyDescent="0.2">
      <c r="A442" s="5">
        <v>428</v>
      </c>
      <c r="B442" s="153"/>
      <c r="C442" s="84" t="str">
        <f>Цены!B432</f>
        <v>Оклейка стен обоями с подбором</v>
      </c>
      <c r="D442" s="85" t="str">
        <f>Цены!C432</f>
        <v>м2</v>
      </c>
      <c r="E442" s="152">
        <f t="shared" si="39"/>
        <v>0</v>
      </c>
      <c r="F442" s="86">
        <f>Цены!E432</f>
        <v>810</v>
      </c>
      <c r="G442" s="111">
        <f t="shared" si="38"/>
        <v>0</v>
      </c>
      <c r="H442" s="20"/>
    </row>
    <row r="443" spans="1:8" x14ac:dyDescent="0.2">
      <c r="A443" s="5">
        <v>429</v>
      </c>
      <c r="B443" s="153"/>
      <c r="C443" s="84" t="str">
        <f>Цены!B433</f>
        <v xml:space="preserve">Оклейка стен текстильными обоями </v>
      </c>
      <c r="D443" s="85" t="str">
        <f>Цены!C433</f>
        <v>м2</v>
      </c>
      <c r="E443" s="152">
        <f t="shared" si="39"/>
        <v>0</v>
      </c>
      <c r="F443" s="86">
        <f>Цены!E433</f>
        <v>939</v>
      </c>
      <c r="G443" s="111">
        <f t="shared" si="38"/>
        <v>0</v>
      </c>
      <c r="H443" s="20"/>
    </row>
    <row r="444" spans="1:8" x14ac:dyDescent="0.2">
      <c r="A444" s="5">
        <v>430</v>
      </c>
      <c r="B444" s="153"/>
      <c r="C444" s="84" t="str">
        <f>Цены!B434</f>
        <v>Оклейка стен обоями под окраску</v>
      </c>
      <c r="D444" s="85" t="str">
        <f>Цены!C434</f>
        <v>м2</v>
      </c>
      <c r="E444" s="152">
        <f t="shared" si="39"/>
        <v>0</v>
      </c>
      <c r="F444" s="86">
        <f>Цены!E434</f>
        <v>630</v>
      </c>
      <c r="G444" s="111">
        <f t="shared" si="38"/>
        <v>0</v>
      </c>
      <c r="H444" s="20"/>
    </row>
    <row r="445" spans="1:8" ht="25.5" x14ac:dyDescent="0.2">
      <c r="A445" s="5">
        <v>431</v>
      </c>
      <c r="B445" s="153"/>
      <c r="C445" s="84" t="str">
        <f>Цены!B435</f>
        <v>Оклейка стен флизелиновым холстом (110,130,150 г/м2)</v>
      </c>
      <c r="D445" s="85" t="str">
        <f>Цены!C435</f>
        <v>м2</v>
      </c>
      <c r="E445" s="152">
        <f t="shared" si="39"/>
        <v>0</v>
      </c>
      <c r="F445" s="86">
        <f>Цены!E435</f>
        <v>465</v>
      </c>
      <c r="G445" s="111">
        <f t="shared" si="38"/>
        <v>0</v>
      </c>
      <c r="H445" s="20"/>
    </row>
    <row r="446" spans="1:8" x14ac:dyDescent="0.2">
      <c r="A446" s="5">
        <v>432</v>
      </c>
      <c r="B446" s="153"/>
      <c r="C446" s="84" t="str">
        <f>Цены!B436</f>
        <v xml:space="preserve">Оклеивание стен обоями шелкография </v>
      </c>
      <c r="D446" s="85" t="str">
        <f>Цены!C436</f>
        <v>м2</v>
      </c>
      <c r="E446" s="152">
        <f>$D$9</f>
        <v>0</v>
      </c>
      <c r="F446" s="86">
        <f>Цены!E436</f>
        <v>1413</v>
      </c>
      <c r="G446" s="111">
        <f t="shared" si="38"/>
        <v>0</v>
      </c>
      <c r="H446" s="20"/>
    </row>
    <row r="447" spans="1:8" x14ac:dyDescent="0.2">
      <c r="A447" s="5">
        <v>433</v>
      </c>
      <c r="B447" s="153"/>
      <c r="C447" s="84" t="str">
        <f>Цены!B437</f>
        <v>Поклейка обойного бордюра</v>
      </c>
      <c r="D447" s="85" t="str">
        <f>Цены!C437</f>
        <v>м/п</v>
      </c>
      <c r="E447" s="152">
        <f>$D$12</f>
        <v>0</v>
      </c>
      <c r="F447" s="86">
        <f>Цены!E437</f>
        <v>362</v>
      </c>
      <c r="G447" s="111">
        <f t="shared" si="38"/>
        <v>0</v>
      </c>
      <c r="H447" s="20"/>
    </row>
    <row r="448" spans="1:8" x14ac:dyDescent="0.2">
      <c r="A448" s="5">
        <v>434</v>
      </c>
      <c r="B448" s="153"/>
      <c r="C448" s="84" t="str">
        <f>Цены!B438</f>
        <v xml:space="preserve">Поклейка фотообоев/бумажных обоев </v>
      </c>
      <c r="D448" s="85" t="str">
        <f>Цены!C438</f>
        <v>м2</v>
      </c>
      <c r="E448" s="152">
        <f>$D$12</f>
        <v>0</v>
      </c>
      <c r="F448" s="86">
        <f>Цены!E438</f>
        <v>3123</v>
      </c>
      <c r="G448" s="111">
        <f t="shared" si="38"/>
        <v>0</v>
      </c>
      <c r="H448" s="20"/>
    </row>
    <row r="449" spans="1:8" ht="25.5" x14ac:dyDescent="0.2">
      <c r="A449" s="5">
        <v>435</v>
      </c>
      <c r="B449" s="153"/>
      <c r="C449" s="84" t="str">
        <f>Цены!B439</f>
        <v xml:space="preserve">Оклеивание стен шелковыми обоями VIP класса, обоями типа соломка, пробковым покрытием </v>
      </c>
      <c r="D449" s="85" t="str">
        <f>Цены!C439</f>
        <v>м2</v>
      </c>
      <c r="E449" s="152">
        <f>$D$9</f>
        <v>0</v>
      </c>
      <c r="F449" s="86">
        <f>Цены!E439</f>
        <v>4296</v>
      </c>
      <c r="G449" s="111">
        <f t="shared" si="38"/>
        <v>0</v>
      </c>
      <c r="H449" s="20"/>
    </row>
    <row r="450" spans="1:8" x14ac:dyDescent="0.2">
      <c r="A450" s="5">
        <v>436</v>
      </c>
      <c r="B450" s="153"/>
      <c r="C450" s="84" t="str">
        <f>Цены!B440</f>
        <v>Оклеивание стены фреской/панно</v>
      </c>
      <c r="D450" s="85" t="str">
        <f>Цены!C440</f>
        <v>м2</v>
      </c>
      <c r="E450" s="152">
        <f>$D$12</f>
        <v>0</v>
      </c>
      <c r="F450" s="86">
        <f>Цены!E440</f>
        <v>3150</v>
      </c>
      <c r="G450" s="111">
        <f t="shared" si="38"/>
        <v>0</v>
      </c>
      <c r="H450" s="20"/>
    </row>
    <row r="451" spans="1:8" x14ac:dyDescent="0.2">
      <c r="A451" s="5">
        <v>437</v>
      </c>
      <c r="B451" s="153"/>
      <c r="C451" s="84" t="str">
        <f>Цены!B441</f>
        <v>Окраска молдингов стены</v>
      </c>
      <c r="D451" s="85" t="str">
        <f>Цены!C441</f>
        <v>м/п</v>
      </c>
      <c r="E451" s="152">
        <f>$D$12</f>
        <v>0</v>
      </c>
      <c r="F451" s="86">
        <f>Цены!E441</f>
        <v>368</v>
      </c>
      <c r="G451" s="111">
        <f t="shared" si="38"/>
        <v>0</v>
      </c>
      <c r="H451" s="20"/>
    </row>
    <row r="452" spans="1:8" x14ac:dyDescent="0.2">
      <c r="A452" s="5">
        <v>438</v>
      </c>
      <c r="B452" s="153"/>
      <c r="C452" s="84" t="str">
        <f>Цены!B442</f>
        <v>Окраска кирпичной /бетонной стены( стиль лофт)</v>
      </c>
      <c r="D452" s="85" t="str">
        <f>Цены!C442</f>
        <v>м2</v>
      </c>
      <c r="E452" s="152">
        <f>$D$12</f>
        <v>0</v>
      </c>
      <c r="F452" s="86">
        <f>Цены!E442</f>
        <v>672</v>
      </c>
      <c r="G452" s="111">
        <f t="shared" si="38"/>
        <v>0</v>
      </c>
      <c r="H452" s="20"/>
    </row>
    <row r="453" spans="1:8" x14ac:dyDescent="0.2">
      <c r="A453" s="5">
        <v>439</v>
      </c>
      <c r="B453" s="153"/>
      <c r="C453" s="84" t="str">
        <f>Цены!B443</f>
        <v>Окраска стен в 2 слоя</v>
      </c>
      <c r="D453" s="85" t="str">
        <f>Цены!C443</f>
        <v>м2</v>
      </c>
      <c r="E453" s="152">
        <f>$D$12</f>
        <v>0</v>
      </c>
      <c r="F453" s="86">
        <f>Цены!E443</f>
        <v>518</v>
      </c>
      <c r="G453" s="111">
        <f t="shared" si="38"/>
        <v>0</v>
      </c>
      <c r="H453" s="20"/>
    </row>
    <row r="454" spans="1:8" x14ac:dyDescent="0.2">
      <c r="A454" s="5">
        <v>440</v>
      </c>
      <c r="B454" s="153"/>
      <c r="C454" s="84" t="str">
        <f>Цены!B444</f>
        <v>Окраска стен (цветная) до 3х цветов</v>
      </c>
      <c r="D454" s="85" t="str">
        <f>Цены!C444</f>
        <v>м2</v>
      </c>
      <c r="E454" s="152">
        <f>$D$9</f>
        <v>0</v>
      </c>
      <c r="F454" s="86">
        <f>Цены!E444</f>
        <v>953</v>
      </c>
      <c r="G454" s="111">
        <f>E454*F454</f>
        <v>0</v>
      </c>
      <c r="H454" s="20"/>
    </row>
    <row r="455" spans="1:8" x14ac:dyDescent="0.2">
      <c r="A455" s="5">
        <v>441</v>
      </c>
      <c r="B455" s="153"/>
      <c r="C455" s="84" t="str">
        <f>Цены!B445</f>
        <v>Окраска обоев в 2 слоя</v>
      </c>
      <c r="D455" s="85" t="str">
        <f>Цены!C445</f>
        <v>м2</v>
      </c>
      <c r="E455" s="152">
        <f>$D$12</f>
        <v>0</v>
      </c>
      <c r="F455" s="86">
        <f>Цены!E445</f>
        <v>413</v>
      </c>
      <c r="G455" s="111">
        <f>E455*F455</f>
        <v>0</v>
      </c>
      <c r="H455" s="20"/>
    </row>
    <row r="456" spans="1:8" x14ac:dyDescent="0.2">
      <c r="A456" s="5">
        <v>442</v>
      </c>
      <c r="B456" s="153">
        <v>0</v>
      </c>
      <c r="C456" s="84" t="str">
        <f>Цены!B446</f>
        <v>Установка люка "невидимка"</v>
      </c>
      <c r="D456" s="85" t="str">
        <f>Цены!C446</f>
        <v>шт.</v>
      </c>
      <c r="E456" s="152">
        <v>1</v>
      </c>
      <c r="F456" s="86">
        <f>Цены!E446</f>
        <v>4149</v>
      </c>
      <c r="G456" s="111">
        <f>E456*F456</f>
        <v>4149</v>
      </c>
      <c r="H456" s="20"/>
    </row>
    <row r="457" spans="1:8" x14ac:dyDescent="0.2">
      <c r="A457" s="5">
        <v>443</v>
      </c>
      <c r="B457" s="153"/>
      <c r="C457" s="84" t="str">
        <f>Цены!B447</f>
        <v>Установка люка (металл/ПВХ)</v>
      </c>
      <c r="D457" s="85" t="str">
        <f>Цены!C447</f>
        <v>шт.</v>
      </c>
      <c r="E457" s="152">
        <v>1</v>
      </c>
      <c r="F457" s="86">
        <f>Цены!E447</f>
        <v>1113</v>
      </c>
      <c r="G457" s="111">
        <f>E457*F457</f>
        <v>1113</v>
      </c>
      <c r="H457" s="20"/>
    </row>
    <row r="458" spans="1:8" x14ac:dyDescent="0.2">
      <c r="A458" s="5">
        <v>444</v>
      </c>
      <c r="B458" s="153"/>
      <c r="C458" s="84" t="str">
        <f>Цены!B448</f>
        <v>Установка пластикового декоративного уголка</v>
      </c>
      <c r="D458" s="85" t="str">
        <f>Цены!C448</f>
        <v>м/п</v>
      </c>
      <c r="E458" s="152">
        <f>$D$9</f>
        <v>0</v>
      </c>
      <c r="F458" s="86">
        <f>Цены!E448</f>
        <v>297</v>
      </c>
      <c r="G458" s="111">
        <f>E458*F458</f>
        <v>0</v>
      </c>
      <c r="H458" s="20"/>
    </row>
    <row r="459" spans="1:8" x14ac:dyDescent="0.2">
      <c r="A459" s="5">
        <v>445</v>
      </c>
      <c r="B459" s="103">
        <f>IF(SUM(B460:B466)&gt;0,1,"")</f>
        <v>1</v>
      </c>
      <c r="C459" s="428" t="s">
        <v>49</v>
      </c>
      <c r="D459" s="428"/>
      <c r="E459" s="428"/>
      <c r="F459" s="428"/>
      <c r="G459" s="428"/>
      <c r="H459" s="20"/>
    </row>
    <row r="460" spans="1:8" x14ac:dyDescent="0.2">
      <c r="A460" s="5">
        <v>446</v>
      </c>
      <c r="B460" s="153"/>
      <c r="C460" s="84" t="str">
        <f>Цены!B450</f>
        <v>Окраска откосов, углов</v>
      </c>
      <c r="D460" s="85" t="str">
        <f>Цены!C450</f>
        <v>м/п</v>
      </c>
      <c r="E460" s="152">
        <f t="shared" ref="E460:E466" si="40">$G$13</f>
        <v>0</v>
      </c>
      <c r="F460" s="86">
        <f>Цены!E450</f>
        <v>384</v>
      </c>
      <c r="G460" s="111">
        <f t="shared" ref="G460:G466" si="41">E460*F460</f>
        <v>0</v>
      </c>
      <c r="H460" s="20"/>
    </row>
    <row r="461" spans="1:8" x14ac:dyDescent="0.2">
      <c r="A461" s="5">
        <v>447</v>
      </c>
      <c r="B461" s="153"/>
      <c r="C461" s="84" t="str">
        <f>Цены!B451</f>
        <v>Оклейка откосов обоями</v>
      </c>
      <c r="D461" s="85" t="str">
        <f>Цены!C451</f>
        <v>м/п</v>
      </c>
      <c r="E461" s="152">
        <f t="shared" si="40"/>
        <v>0</v>
      </c>
      <c r="F461" s="86">
        <f>Цены!E451</f>
        <v>390</v>
      </c>
      <c r="G461" s="111">
        <f t="shared" si="41"/>
        <v>0</v>
      </c>
      <c r="H461" s="20"/>
    </row>
    <row r="462" spans="1:8" x14ac:dyDescent="0.2">
      <c r="A462" s="5">
        <v>448</v>
      </c>
      <c r="B462" s="153"/>
      <c r="C462" s="84" t="str">
        <f>Цены!B452</f>
        <v>Установка ПВХ уголка</v>
      </c>
      <c r="D462" s="85" t="str">
        <f>Цены!C452</f>
        <v>м/п</v>
      </c>
      <c r="E462" s="152">
        <f t="shared" si="40"/>
        <v>0</v>
      </c>
      <c r="F462" s="86">
        <f>Цены!E452</f>
        <v>218</v>
      </c>
      <c r="G462" s="111">
        <f t="shared" si="41"/>
        <v>0</v>
      </c>
      <c r="H462" s="20"/>
    </row>
    <row r="463" spans="1:8" ht="25.5" x14ac:dyDescent="0.2">
      <c r="A463" s="5">
        <v>449</v>
      </c>
      <c r="B463" s="153"/>
      <c r="C463" s="84" t="str">
        <f>Цены!B453</f>
        <v>Устройство откосов из ПВХ панелей, сэндвич-панелей</v>
      </c>
      <c r="D463" s="85" t="str">
        <f>Цены!C453</f>
        <v>м/п</v>
      </c>
      <c r="E463" s="152">
        <f t="shared" si="40"/>
        <v>0</v>
      </c>
      <c r="F463" s="86">
        <f>Цены!E453</f>
        <v>1103</v>
      </c>
      <c r="G463" s="111">
        <f t="shared" si="41"/>
        <v>0</v>
      </c>
      <c r="H463" s="20"/>
    </row>
    <row r="464" spans="1:8" x14ac:dyDescent="0.2">
      <c r="A464" s="5">
        <v>450</v>
      </c>
      <c r="B464" s="153">
        <v>1</v>
      </c>
      <c r="C464" s="84" t="str">
        <f>Цены!B454</f>
        <v>Облицовка откосов плиткой</v>
      </c>
      <c r="D464" s="85" t="str">
        <f>Цены!C454</f>
        <v>м/п</v>
      </c>
      <c r="E464" s="152">
        <v>25</v>
      </c>
      <c r="F464" s="86">
        <f>Цены!E454</f>
        <v>2018</v>
      </c>
      <c r="G464" s="111">
        <f t="shared" si="41"/>
        <v>50450</v>
      </c>
      <c r="H464" s="20"/>
    </row>
    <row r="465" spans="1:8" ht="25.5" x14ac:dyDescent="0.2">
      <c r="A465" s="5">
        <v>451</v>
      </c>
      <c r="B465" s="153"/>
      <c r="C465" s="84" t="str">
        <f>Цены!B455</f>
        <v>Облицовка откосов плиткой (торец 45 град, дополнительно)</v>
      </c>
      <c r="D465" s="85" t="str">
        <f>Цены!C455</f>
        <v>м/п</v>
      </c>
      <c r="E465" s="152">
        <f t="shared" si="40"/>
        <v>0</v>
      </c>
      <c r="F465" s="86">
        <f>Цены!E455</f>
        <v>3368</v>
      </c>
      <c r="G465" s="111">
        <f t="shared" si="41"/>
        <v>0</v>
      </c>
      <c r="H465" s="20"/>
    </row>
    <row r="466" spans="1:8" x14ac:dyDescent="0.2">
      <c r="A466" s="5">
        <v>452</v>
      </c>
      <c r="B466" s="153"/>
      <c r="C466" s="84" t="str">
        <f>Цены!B456</f>
        <v>Подрезка резного края плитки под 45 гр.</v>
      </c>
      <c r="D466" s="85" t="str">
        <f>Цены!C456</f>
        <v>м/п</v>
      </c>
      <c r="E466" s="152">
        <f t="shared" si="40"/>
        <v>0</v>
      </c>
      <c r="F466" s="86">
        <f>Цены!E456</f>
        <v>2168</v>
      </c>
      <c r="G466" s="111">
        <f t="shared" si="41"/>
        <v>0</v>
      </c>
      <c r="H466" s="20"/>
    </row>
    <row r="467" spans="1:8" x14ac:dyDescent="0.2">
      <c r="A467" s="5">
        <v>453</v>
      </c>
      <c r="B467" s="103" t="str">
        <f>IF(SUM(B468:B485)&gt;0,1,"")</f>
        <v/>
      </c>
      <c r="C467" s="428" t="s">
        <v>59</v>
      </c>
      <c r="D467" s="428"/>
      <c r="E467" s="428"/>
      <c r="F467" s="428"/>
      <c r="G467" s="428"/>
      <c r="H467" s="20"/>
    </row>
    <row r="468" spans="1:8" x14ac:dyDescent="0.2">
      <c r="A468" s="5">
        <v>454</v>
      </c>
      <c r="B468" s="153"/>
      <c r="C468" s="84" t="str">
        <f>Цены!B458</f>
        <v xml:space="preserve">Окраска потолка в 2 слоя </v>
      </c>
      <c r="D468" s="85" t="str">
        <f>Цены!C458</f>
        <v>м2</v>
      </c>
      <c r="E468" s="152">
        <f>$D$10</f>
        <v>0</v>
      </c>
      <c r="F468" s="86">
        <f>Цены!E458</f>
        <v>518</v>
      </c>
      <c r="G468" s="111">
        <f t="shared" ref="G468:G485" si="42">E468*F468</f>
        <v>0</v>
      </c>
      <c r="H468" s="20"/>
    </row>
    <row r="469" spans="1:8" x14ac:dyDescent="0.2">
      <c r="A469" s="5">
        <v>455</v>
      </c>
      <c r="B469" s="153"/>
      <c r="C469" s="84" t="str">
        <f>Цены!B459</f>
        <v>Декоративная штукатурка на потолке</v>
      </c>
      <c r="D469" s="85" t="str">
        <f>Цены!C459</f>
        <v>м2</v>
      </c>
      <c r="E469" s="152">
        <f>$D$10</f>
        <v>0</v>
      </c>
      <c r="F469" s="86">
        <f>Цены!E459</f>
        <v>2618</v>
      </c>
      <c r="G469" s="111">
        <f t="shared" si="42"/>
        <v>0</v>
      </c>
      <c r="H469" s="20"/>
    </row>
    <row r="470" spans="1:8" x14ac:dyDescent="0.2">
      <c r="A470" s="5">
        <v>456</v>
      </c>
      <c r="B470" s="153"/>
      <c r="C470" s="84" t="str">
        <f>Цены!B460</f>
        <v>Установка плинтуса потолочного (полиуритан)</v>
      </c>
      <c r="D470" s="85" t="str">
        <f>Цены!C460</f>
        <v>м/п</v>
      </c>
      <c r="E470" s="152">
        <f>$D$9</f>
        <v>0</v>
      </c>
      <c r="F470" s="86">
        <f>Цены!E460</f>
        <v>966</v>
      </c>
      <c r="G470" s="111">
        <f t="shared" si="42"/>
        <v>0</v>
      </c>
      <c r="H470" s="20"/>
    </row>
    <row r="471" spans="1:8" x14ac:dyDescent="0.2">
      <c r="A471" s="5">
        <v>457</v>
      </c>
      <c r="B471" s="153"/>
      <c r="C471" s="84" t="str">
        <f>Цены!B461</f>
        <v>Установка потолочных розеток декоративных</v>
      </c>
      <c r="D471" s="85" t="str">
        <f>Цены!C461</f>
        <v>шт.</v>
      </c>
      <c r="E471" s="152">
        <v>0</v>
      </c>
      <c r="F471" s="86">
        <f>Цены!E461</f>
        <v>1155</v>
      </c>
      <c r="G471" s="111">
        <f t="shared" si="42"/>
        <v>0</v>
      </c>
      <c r="H471" s="20"/>
    </row>
    <row r="472" spans="1:8" ht="25.5" x14ac:dyDescent="0.2">
      <c r="A472" s="5">
        <v>458</v>
      </c>
      <c r="B472" s="153"/>
      <c r="C472" s="84" t="str">
        <f>Цены!B462</f>
        <v xml:space="preserve">Установка потолочного плинтуса дюрополимер/полиуретан до 70 мм </v>
      </c>
      <c r="D472" s="85" t="str">
        <f>Цены!C462</f>
        <v>м/п</v>
      </c>
      <c r="E472" s="152">
        <f>$D$9</f>
        <v>0</v>
      </c>
      <c r="F472" s="86">
        <f>Цены!E462</f>
        <v>795</v>
      </c>
      <c r="G472" s="111">
        <f t="shared" si="42"/>
        <v>0</v>
      </c>
      <c r="H472" s="20"/>
    </row>
    <row r="473" spans="1:8" ht="25.5" x14ac:dyDescent="0.2">
      <c r="A473" s="5">
        <v>459</v>
      </c>
      <c r="B473" s="153"/>
      <c r="C473" s="84" t="str">
        <f>Цены!B463</f>
        <v>Установка потолочного плинтуса дюрополимер/полиуретан более 70 мм</v>
      </c>
      <c r="D473" s="85" t="str">
        <f>Цены!C463</f>
        <v>м/п</v>
      </c>
      <c r="E473" s="152">
        <f>$D$9</f>
        <v>0</v>
      </c>
      <c r="F473" s="86">
        <f>Цены!E463</f>
        <v>1395</v>
      </c>
      <c r="G473" s="111">
        <f t="shared" si="42"/>
        <v>0</v>
      </c>
      <c r="H473" s="20"/>
    </row>
    <row r="474" spans="1:8" ht="25.5" x14ac:dyDescent="0.2">
      <c r="A474" s="5">
        <v>460</v>
      </c>
      <c r="B474" s="153"/>
      <c r="C474" s="84" t="str">
        <f>Цены!B464</f>
        <v>Монтаж плинтуса потолочного (полиуретан, с подбором рисунка)</v>
      </c>
      <c r="D474" s="85" t="str">
        <f>Цены!C464</f>
        <v>м/п</v>
      </c>
      <c r="E474" s="152">
        <f>$D$9</f>
        <v>0</v>
      </c>
      <c r="F474" s="86">
        <f>Цены!E464</f>
        <v>1248</v>
      </c>
      <c r="G474" s="111">
        <f t="shared" si="42"/>
        <v>0</v>
      </c>
      <c r="H474" s="20"/>
    </row>
    <row r="475" spans="1:8" x14ac:dyDescent="0.2">
      <c r="A475" s="5">
        <v>461</v>
      </c>
      <c r="B475" s="153"/>
      <c r="C475" s="84" t="str">
        <f>Цены!B465</f>
        <v>Окраска потолочного плинтуса</v>
      </c>
      <c r="D475" s="85" t="str">
        <f>Цены!C465</f>
        <v>м/п</v>
      </c>
      <c r="E475" s="152">
        <f>$D$9</f>
        <v>0</v>
      </c>
      <c r="F475" s="86">
        <f>Цены!E465</f>
        <v>368</v>
      </c>
      <c r="G475" s="111">
        <f t="shared" si="42"/>
        <v>0</v>
      </c>
      <c r="H475" s="20"/>
    </row>
    <row r="476" spans="1:8" x14ac:dyDescent="0.2">
      <c r="A476" s="5">
        <v>462</v>
      </c>
      <c r="B476" s="153"/>
      <c r="C476" s="84" t="str">
        <f>Цены!B466</f>
        <v>Поклейка обоев на потолок</v>
      </c>
      <c r="D476" s="85" t="str">
        <f>Цены!C466</f>
        <v>м2</v>
      </c>
      <c r="E476" s="152">
        <f t="shared" ref="E476:E483" si="43">$D$10</f>
        <v>0</v>
      </c>
      <c r="F476" s="86">
        <f>Цены!E466</f>
        <v>663</v>
      </c>
      <c r="G476" s="111">
        <f t="shared" si="42"/>
        <v>0</v>
      </c>
      <c r="H476" s="20"/>
    </row>
    <row r="477" spans="1:8" ht="25.5" x14ac:dyDescent="0.2">
      <c r="A477" s="5">
        <v>463</v>
      </c>
      <c r="B477" s="153"/>
      <c r="C477" s="84" t="str">
        <f>Цены!B467</f>
        <v>Отделка готовых потолков типа "Венецианская штукатурка"</v>
      </c>
      <c r="D477" s="85" t="str">
        <f>Цены!C467</f>
        <v>м2</v>
      </c>
      <c r="E477" s="152">
        <f t="shared" si="43"/>
        <v>0</v>
      </c>
      <c r="F477" s="86">
        <f>Цены!E467</f>
        <v>3831</v>
      </c>
      <c r="G477" s="111">
        <f t="shared" si="42"/>
        <v>0</v>
      </c>
      <c r="H477" s="20"/>
    </row>
    <row r="478" spans="1:8" x14ac:dyDescent="0.2">
      <c r="A478" s="5">
        <v>464</v>
      </c>
      <c r="B478" s="153"/>
      <c r="C478" s="84" t="str">
        <f>Цены!B468</f>
        <v>Устройство потолков из ПВХ панелей до 10м2</v>
      </c>
      <c r="D478" s="85" t="str">
        <f>Цены!C468</f>
        <v>м2</v>
      </c>
      <c r="E478" s="152">
        <f t="shared" si="43"/>
        <v>0</v>
      </c>
      <c r="F478" s="86">
        <f>Цены!E468</f>
        <v>1152</v>
      </c>
      <c r="G478" s="111">
        <f t="shared" si="42"/>
        <v>0</v>
      </c>
      <c r="H478" s="20"/>
    </row>
    <row r="479" spans="1:8" x14ac:dyDescent="0.2">
      <c r="A479" s="5">
        <v>465</v>
      </c>
      <c r="B479" s="153"/>
      <c r="C479" s="84" t="str">
        <f>Цены!B469</f>
        <v>Устройство потолков из ПВХ панелей свыше 10м2</v>
      </c>
      <c r="D479" s="85" t="str">
        <f>Цены!C469</f>
        <v>м2</v>
      </c>
      <c r="E479" s="152">
        <f t="shared" si="43"/>
        <v>0</v>
      </c>
      <c r="F479" s="86">
        <f>Цены!E469</f>
        <v>1347</v>
      </c>
      <c r="G479" s="111">
        <f t="shared" si="42"/>
        <v>0</v>
      </c>
      <c r="H479" s="20"/>
    </row>
    <row r="480" spans="1:8" x14ac:dyDescent="0.2">
      <c r="A480" s="5">
        <v>466</v>
      </c>
      <c r="B480" s="153"/>
      <c r="C480" s="84" t="str">
        <f>Цены!B470</f>
        <v>Устройство потолков реечных свыше до 10м2</v>
      </c>
      <c r="D480" s="85" t="str">
        <f>Цены!C470</f>
        <v>м2</v>
      </c>
      <c r="E480" s="152">
        <f t="shared" si="43"/>
        <v>0</v>
      </c>
      <c r="F480" s="86">
        <f>Цены!E470</f>
        <v>1454</v>
      </c>
      <c r="G480" s="111">
        <f t="shared" si="42"/>
        <v>0</v>
      </c>
      <c r="H480" s="20"/>
    </row>
    <row r="481" spans="1:8" ht="25.5" x14ac:dyDescent="0.2">
      <c r="A481" s="5">
        <v>467</v>
      </c>
      <c r="B481" s="153"/>
      <c r="C481" s="84" t="str">
        <f>Цены!B471</f>
        <v xml:space="preserve">Обшивка потолка деревянной вагонкой с устройством каркаса </v>
      </c>
      <c r="D481" s="85" t="str">
        <f>Цены!C471</f>
        <v>м2</v>
      </c>
      <c r="E481" s="152">
        <f t="shared" si="43"/>
        <v>0</v>
      </c>
      <c r="F481" s="86">
        <f>Цены!E471</f>
        <v>3212</v>
      </c>
      <c r="G481" s="111">
        <f t="shared" si="42"/>
        <v>0</v>
      </c>
      <c r="H481" s="20"/>
    </row>
    <row r="482" spans="1:8" x14ac:dyDescent="0.2">
      <c r="A482" s="5">
        <v>468</v>
      </c>
      <c r="B482" s="153"/>
      <c r="C482" s="84" t="str">
        <f>Цены!B472</f>
        <v>Поклейка панелей потолочных</v>
      </c>
      <c r="D482" s="85" t="str">
        <f>Цены!C472</f>
        <v>м2</v>
      </c>
      <c r="E482" s="152">
        <f t="shared" si="43"/>
        <v>0</v>
      </c>
      <c r="F482" s="86">
        <f>Цены!E472</f>
        <v>576</v>
      </c>
      <c r="G482" s="111">
        <f t="shared" si="42"/>
        <v>0</v>
      </c>
      <c r="H482" s="20"/>
    </row>
    <row r="483" spans="1:8" ht="25.5" x14ac:dyDescent="0.2">
      <c r="A483" s="5">
        <v>469</v>
      </c>
      <c r="B483" s="153"/>
      <c r="C483" s="84" t="str">
        <f>Цены!B473</f>
        <v>Устройство кассетных подвесных потолков ("Армстронг")</v>
      </c>
      <c r="D483" s="85" t="str">
        <f>Цены!C473</f>
        <v>м2</v>
      </c>
      <c r="E483" s="152">
        <f t="shared" si="43"/>
        <v>0</v>
      </c>
      <c r="F483" s="86">
        <f>Цены!E473</f>
        <v>1133</v>
      </c>
      <c r="G483" s="111">
        <f t="shared" si="42"/>
        <v>0</v>
      </c>
      <c r="H483" s="20"/>
    </row>
    <row r="484" spans="1:8" x14ac:dyDescent="0.2">
      <c r="A484" s="5">
        <v>470</v>
      </c>
      <c r="B484" s="153"/>
      <c r="C484" s="84" t="str">
        <f>Цены!B474</f>
        <v xml:space="preserve">Сверление отверстия в ГКЛ потолке </v>
      </c>
      <c r="D484" s="85" t="str">
        <f>Цены!C474</f>
        <v>шт.</v>
      </c>
      <c r="E484" s="152">
        <v>0</v>
      </c>
      <c r="F484" s="86">
        <f>Цены!E474</f>
        <v>189</v>
      </c>
      <c r="G484" s="111">
        <f t="shared" si="42"/>
        <v>0</v>
      </c>
      <c r="H484" s="20"/>
    </row>
    <row r="485" spans="1:8" x14ac:dyDescent="0.2">
      <c r="A485" s="5">
        <v>471</v>
      </c>
      <c r="B485" s="153"/>
      <c r="C485" s="84" t="str">
        <f>Цены!B475</f>
        <v xml:space="preserve">Сверление отверстия в реечном потолке </v>
      </c>
      <c r="D485" s="85" t="str">
        <f>Цены!C475</f>
        <v>шт.</v>
      </c>
      <c r="E485" s="152">
        <v>0</v>
      </c>
      <c r="F485" s="86">
        <f>Цены!E475</f>
        <v>270</v>
      </c>
      <c r="G485" s="111">
        <f t="shared" si="42"/>
        <v>0</v>
      </c>
      <c r="H485" s="20"/>
    </row>
    <row r="486" spans="1:8" x14ac:dyDescent="0.2">
      <c r="A486" s="5">
        <v>472</v>
      </c>
      <c r="B486" s="103" t="str">
        <f>IF(SUM(B487:B502)&gt;0,1,"")</f>
        <v/>
      </c>
      <c r="C486" s="428" t="s">
        <v>71</v>
      </c>
      <c r="D486" s="428"/>
      <c r="E486" s="428"/>
      <c r="F486" s="428"/>
      <c r="G486" s="428"/>
      <c r="H486" s="20"/>
    </row>
    <row r="487" spans="1:8" x14ac:dyDescent="0.2">
      <c r="A487" s="5">
        <v>473</v>
      </c>
      <c r="B487" s="153"/>
      <c r="C487" s="84" t="str">
        <f>Цены!B477</f>
        <v>Окраска окна</v>
      </c>
      <c r="D487" s="85" t="str">
        <f>Цены!C477</f>
        <v>м2</v>
      </c>
      <c r="E487" s="152">
        <f>$D$10</f>
        <v>0</v>
      </c>
      <c r="F487" s="86">
        <f>Цены!E477</f>
        <v>1268</v>
      </c>
      <c r="G487" s="111">
        <f t="shared" ref="G487:G502" si="44">E487*F487</f>
        <v>0</v>
      </c>
      <c r="H487" s="20"/>
    </row>
    <row r="488" spans="1:8" x14ac:dyDescent="0.2">
      <c r="A488" s="5">
        <v>474</v>
      </c>
      <c r="B488" s="153"/>
      <c r="C488" s="84" t="str">
        <f>Цены!B478</f>
        <v>Установка подоконников</v>
      </c>
      <c r="D488" s="85" t="str">
        <f>Цены!C478</f>
        <v>м/п</v>
      </c>
      <c r="E488" s="152">
        <f>D9-K13</f>
        <v>0</v>
      </c>
      <c r="F488" s="86">
        <f>Цены!E478</f>
        <v>1413</v>
      </c>
      <c r="G488" s="111">
        <f t="shared" si="44"/>
        <v>0</v>
      </c>
      <c r="H488" s="20"/>
    </row>
    <row r="489" spans="1:8" ht="25.5" x14ac:dyDescent="0.2">
      <c r="A489" s="5">
        <v>475</v>
      </c>
      <c r="B489" s="153"/>
      <c r="C489" s="84" t="str">
        <f>Цены!B479</f>
        <v>Установка каменного подоконника (с подготовкой поверхности)</v>
      </c>
      <c r="D489" s="85" t="str">
        <f>Цены!C479</f>
        <v>м/п</v>
      </c>
      <c r="E489" s="152">
        <f>$D$9</f>
        <v>0</v>
      </c>
      <c r="F489" s="86">
        <f>Цены!E479</f>
        <v>3840</v>
      </c>
      <c r="G489" s="111">
        <f t="shared" si="44"/>
        <v>0</v>
      </c>
      <c r="H489" s="20"/>
    </row>
    <row r="490" spans="1:8" ht="25.5" x14ac:dyDescent="0.2">
      <c r="A490" s="5">
        <v>476</v>
      </c>
      <c r="B490" s="153"/>
      <c r="C490" s="84" t="str">
        <f>Цены!B480</f>
        <v>Устройство подоконника из керамогранита (включая подготовку поверхности)</v>
      </c>
      <c r="D490" s="85" t="str">
        <f>Цены!C480</f>
        <v>м/п</v>
      </c>
      <c r="E490" s="152">
        <f>D9-K13</f>
        <v>0</v>
      </c>
      <c r="F490" s="86">
        <f>Цены!E480</f>
        <v>4650</v>
      </c>
      <c r="G490" s="111">
        <f t="shared" si="44"/>
        <v>0</v>
      </c>
      <c r="H490" s="20"/>
    </row>
    <row r="491" spans="1:8" x14ac:dyDescent="0.2">
      <c r="A491" s="5">
        <v>477</v>
      </c>
      <c r="B491" s="153"/>
      <c r="C491" s="84" t="str">
        <f>Цены!B481</f>
        <v>Установка отливов</v>
      </c>
      <c r="D491" s="85" t="str">
        <f>Цены!C481</f>
        <v>м/п</v>
      </c>
      <c r="E491" s="152">
        <f>$D$9</f>
        <v>0</v>
      </c>
      <c r="F491" s="86">
        <f>Цены!E481</f>
        <v>1187</v>
      </c>
      <c r="G491" s="111">
        <f t="shared" si="44"/>
        <v>0</v>
      </c>
      <c r="H491" s="20"/>
    </row>
    <row r="492" spans="1:8" x14ac:dyDescent="0.2">
      <c r="A492" s="5">
        <v>478</v>
      </c>
      <c r="B492" s="153"/>
      <c r="C492" s="84" t="str">
        <f>Цены!B482</f>
        <v>Окраска подоконников</v>
      </c>
      <c r="D492" s="85" t="str">
        <f>Цены!C482</f>
        <v>м/п</v>
      </c>
      <c r="E492" s="152">
        <f>$D$10</f>
        <v>0</v>
      </c>
      <c r="F492" s="86">
        <f>Цены!E482</f>
        <v>495</v>
      </c>
      <c r="G492" s="111">
        <f t="shared" si="44"/>
        <v>0</v>
      </c>
      <c r="H492" s="20"/>
    </row>
    <row r="493" spans="1:8" x14ac:dyDescent="0.2">
      <c r="A493" s="5">
        <v>479</v>
      </c>
      <c r="B493" s="153"/>
      <c r="C493" s="84" t="str">
        <f>Цены!B483</f>
        <v>Подрез деревянной двери</v>
      </c>
      <c r="D493" s="85" t="str">
        <f>Цены!C483</f>
        <v>м/п</v>
      </c>
      <c r="E493" s="152">
        <v>0</v>
      </c>
      <c r="F493" s="86">
        <f>Цены!E483</f>
        <v>780</v>
      </c>
      <c r="G493" s="111">
        <f t="shared" si="44"/>
        <v>0</v>
      </c>
      <c r="H493" s="20"/>
    </row>
    <row r="494" spans="1:8" x14ac:dyDescent="0.2">
      <c r="A494" s="5">
        <v>480</v>
      </c>
      <c r="B494" s="153"/>
      <c r="C494" s="84" t="str">
        <f>Цены!B484</f>
        <v>Окраска двери</v>
      </c>
      <c r="D494" s="85" t="str">
        <f>Цены!C484</f>
        <v>м2</v>
      </c>
      <c r="E494" s="152">
        <v>0</v>
      </c>
      <c r="F494" s="86">
        <f>Цены!E484</f>
        <v>1581</v>
      </c>
      <c r="G494" s="111">
        <f t="shared" si="44"/>
        <v>0</v>
      </c>
      <c r="H494" s="20"/>
    </row>
    <row r="495" spans="1:8" x14ac:dyDescent="0.2">
      <c r="A495" s="5">
        <v>481</v>
      </c>
      <c r="B495" s="153"/>
      <c r="C495" s="84" t="str">
        <f>Цены!B485</f>
        <v xml:space="preserve">Установка  арки в проем </v>
      </c>
      <c r="D495" s="85" t="str">
        <f>Цены!C485</f>
        <v>шт.</v>
      </c>
      <c r="E495" s="152">
        <v>0</v>
      </c>
      <c r="F495" s="86">
        <f>Цены!E485</f>
        <v>4994</v>
      </c>
      <c r="G495" s="111">
        <f t="shared" si="44"/>
        <v>0</v>
      </c>
      <c r="H495" s="20"/>
    </row>
    <row r="496" spans="1:8" x14ac:dyDescent="0.2">
      <c r="A496" s="5">
        <v>482</v>
      </c>
      <c r="B496" s="153"/>
      <c r="C496" s="84" t="str">
        <f>Цены!B486</f>
        <v xml:space="preserve">Окраска оконных проемов с подготовкой </v>
      </c>
      <c r="D496" s="85" t="str">
        <f>Цены!C486</f>
        <v>м/п</v>
      </c>
      <c r="E496" s="152">
        <v>0</v>
      </c>
      <c r="F496" s="86">
        <f>Цены!E486</f>
        <v>2225</v>
      </c>
      <c r="G496" s="111">
        <f t="shared" si="44"/>
        <v>0</v>
      </c>
      <c r="H496" s="20"/>
    </row>
    <row r="497" spans="1:8" x14ac:dyDescent="0.2">
      <c r="A497" s="5">
        <v>483</v>
      </c>
      <c r="B497" s="153"/>
      <c r="C497" s="84" t="str">
        <f>Цены!B487</f>
        <v>Установка антресольных дверок</v>
      </c>
      <c r="D497" s="85" t="str">
        <f>Цены!C487</f>
        <v>шт.</v>
      </c>
      <c r="E497" s="152">
        <v>0</v>
      </c>
      <c r="F497" s="86">
        <f>Цены!E487</f>
        <v>1187</v>
      </c>
      <c r="G497" s="111">
        <f t="shared" si="44"/>
        <v>0</v>
      </c>
      <c r="H497" s="20"/>
    </row>
    <row r="498" spans="1:8" x14ac:dyDescent="0.2">
      <c r="A498" s="5">
        <v>484</v>
      </c>
      <c r="B498" s="153"/>
      <c r="C498" s="84" t="str">
        <f>Цены!B488</f>
        <v>Монтаж дверного ограничителя</v>
      </c>
      <c r="D498" s="85" t="str">
        <f>Цены!C488</f>
        <v>м/п</v>
      </c>
      <c r="E498" s="152">
        <v>0</v>
      </c>
      <c r="F498" s="86">
        <f>Цены!E488</f>
        <v>338</v>
      </c>
      <c r="G498" s="111">
        <f t="shared" si="44"/>
        <v>0</v>
      </c>
      <c r="H498" s="20"/>
    </row>
    <row r="499" spans="1:8" x14ac:dyDescent="0.2">
      <c r="A499" s="5">
        <v>485</v>
      </c>
      <c r="B499" s="153"/>
      <c r="C499" s="84" t="str">
        <f>Цены!B489</f>
        <v>Окраска наличников</v>
      </c>
      <c r="D499" s="85" t="str">
        <f>Цены!C489</f>
        <v>м/п</v>
      </c>
      <c r="E499" s="152">
        <v>0</v>
      </c>
      <c r="F499" s="86">
        <f>Цены!E489</f>
        <v>368</v>
      </c>
      <c r="G499" s="111">
        <f t="shared" si="44"/>
        <v>0</v>
      </c>
      <c r="H499" s="20"/>
    </row>
    <row r="500" spans="1:8" x14ac:dyDescent="0.2">
      <c r="A500" s="5">
        <v>486</v>
      </c>
      <c r="B500" s="153"/>
      <c r="C500" s="84" t="str">
        <f>Цены!B490</f>
        <v>Установка межкомнатной двери под ключ</v>
      </c>
      <c r="D500" s="85" t="str">
        <f>Цены!C490</f>
        <v>шт.</v>
      </c>
      <c r="E500" s="152">
        <v>0</v>
      </c>
      <c r="F500" s="86">
        <f>Цены!E490</f>
        <v>7500</v>
      </c>
      <c r="G500" s="111">
        <f t="shared" si="44"/>
        <v>0</v>
      </c>
      <c r="H500" s="20"/>
    </row>
    <row r="501" spans="1:8" x14ac:dyDescent="0.2">
      <c r="A501" s="5">
        <v>487</v>
      </c>
      <c r="B501" s="153"/>
      <c r="C501" s="84" t="str">
        <f>Цены!B491</f>
        <v>Шпаклевка дверей (с ошкуриванием)</v>
      </c>
      <c r="D501" s="85" t="str">
        <f>Цены!C491</f>
        <v>м2</v>
      </c>
      <c r="E501" s="152">
        <v>0</v>
      </c>
      <c r="F501" s="86">
        <f>Цены!E491</f>
        <v>968</v>
      </c>
      <c r="G501" s="111">
        <f t="shared" si="44"/>
        <v>0</v>
      </c>
      <c r="H501" s="20"/>
    </row>
    <row r="502" spans="1:8" x14ac:dyDescent="0.2">
      <c r="A502" s="5">
        <v>488</v>
      </c>
      <c r="B502" s="153"/>
      <c r="C502" s="84" t="str">
        <f>Цены!B492</f>
        <v>Замуровать окна (между с/у и кухней)</v>
      </c>
      <c r="D502" s="85" t="str">
        <f>Цены!C492</f>
        <v>шт.</v>
      </c>
      <c r="E502" s="152">
        <v>0</v>
      </c>
      <c r="F502" s="86">
        <f>Цены!E492</f>
        <v>3161</v>
      </c>
      <c r="G502" s="111">
        <f t="shared" si="44"/>
        <v>0</v>
      </c>
      <c r="H502" s="20"/>
    </row>
    <row r="503" spans="1:8" x14ac:dyDescent="0.2">
      <c r="A503" s="5">
        <v>489</v>
      </c>
      <c r="B503" s="103" t="str">
        <f>IF(SUM(B504:B517)&gt;0,1,"")</f>
        <v/>
      </c>
      <c r="C503" s="428" t="s">
        <v>84</v>
      </c>
      <c r="D503" s="428"/>
      <c r="E503" s="428"/>
      <c r="F503" s="428"/>
      <c r="G503" s="428"/>
      <c r="H503" s="20"/>
    </row>
    <row r="504" spans="1:8" x14ac:dyDescent="0.2">
      <c r="A504" s="5">
        <v>490</v>
      </c>
      <c r="B504" s="153"/>
      <c r="C504" s="84" t="str">
        <f>Цены!B494</f>
        <v xml:space="preserve">Скрытый карниз для парящих штор </v>
      </c>
      <c r="D504" s="85" t="str">
        <f>Цены!C494</f>
        <v>м/п</v>
      </c>
      <c r="E504" s="152">
        <f>$D$9</f>
        <v>0</v>
      </c>
      <c r="F504" s="86">
        <f>Цены!E494</f>
        <v>2496</v>
      </c>
      <c r="G504" s="111">
        <f t="shared" ref="G504:G512" si="45">E504*F504</f>
        <v>0</v>
      </c>
      <c r="H504" s="20"/>
    </row>
    <row r="505" spans="1:8" x14ac:dyDescent="0.2">
      <c r="A505" s="5">
        <v>491</v>
      </c>
      <c r="B505" s="153"/>
      <c r="C505" s="84" t="str">
        <f>Цены!B495</f>
        <v>Установка карнизов</v>
      </c>
      <c r="D505" s="85" t="str">
        <f>Цены!C495</f>
        <v>м/п</v>
      </c>
      <c r="E505" s="152">
        <f>$D$9</f>
        <v>0</v>
      </c>
      <c r="F505" s="86">
        <f>Цены!E495</f>
        <v>818</v>
      </c>
      <c r="G505" s="111">
        <f t="shared" si="45"/>
        <v>0</v>
      </c>
      <c r="H505" s="20"/>
    </row>
    <row r="506" spans="1:8" x14ac:dyDescent="0.2">
      <c r="A506" s="5">
        <v>492</v>
      </c>
      <c r="B506" s="153"/>
      <c r="C506" s="84" t="str">
        <f>Цены!B496</f>
        <v>Монтаж  электрокарниза</v>
      </c>
      <c r="D506" s="85" t="str">
        <f>Цены!C496</f>
        <v>м/п</v>
      </c>
      <c r="E506" s="152">
        <f>$D$9</f>
        <v>0</v>
      </c>
      <c r="F506" s="86">
        <f>Цены!E496</f>
        <v>3078</v>
      </c>
      <c r="G506" s="111">
        <f t="shared" si="45"/>
        <v>0</v>
      </c>
      <c r="H506" s="20"/>
    </row>
    <row r="507" spans="1:8" x14ac:dyDescent="0.2">
      <c r="A507" s="5">
        <v>493</v>
      </c>
      <c r="B507" s="153"/>
      <c r="C507" s="84" t="str">
        <f>Цены!B497</f>
        <v>Монтаж антресоли</v>
      </c>
      <c r="D507" s="85" t="str">
        <f>Цены!C497</f>
        <v>м2</v>
      </c>
      <c r="E507" s="152">
        <f>$D$10</f>
        <v>0</v>
      </c>
      <c r="F507" s="86">
        <f>Цены!E497</f>
        <v>2964</v>
      </c>
      <c r="G507" s="111">
        <f t="shared" si="45"/>
        <v>0</v>
      </c>
      <c r="H507" s="20"/>
    </row>
    <row r="508" spans="1:8" x14ac:dyDescent="0.2">
      <c r="A508" s="5">
        <v>494</v>
      </c>
      <c r="B508" s="153"/>
      <c r="C508" s="84" t="str">
        <f>Цены!B498</f>
        <v xml:space="preserve">Монтаж ЖК телевизора на стену </v>
      </c>
      <c r="D508" s="85" t="str">
        <f>Цены!C498</f>
        <v>шт.</v>
      </c>
      <c r="E508" s="152">
        <v>0</v>
      </c>
      <c r="F508" s="86">
        <f>Цены!E498</f>
        <v>3951</v>
      </c>
      <c r="G508" s="111">
        <f t="shared" si="45"/>
        <v>0</v>
      </c>
      <c r="H508" s="20"/>
    </row>
    <row r="509" spans="1:8" x14ac:dyDescent="0.2">
      <c r="A509" s="5">
        <v>495</v>
      </c>
      <c r="B509" s="153"/>
      <c r="C509" s="84" t="str">
        <f>Цены!B499</f>
        <v>Установка  рольставней</v>
      </c>
      <c r="D509" s="85" t="str">
        <f>Цены!C499</f>
        <v>шт.</v>
      </c>
      <c r="E509" s="152">
        <v>0</v>
      </c>
      <c r="F509" s="86">
        <f>Цены!E499</f>
        <v>4392</v>
      </c>
      <c r="G509" s="111">
        <f t="shared" si="45"/>
        <v>0</v>
      </c>
      <c r="H509" s="20"/>
    </row>
    <row r="510" spans="1:8" x14ac:dyDescent="0.2">
      <c r="A510" s="5">
        <v>496</v>
      </c>
      <c r="B510" s="153"/>
      <c r="C510" s="84" t="str">
        <f>Цены!B500</f>
        <v>Установка полок</v>
      </c>
      <c r="D510" s="85" t="str">
        <f>Цены!C500</f>
        <v>шт.</v>
      </c>
      <c r="E510" s="152">
        <v>0</v>
      </c>
      <c r="F510" s="86">
        <f>Цены!E500</f>
        <v>1053</v>
      </c>
      <c r="G510" s="111">
        <f t="shared" si="45"/>
        <v>0</v>
      </c>
      <c r="H510" s="20"/>
    </row>
    <row r="511" spans="1:8" x14ac:dyDescent="0.2">
      <c r="A511" s="5">
        <v>497</v>
      </c>
      <c r="B511" s="153"/>
      <c r="C511" s="84" t="str">
        <f>Цены!B501</f>
        <v>Установка зеркал</v>
      </c>
      <c r="D511" s="85" t="str">
        <f>Цены!C501</f>
        <v>шт.</v>
      </c>
      <c r="E511" s="152">
        <v>0</v>
      </c>
      <c r="F511" s="86">
        <f>Цены!E501</f>
        <v>1685</v>
      </c>
      <c r="G511" s="111">
        <f t="shared" si="45"/>
        <v>0</v>
      </c>
      <c r="H511" s="20"/>
    </row>
    <row r="512" spans="1:8" ht="25.5" x14ac:dyDescent="0.2">
      <c r="A512" s="5">
        <v>498</v>
      </c>
      <c r="B512" s="153"/>
      <c r="C512" s="84" t="str">
        <f>Цены!B502</f>
        <v>Установка экрана для радиатора из МДФ (без изготовления)</v>
      </c>
      <c r="D512" s="85" t="str">
        <f>Цены!C502</f>
        <v>шт.</v>
      </c>
      <c r="E512" s="152">
        <v>0</v>
      </c>
      <c r="F512" s="86">
        <f>Цены!E502</f>
        <v>972</v>
      </c>
      <c r="G512" s="111">
        <f t="shared" si="45"/>
        <v>0</v>
      </c>
      <c r="H512" s="20"/>
    </row>
    <row r="513" spans="1:8" x14ac:dyDescent="0.2">
      <c r="A513" s="5">
        <v>499</v>
      </c>
      <c r="B513" s="153"/>
      <c r="C513" s="154" t="str">
        <f>Цены!B503</f>
        <v>&lt;Запасные строчки&gt;</v>
      </c>
      <c r="D513" s="155">
        <f>Цены!C503</f>
        <v>0</v>
      </c>
      <c r="E513" s="152"/>
      <c r="F513" s="156">
        <f>Цены!E503</f>
        <v>0</v>
      </c>
      <c r="G513" s="111">
        <f>E513*F513</f>
        <v>0</v>
      </c>
      <c r="H513" s="20"/>
    </row>
    <row r="514" spans="1:8" x14ac:dyDescent="0.2">
      <c r="A514" s="5">
        <v>500</v>
      </c>
      <c r="B514" s="153"/>
      <c r="C514" s="154" t="str">
        <f>Цены!B504</f>
        <v>&lt;Запасные строчки&gt;</v>
      </c>
      <c r="D514" s="155">
        <f>Цены!C504</f>
        <v>0</v>
      </c>
      <c r="E514" s="152"/>
      <c r="F514" s="156">
        <f>Цены!E504</f>
        <v>0</v>
      </c>
      <c r="G514" s="111">
        <f>E514*F514</f>
        <v>0</v>
      </c>
      <c r="H514" s="20"/>
    </row>
    <row r="515" spans="1:8" x14ac:dyDescent="0.2">
      <c r="A515" s="5">
        <v>501</v>
      </c>
      <c r="B515" s="153"/>
      <c r="C515" s="154" t="str">
        <f>Цены!B505</f>
        <v>&lt;Запасные строчки&gt;</v>
      </c>
      <c r="D515" s="155">
        <f>Цены!C505</f>
        <v>0</v>
      </c>
      <c r="E515" s="152"/>
      <c r="F515" s="156">
        <f>Цены!E505</f>
        <v>0</v>
      </c>
      <c r="G515" s="111">
        <f>E515*F515</f>
        <v>0</v>
      </c>
      <c r="H515" s="20"/>
    </row>
    <row r="516" spans="1:8" x14ac:dyDescent="0.2">
      <c r="A516" s="5">
        <v>502</v>
      </c>
      <c r="B516" s="153"/>
      <c r="C516" s="154" t="str">
        <f>Цены!B506</f>
        <v>&lt;Запасные строчки&gt;</v>
      </c>
      <c r="D516" s="155">
        <f>Цены!C506</f>
        <v>0</v>
      </c>
      <c r="E516" s="152"/>
      <c r="F516" s="156">
        <f>Цены!E506</f>
        <v>0</v>
      </c>
      <c r="G516" s="111">
        <f>E516*F516</f>
        <v>0</v>
      </c>
      <c r="H516" s="20"/>
    </row>
    <row r="517" spans="1:8" x14ac:dyDescent="0.2">
      <c r="A517" s="5">
        <v>503</v>
      </c>
      <c r="B517" s="153"/>
      <c r="C517" s="154" t="str">
        <f>Цены!B507</f>
        <v>&lt;Запасные строчки&gt;</v>
      </c>
      <c r="D517" s="155">
        <f>Цены!C507</f>
        <v>0</v>
      </c>
      <c r="E517" s="152"/>
      <c r="F517" s="156">
        <f>Цены!E507</f>
        <v>0</v>
      </c>
      <c r="G517" s="111">
        <f>E517*F517</f>
        <v>0</v>
      </c>
      <c r="H517" s="20"/>
    </row>
    <row r="518" spans="1:8" x14ac:dyDescent="0.2">
      <c r="A518" s="5">
        <v>504</v>
      </c>
      <c r="B518" s="5">
        <f>B333</f>
        <v>0</v>
      </c>
      <c r="C518" s="433" t="s">
        <v>363</v>
      </c>
      <c r="D518" s="433"/>
      <c r="E518" s="433"/>
      <c r="F518" s="433"/>
      <c r="G518" s="112">
        <f>SUMIF(B335:B517,1,G335:G517)</f>
        <v>487059.80000000005</v>
      </c>
      <c r="H518" s="20"/>
    </row>
    <row r="519" spans="1:8" ht="25.5" x14ac:dyDescent="0.2">
      <c r="A519" s="5">
        <v>505</v>
      </c>
      <c r="B519" s="103">
        <f>IF(SUM(B520:B583)&gt;0,1,"")</f>
        <v>1</v>
      </c>
      <c r="C519" s="414" t="str">
        <f ca="1">C1&amp;". Электромонтажные  работы"</f>
        <v>8. Электромонтажные  работы</v>
      </c>
      <c r="D519" s="415" t="s">
        <v>804</v>
      </c>
      <c r="E519" s="416" t="s">
        <v>531</v>
      </c>
      <c r="F519" s="417" t="s">
        <v>805</v>
      </c>
      <c r="G519" s="418" t="s">
        <v>578</v>
      </c>
      <c r="H519" s="20"/>
    </row>
    <row r="520" spans="1:8" ht="38.25" x14ac:dyDescent="0.2">
      <c r="A520" s="5">
        <v>506</v>
      </c>
      <c r="B520" s="153">
        <v>1</v>
      </c>
      <c r="C520" s="84" t="str">
        <f>Цены!B510</f>
        <v>Штробление кирпичных/гипсолитовых/пеноблочных стен под элкабель</v>
      </c>
      <c r="D520" s="85" t="str">
        <f>Цены!C510</f>
        <v>м/п</v>
      </c>
      <c r="E520" s="152">
        <v>20</v>
      </c>
      <c r="F520" s="86">
        <f>Цены!E510</f>
        <v>450</v>
      </c>
      <c r="G520" s="111">
        <f t="shared" ref="G520:G551" si="46">E520*F520</f>
        <v>9000</v>
      </c>
      <c r="H520" s="20"/>
    </row>
    <row r="521" spans="1:8" x14ac:dyDescent="0.2">
      <c r="A521" s="5">
        <v>507</v>
      </c>
      <c r="B521" s="153"/>
      <c r="C521" s="84" t="str">
        <f>Цены!B511</f>
        <v>Штробление бетонных стен под элкабель</v>
      </c>
      <c r="D521" s="85" t="str">
        <f>Цены!C511</f>
        <v>м/п</v>
      </c>
      <c r="E521" s="152">
        <v>0</v>
      </c>
      <c r="F521" s="86">
        <f>Цены!E511</f>
        <v>780</v>
      </c>
      <c r="G521" s="111">
        <f t="shared" si="46"/>
        <v>0</v>
      </c>
      <c r="H521" s="20"/>
    </row>
    <row r="522" spans="1:8" x14ac:dyDescent="0.2">
      <c r="A522" s="5">
        <v>508</v>
      </c>
      <c r="B522" s="153">
        <v>1</v>
      </c>
      <c r="C522" s="84" t="str">
        <f>Цены!B512</f>
        <v>Заделка штроб</v>
      </c>
      <c r="D522" s="85" t="str">
        <f>Цены!C512</f>
        <v>м/п</v>
      </c>
      <c r="E522" s="152">
        <v>20</v>
      </c>
      <c r="F522" s="86">
        <f>Цены!E512</f>
        <v>108</v>
      </c>
      <c r="G522" s="111">
        <f t="shared" si="46"/>
        <v>2160</v>
      </c>
      <c r="H522" s="20"/>
    </row>
    <row r="523" spans="1:8" x14ac:dyDescent="0.2">
      <c r="A523" s="5">
        <v>509</v>
      </c>
      <c r="B523" s="153">
        <v>1</v>
      </c>
      <c r="C523" s="84" t="str">
        <f>Цены!B513</f>
        <v xml:space="preserve">Высверливание чаши под подрозетник в бетоне </v>
      </c>
      <c r="D523" s="85" t="str">
        <f>Цены!C513</f>
        <v>шт.</v>
      </c>
      <c r="E523" s="152">
        <v>47</v>
      </c>
      <c r="F523" s="86">
        <f>Цены!E513</f>
        <v>780</v>
      </c>
      <c r="G523" s="111">
        <f t="shared" si="46"/>
        <v>36660</v>
      </c>
      <c r="H523" s="20"/>
    </row>
    <row r="524" spans="1:8" ht="25.5" x14ac:dyDescent="0.2">
      <c r="A524" s="5">
        <v>510</v>
      </c>
      <c r="B524" s="153">
        <v>1</v>
      </c>
      <c r="C524" s="84" t="str">
        <f>Цены!B514</f>
        <v xml:space="preserve">Высверливание чаши под подрозетник в гипсолите/Пеноблоке </v>
      </c>
      <c r="D524" s="85" t="str">
        <f>Цены!C514</f>
        <v>шт.</v>
      </c>
      <c r="E524" s="152">
        <v>7</v>
      </c>
      <c r="F524" s="86">
        <f>Цены!E514</f>
        <v>420</v>
      </c>
      <c r="G524" s="111">
        <f t="shared" si="46"/>
        <v>2940</v>
      </c>
      <c r="H524" s="20"/>
    </row>
    <row r="525" spans="1:8" x14ac:dyDescent="0.2">
      <c r="A525" s="5">
        <v>511</v>
      </c>
      <c r="B525" s="153"/>
      <c r="C525" s="84" t="str">
        <f>Цены!B515</f>
        <v>Высверливание отверстия под подрозетник в ГКЛ</v>
      </c>
      <c r="D525" s="85" t="str">
        <f>Цены!C515</f>
        <v>шт.</v>
      </c>
      <c r="E525" s="152">
        <v>0</v>
      </c>
      <c r="F525" s="86">
        <f>Цены!E515</f>
        <v>381</v>
      </c>
      <c r="G525" s="111">
        <f t="shared" si="46"/>
        <v>0</v>
      </c>
      <c r="H525" s="20"/>
    </row>
    <row r="526" spans="1:8" x14ac:dyDescent="0.2">
      <c r="A526" s="5">
        <v>512</v>
      </c>
      <c r="B526" s="153"/>
      <c r="C526" s="84" t="str">
        <f>Цены!B516</f>
        <v xml:space="preserve">Высверливание чаши под подрозетник в кирпиче </v>
      </c>
      <c r="D526" s="85" t="str">
        <f>Цены!C516</f>
        <v>шт.</v>
      </c>
      <c r="E526" s="152">
        <v>0</v>
      </c>
      <c r="F526" s="86">
        <f>Цены!E516</f>
        <v>668</v>
      </c>
      <c r="G526" s="111">
        <f t="shared" si="46"/>
        <v>0</v>
      </c>
      <c r="H526" s="20"/>
    </row>
    <row r="527" spans="1:8" x14ac:dyDescent="0.2">
      <c r="A527" s="5">
        <v>513</v>
      </c>
      <c r="B527" s="153">
        <v>1</v>
      </c>
      <c r="C527" s="84" t="str">
        <f>Цены!B517</f>
        <v xml:space="preserve">Установка подрозетника </v>
      </c>
      <c r="D527" s="85" t="str">
        <f>Цены!C517</f>
        <v>шт.</v>
      </c>
      <c r="E527" s="152">
        <v>57</v>
      </c>
      <c r="F527" s="86">
        <f>Цены!E517</f>
        <v>186</v>
      </c>
      <c r="G527" s="111">
        <f t="shared" si="46"/>
        <v>10602</v>
      </c>
      <c r="H527" s="20"/>
    </row>
    <row r="528" spans="1:8" x14ac:dyDescent="0.2">
      <c r="A528" s="5">
        <v>514</v>
      </c>
      <c r="B528" s="153">
        <v>1</v>
      </c>
      <c r="C528" s="84" t="str">
        <f>Цены!B518</f>
        <v>Установка механизма, панели электроточки</v>
      </c>
      <c r="D528" s="85" t="str">
        <f>Цены!C518</f>
        <v>шт.</v>
      </c>
      <c r="E528" s="152">
        <v>56</v>
      </c>
      <c r="F528" s="86">
        <f>Цены!E518</f>
        <v>638</v>
      </c>
      <c r="G528" s="111">
        <f t="shared" si="46"/>
        <v>35728</v>
      </c>
      <c r="H528" s="20"/>
    </row>
    <row r="529" spans="1:8" x14ac:dyDescent="0.2">
      <c r="A529" s="5">
        <v>515</v>
      </c>
      <c r="B529" s="153"/>
      <c r="C529" s="84" t="str">
        <f>Цены!B519</f>
        <v>Установка электроточки накладной</v>
      </c>
      <c r="D529" s="85" t="str">
        <f>Цены!C519</f>
        <v>шт.</v>
      </c>
      <c r="E529" s="152">
        <v>0</v>
      </c>
      <c r="F529" s="86">
        <f>Цены!E519</f>
        <v>488</v>
      </c>
      <c r="G529" s="111">
        <f t="shared" si="46"/>
        <v>0</v>
      </c>
      <c r="H529" s="20"/>
    </row>
    <row r="530" spans="1:8" x14ac:dyDescent="0.2">
      <c r="A530" s="5">
        <v>516</v>
      </c>
      <c r="B530" s="153"/>
      <c r="C530" s="84" t="str">
        <f>Цены!B520</f>
        <v>Установка диммера</v>
      </c>
      <c r="D530" s="85" t="str">
        <f>Цены!C520</f>
        <v>шт.</v>
      </c>
      <c r="E530" s="152">
        <v>0</v>
      </c>
      <c r="F530" s="86">
        <f>Цены!E520</f>
        <v>983</v>
      </c>
      <c r="G530" s="111">
        <f t="shared" si="46"/>
        <v>0</v>
      </c>
      <c r="H530" s="20"/>
    </row>
    <row r="531" spans="1:8" x14ac:dyDescent="0.2">
      <c r="A531" s="5">
        <v>517</v>
      </c>
      <c r="B531" s="153"/>
      <c r="C531" s="84" t="str">
        <f>Цены!B521</f>
        <v xml:space="preserve">Установка перекрестного выключателя </v>
      </c>
      <c r="D531" s="85" t="str">
        <f>Цены!C521</f>
        <v>шт.</v>
      </c>
      <c r="E531" s="152">
        <v>0</v>
      </c>
      <c r="F531" s="86">
        <f>Цены!E521</f>
        <v>1028</v>
      </c>
      <c r="G531" s="111">
        <f t="shared" si="46"/>
        <v>0</v>
      </c>
      <c r="H531" s="20"/>
    </row>
    <row r="532" spans="1:8" x14ac:dyDescent="0.2">
      <c r="A532" s="5">
        <v>518</v>
      </c>
      <c r="B532" s="153"/>
      <c r="C532" s="84" t="str">
        <f>Цены!B522</f>
        <v xml:space="preserve">Установка проходного выключателя </v>
      </c>
      <c r="D532" s="85" t="str">
        <f>Цены!C522</f>
        <v>шт.</v>
      </c>
      <c r="E532" s="152">
        <v>0</v>
      </c>
      <c r="F532" s="86">
        <f>Цены!E522</f>
        <v>713</v>
      </c>
      <c r="G532" s="111">
        <f t="shared" si="46"/>
        <v>0</v>
      </c>
      <c r="H532" s="20"/>
    </row>
    <row r="533" spans="1:8" ht="25.5" x14ac:dyDescent="0.2">
      <c r="A533" s="5">
        <v>519</v>
      </c>
      <c r="B533" s="153"/>
      <c r="C533" s="84" t="str">
        <f>Цены!B523</f>
        <v>Установка проходного 2х клавишного выключателя</v>
      </c>
      <c r="D533" s="85" t="str">
        <f>Цены!C523</f>
        <v>шт.</v>
      </c>
      <c r="E533" s="152">
        <v>0</v>
      </c>
      <c r="F533" s="86">
        <f>Цены!E523</f>
        <v>912</v>
      </c>
      <c r="G533" s="111">
        <f t="shared" si="46"/>
        <v>0</v>
      </c>
      <c r="H533" s="20"/>
    </row>
    <row r="534" spans="1:8" ht="25.5" x14ac:dyDescent="0.2">
      <c r="A534" s="5">
        <v>520</v>
      </c>
      <c r="B534" s="153"/>
      <c r="C534" s="84" t="str">
        <f>Цены!B524</f>
        <v xml:space="preserve">Установка проходного 3х клавишного выключателя </v>
      </c>
      <c r="D534" s="85" t="str">
        <f>Цены!C524</f>
        <v>шт.</v>
      </c>
      <c r="E534" s="152">
        <v>0</v>
      </c>
      <c r="F534" s="86">
        <f>Цены!E524</f>
        <v>954</v>
      </c>
      <c r="G534" s="111">
        <f t="shared" si="46"/>
        <v>0</v>
      </c>
      <c r="H534" s="20"/>
    </row>
    <row r="535" spans="1:8" x14ac:dyDescent="0.2">
      <c r="A535" s="5">
        <v>521</v>
      </c>
      <c r="B535" s="153"/>
      <c r="C535" s="84" t="str">
        <f>Цены!B525</f>
        <v>Установка электроточки в ГКЛ</v>
      </c>
      <c r="D535" s="85" t="str">
        <f>Цены!C525</f>
        <v>шт.</v>
      </c>
      <c r="E535" s="152">
        <v>0</v>
      </c>
      <c r="F535" s="86">
        <f>Цены!E525</f>
        <v>612</v>
      </c>
      <c r="G535" s="111">
        <f t="shared" si="46"/>
        <v>0</v>
      </c>
      <c r="H535" s="20"/>
    </row>
    <row r="536" spans="1:8" x14ac:dyDescent="0.2">
      <c r="A536" s="5">
        <v>522</v>
      </c>
      <c r="B536" s="153"/>
      <c r="C536" s="84" t="str">
        <f>Цены!B526</f>
        <v>Установка 3х фазной розетки накладной</v>
      </c>
      <c r="D536" s="85" t="str">
        <f>Цены!C526</f>
        <v>шт.</v>
      </c>
      <c r="E536" s="152">
        <v>0</v>
      </c>
      <c r="F536" s="86">
        <f>Цены!E526</f>
        <v>702</v>
      </c>
      <c r="G536" s="111">
        <f t="shared" si="46"/>
        <v>0</v>
      </c>
      <c r="H536" s="20"/>
    </row>
    <row r="537" spans="1:8" x14ac:dyDescent="0.2">
      <c r="A537" s="5">
        <v>523</v>
      </c>
      <c r="B537" s="153"/>
      <c r="C537" s="84" t="str">
        <f>Цены!B527</f>
        <v>Установка светильника трекового</v>
      </c>
      <c r="D537" s="85" t="str">
        <f>Цены!C527</f>
        <v>шт.</v>
      </c>
      <c r="E537" s="152">
        <v>0</v>
      </c>
      <c r="F537" s="86">
        <f>Цены!E527</f>
        <v>518</v>
      </c>
      <c r="G537" s="111">
        <f t="shared" si="46"/>
        <v>0</v>
      </c>
      <c r="H537" s="20"/>
    </row>
    <row r="538" spans="1:8" ht="25.5" x14ac:dyDescent="0.2">
      <c r="A538" s="5">
        <v>524</v>
      </c>
      <c r="B538" s="153"/>
      <c r="C538" s="84" t="str">
        <f>Цены!B528</f>
        <v>Установка 3х фазной розетки внутренней установки</v>
      </c>
      <c r="D538" s="85" t="str">
        <f>Цены!C528</f>
        <v>шт.</v>
      </c>
      <c r="E538" s="152">
        <v>1</v>
      </c>
      <c r="F538" s="86">
        <f>Цены!E528</f>
        <v>1053</v>
      </c>
      <c r="G538" s="111">
        <f t="shared" si="46"/>
        <v>1053</v>
      </c>
      <c r="H538" s="20"/>
    </row>
    <row r="539" spans="1:8" x14ac:dyDescent="0.2">
      <c r="A539" s="5">
        <v>525</v>
      </c>
      <c r="B539" s="153"/>
      <c r="C539" s="84" t="str">
        <f>Цены!B529</f>
        <v>Монтаж встраиваемого линейного освещения</v>
      </c>
      <c r="D539" s="85" t="str">
        <f>Цены!C529</f>
        <v>м/п</v>
      </c>
      <c r="E539" s="152">
        <f>$D$9</f>
        <v>0</v>
      </c>
      <c r="F539" s="86">
        <f>Цены!E529</f>
        <v>5961</v>
      </c>
      <c r="G539" s="111">
        <f t="shared" si="46"/>
        <v>0</v>
      </c>
      <c r="H539" s="20"/>
    </row>
    <row r="540" spans="1:8" ht="25.5" x14ac:dyDescent="0.2">
      <c r="A540" s="5">
        <v>526</v>
      </c>
      <c r="B540" s="153"/>
      <c r="C540" s="84" t="str">
        <f>Цены!B530</f>
        <v>Установка трекового освещения (без монтажа осветительных приборов)</v>
      </c>
      <c r="D540" s="85" t="str">
        <f>Цены!C530</f>
        <v>м/п</v>
      </c>
      <c r="E540" s="152">
        <v>0</v>
      </c>
      <c r="F540" s="86">
        <f>Цены!E530</f>
        <v>498</v>
      </c>
      <c r="G540" s="111">
        <f t="shared" si="46"/>
        <v>0</v>
      </c>
      <c r="H540" s="20"/>
    </row>
    <row r="541" spans="1:8" x14ac:dyDescent="0.2">
      <c r="A541" s="5">
        <v>527</v>
      </c>
      <c r="B541" s="153"/>
      <c r="C541" s="84" t="str">
        <f>Цены!B531</f>
        <v>Установка люстры (без сборки)</v>
      </c>
      <c r="D541" s="85" t="str">
        <f>Цены!C531</f>
        <v>шт.</v>
      </c>
      <c r="E541" s="152">
        <v>0</v>
      </c>
      <c r="F541" s="86">
        <f>Цены!E531</f>
        <v>2168</v>
      </c>
      <c r="G541" s="111">
        <f t="shared" si="46"/>
        <v>0</v>
      </c>
      <c r="H541" s="20"/>
    </row>
    <row r="542" spans="1:8" ht="25.5" x14ac:dyDescent="0.2">
      <c r="A542" s="5">
        <v>528</v>
      </c>
      <c r="B542" s="153"/>
      <c r="C542" s="84" t="str">
        <f>Цены!B532</f>
        <v>Установка встраиваемых светильников под окраску</v>
      </c>
      <c r="D542" s="85" t="str">
        <f>Цены!C532</f>
        <v>шт.</v>
      </c>
      <c r="E542" s="152">
        <v>0</v>
      </c>
      <c r="F542" s="86">
        <f>Цены!E532</f>
        <v>2670</v>
      </c>
      <c r="G542" s="111">
        <f t="shared" si="46"/>
        <v>0</v>
      </c>
      <c r="H542" s="20"/>
    </row>
    <row r="543" spans="1:8" x14ac:dyDescent="0.2">
      <c r="A543" s="5">
        <v>529</v>
      </c>
      <c r="B543" s="153"/>
      <c r="C543" s="84" t="str">
        <f>Цены!B533</f>
        <v>Установка светильников точечных</v>
      </c>
      <c r="D543" s="85" t="str">
        <f>Цены!C533</f>
        <v>шт.</v>
      </c>
      <c r="E543" s="152">
        <v>0</v>
      </c>
      <c r="F543" s="86">
        <f>Цены!E533</f>
        <v>450</v>
      </c>
      <c r="G543" s="111">
        <f t="shared" si="46"/>
        <v>0</v>
      </c>
      <c r="H543" s="20"/>
    </row>
    <row r="544" spans="1:8" x14ac:dyDescent="0.2">
      <c r="A544" s="5">
        <v>530</v>
      </c>
      <c r="B544" s="153">
        <v>1</v>
      </c>
      <c r="C544" s="84" t="str">
        <f>Цены!B534</f>
        <v>Установка светильника настенного,бра</v>
      </c>
      <c r="D544" s="85" t="str">
        <f>Цены!C534</f>
        <v>шт.</v>
      </c>
      <c r="E544" s="152">
        <v>3</v>
      </c>
      <c r="F544" s="86">
        <f>Цены!E534</f>
        <v>956</v>
      </c>
      <c r="G544" s="111">
        <f t="shared" si="46"/>
        <v>2868</v>
      </c>
      <c r="H544" s="20"/>
    </row>
    <row r="545" spans="1:8" x14ac:dyDescent="0.2">
      <c r="A545" s="5">
        <v>531</v>
      </c>
      <c r="B545" s="153"/>
      <c r="C545" s="84" t="str">
        <f>Цены!B535</f>
        <v>Установка светодиодной ленты</v>
      </c>
      <c r="D545" s="85" t="str">
        <f>Цены!C535</f>
        <v>м/п</v>
      </c>
      <c r="E545" s="152">
        <v>0</v>
      </c>
      <c r="F545" s="86">
        <f>Цены!E535</f>
        <v>563</v>
      </c>
      <c r="G545" s="111">
        <f t="shared" si="46"/>
        <v>0</v>
      </c>
      <c r="H545" s="20"/>
    </row>
    <row r="546" spans="1:8" ht="25.5" x14ac:dyDescent="0.2">
      <c r="A546" s="5">
        <v>532</v>
      </c>
      <c r="B546" s="153"/>
      <c r="C546" s="84" t="str">
        <f>Цены!B536</f>
        <v>Установка светодиодной ленты в алюминиевом коробе</v>
      </c>
      <c r="D546" s="85" t="str">
        <f>Цены!C536</f>
        <v>м/п</v>
      </c>
      <c r="E546" s="152">
        <v>0</v>
      </c>
      <c r="F546" s="86">
        <f>Цены!E536</f>
        <v>623</v>
      </c>
      <c r="G546" s="111">
        <f t="shared" si="46"/>
        <v>0</v>
      </c>
      <c r="H546" s="20"/>
    </row>
    <row r="547" spans="1:8" x14ac:dyDescent="0.2">
      <c r="A547" s="5">
        <v>533</v>
      </c>
      <c r="B547" s="153"/>
      <c r="C547" s="84" t="str">
        <f>Цены!B537</f>
        <v xml:space="preserve">Прокладка кабеля в гофре </v>
      </c>
      <c r="D547" s="85" t="str">
        <f>Цены!C537</f>
        <v>м/п</v>
      </c>
      <c r="E547" s="152">
        <f>$D$9*6</f>
        <v>0</v>
      </c>
      <c r="F547" s="86">
        <f>Цены!E537</f>
        <v>570</v>
      </c>
      <c r="G547" s="111">
        <f t="shared" si="46"/>
        <v>0</v>
      </c>
      <c r="H547" s="20"/>
    </row>
    <row r="548" spans="1:8" x14ac:dyDescent="0.2">
      <c r="A548" s="5">
        <v>534</v>
      </c>
      <c r="B548" s="153">
        <v>1</v>
      </c>
      <c r="C548" s="84" t="str">
        <f>Цены!B538</f>
        <v>Прокладка кабеля</v>
      </c>
      <c r="D548" s="85" t="str">
        <f>Цены!C538</f>
        <v>м/п</v>
      </c>
      <c r="E548" s="152">
        <v>700</v>
      </c>
      <c r="F548" s="86">
        <f>Цены!E538</f>
        <v>375</v>
      </c>
      <c r="G548" s="111">
        <f t="shared" si="46"/>
        <v>262500</v>
      </c>
      <c r="H548" s="20"/>
    </row>
    <row r="549" spans="1:8" x14ac:dyDescent="0.2">
      <c r="A549" s="5">
        <v>535</v>
      </c>
      <c r="B549" s="153"/>
      <c r="C549" s="84" t="str">
        <f>Цены!B539</f>
        <v>Прокладка кабеля телефонного/интернет UTP</v>
      </c>
      <c r="D549" s="85" t="str">
        <f>Цены!C539</f>
        <v>м/п</v>
      </c>
      <c r="E549" s="152">
        <v>0</v>
      </c>
      <c r="F549" s="86">
        <f>Цены!E539</f>
        <v>165</v>
      </c>
      <c r="G549" s="111">
        <f t="shared" si="46"/>
        <v>0</v>
      </c>
      <c r="H549" s="20"/>
    </row>
    <row r="550" spans="1:8" x14ac:dyDescent="0.2">
      <c r="A550" s="5">
        <v>536</v>
      </c>
      <c r="B550" s="153"/>
      <c r="C550" s="84" t="str">
        <f>Цены!B540</f>
        <v>Установка  кабель-канала</v>
      </c>
      <c r="D550" s="85" t="str">
        <f>Цены!C540</f>
        <v>м/п</v>
      </c>
      <c r="E550" s="152">
        <f>$D$9</f>
        <v>0</v>
      </c>
      <c r="F550" s="86">
        <f>Цены!E540</f>
        <v>180</v>
      </c>
      <c r="G550" s="111">
        <f t="shared" si="46"/>
        <v>0</v>
      </c>
      <c r="H550" s="20"/>
    </row>
    <row r="551" spans="1:8" x14ac:dyDescent="0.2">
      <c r="A551" s="5">
        <v>537</v>
      </c>
      <c r="B551" s="153"/>
      <c r="C551" s="84" t="str">
        <f>Цены!B541</f>
        <v>Монтаж кабельного лотка металл</v>
      </c>
      <c r="D551" s="85" t="str">
        <f>Цены!C541</f>
        <v>м/п</v>
      </c>
      <c r="E551" s="152">
        <v>0</v>
      </c>
      <c r="F551" s="86">
        <f>Цены!E541</f>
        <v>261</v>
      </c>
      <c r="G551" s="111">
        <f t="shared" si="46"/>
        <v>0</v>
      </c>
      <c r="H551" s="20"/>
    </row>
    <row r="552" spans="1:8" x14ac:dyDescent="0.2">
      <c r="A552" s="5">
        <v>538</v>
      </c>
      <c r="B552" s="153"/>
      <c r="C552" s="84" t="str">
        <f>Цены!B542</f>
        <v>Установка контроллера для светодиодной ленты</v>
      </c>
      <c r="D552" s="85" t="str">
        <f>Цены!C542</f>
        <v>шт.</v>
      </c>
      <c r="E552" s="152">
        <v>0</v>
      </c>
      <c r="F552" s="86">
        <f>Цены!E542</f>
        <v>1757</v>
      </c>
      <c r="G552" s="111">
        <f t="shared" ref="G552:G583" si="47">E552*F552</f>
        <v>0</v>
      </c>
      <c r="H552" s="20"/>
    </row>
    <row r="553" spans="1:8" x14ac:dyDescent="0.2">
      <c r="A553" s="5">
        <v>539</v>
      </c>
      <c r="B553" s="153">
        <v>1</v>
      </c>
      <c r="C553" s="84" t="str">
        <f>Цены!B543</f>
        <v>Установка автоматического выключателя</v>
      </c>
      <c r="D553" s="85" t="str">
        <f>Цены!C543</f>
        <v>шт.</v>
      </c>
      <c r="E553" s="152">
        <v>10</v>
      </c>
      <c r="F553" s="86">
        <f>Цены!E543</f>
        <v>791</v>
      </c>
      <c r="G553" s="111">
        <f t="shared" si="47"/>
        <v>7910</v>
      </c>
      <c r="H553" s="20"/>
    </row>
    <row r="554" spans="1:8" x14ac:dyDescent="0.2">
      <c r="A554" s="5">
        <v>540</v>
      </c>
      <c r="B554" s="153">
        <v>1</v>
      </c>
      <c r="C554" s="84" t="str">
        <f>Цены!B544</f>
        <v>Установка дифф автоматического выключателя</v>
      </c>
      <c r="D554" s="85" t="str">
        <f>Цены!C544</f>
        <v>шт.</v>
      </c>
      <c r="E554" s="152">
        <v>3</v>
      </c>
      <c r="F554" s="86">
        <f>Цены!E544</f>
        <v>1218</v>
      </c>
      <c r="G554" s="111">
        <f t="shared" si="47"/>
        <v>3654</v>
      </c>
      <c r="H554" s="20"/>
    </row>
    <row r="555" spans="1:8" x14ac:dyDescent="0.2">
      <c r="A555" s="5">
        <v>541</v>
      </c>
      <c r="B555" s="153">
        <v>1</v>
      </c>
      <c r="C555" s="84" t="str">
        <f>Цены!B545</f>
        <v>Установка УЗО</v>
      </c>
      <c r="D555" s="85" t="str">
        <f>Цены!C545</f>
        <v>шт.</v>
      </c>
      <c r="E555" s="152">
        <v>1</v>
      </c>
      <c r="F555" s="86">
        <f>Цены!E545</f>
        <v>1389</v>
      </c>
      <c r="G555" s="111">
        <f t="shared" si="47"/>
        <v>1389</v>
      </c>
      <c r="H555" s="20"/>
    </row>
    <row r="556" spans="1:8" x14ac:dyDescent="0.2">
      <c r="A556" s="5">
        <v>542</v>
      </c>
      <c r="B556" s="153"/>
      <c r="C556" s="84" t="str">
        <f>Цены!B546</f>
        <v>Монтаж элщита накладного</v>
      </c>
      <c r="D556" s="85" t="str">
        <f>Цены!C546</f>
        <v>шт.</v>
      </c>
      <c r="E556" s="152">
        <v>0</v>
      </c>
      <c r="F556" s="86">
        <f>Цены!E546</f>
        <v>2636</v>
      </c>
      <c r="G556" s="111">
        <f t="shared" si="47"/>
        <v>0</v>
      </c>
      <c r="H556" s="20"/>
    </row>
    <row r="557" spans="1:8" x14ac:dyDescent="0.2">
      <c r="A557" s="5">
        <v>543</v>
      </c>
      <c r="B557" s="153"/>
      <c r="C557" s="84" t="str">
        <f>Цены!B547</f>
        <v>Подключение к вводному щиту</v>
      </c>
      <c r="D557" s="85" t="str">
        <f>Цены!C547</f>
        <v>шт.</v>
      </c>
      <c r="E557" s="152">
        <v>0</v>
      </c>
      <c r="F557" s="86">
        <f>Цены!E547</f>
        <v>2265</v>
      </c>
      <c r="G557" s="111">
        <f t="shared" si="47"/>
        <v>0</v>
      </c>
      <c r="H557" s="20"/>
    </row>
    <row r="558" spans="1:8" ht="25.5" x14ac:dyDescent="0.2">
      <c r="A558" s="5">
        <v>544</v>
      </c>
      <c r="B558" s="153"/>
      <c r="C558" s="84" t="str">
        <f>Цены!B548</f>
        <v>Соединение медных проводов пайкой+термоусадка</v>
      </c>
      <c r="D558" s="85" t="str">
        <f>Цены!C548</f>
        <v>шт.</v>
      </c>
      <c r="E558" s="152">
        <v>0</v>
      </c>
      <c r="F558" s="86">
        <f>Цены!E548</f>
        <v>510</v>
      </c>
      <c r="G558" s="111">
        <f t="shared" si="47"/>
        <v>0</v>
      </c>
      <c r="H558" s="20"/>
    </row>
    <row r="559" spans="1:8" x14ac:dyDescent="0.2">
      <c r="A559" s="5">
        <v>545</v>
      </c>
      <c r="B559" s="153"/>
      <c r="C559" s="84" t="str">
        <f>Цены!B549</f>
        <v>Наращивание кабеля (спайка + терм усадка)</v>
      </c>
      <c r="D559" s="85" t="str">
        <f>Цены!C549</f>
        <v>шт.</v>
      </c>
      <c r="E559" s="152">
        <v>0</v>
      </c>
      <c r="F559" s="86">
        <f>Цены!E549</f>
        <v>510</v>
      </c>
      <c r="G559" s="111">
        <f t="shared" si="47"/>
        <v>0</v>
      </c>
      <c r="H559" s="20"/>
    </row>
    <row r="560" spans="1:8" x14ac:dyDescent="0.2">
      <c r="A560" s="5">
        <v>546</v>
      </c>
      <c r="B560" s="153">
        <v>1</v>
      </c>
      <c r="C560" s="84" t="str">
        <f>Цены!B550</f>
        <v>Установка распределительной коробки накладной</v>
      </c>
      <c r="D560" s="85" t="str">
        <f>Цены!C550</f>
        <v>шт.</v>
      </c>
      <c r="E560" s="152">
        <v>6</v>
      </c>
      <c r="F560" s="86">
        <f>Цены!E550</f>
        <v>855</v>
      </c>
      <c r="G560" s="111">
        <f t="shared" si="47"/>
        <v>5130</v>
      </c>
      <c r="H560" s="20"/>
    </row>
    <row r="561" spans="1:8" ht="25.5" x14ac:dyDescent="0.2">
      <c r="A561" s="5">
        <v>547</v>
      </c>
      <c r="B561" s="153"/>
      <c r="C561" s="84" t="str">
        <f>Цены!B551</f>
        <v>Монтаж элщита до 6 автоматов кирпичной стене (ПГП,пеноблок)</v>
      </c>
      <c r="D561" s="85" t="str">
        <f>Цены!C551</f>
        <v>шт.</v>
      </c>
      <c r="E561" s="152">
        <v>0</v>
      </c>
      <c r="F561" s="86">
        <f>Цены!E551</f>
        <v>2847</v>
      </c>
      <c r="G561" s="111">
        <f t="shared" si="47"/>
        <v>0</v>
      </c>
      <c r="H561" s="20"/>
    </row>
    <row r="562" spans="1:8" ht="25.5" x14ac:dyDescent="0.2">
      <c r="A562" s="5">
        <v>548</v>
      </c>
      <c r="B562" s="153"/>
      <c r="C562" s="84" t="str">
        <f>Цены!B552</f>
        <v>Монтаж элщита до 16 автоматов в кирпичной стене (ПГП,пеноблок)</v>
      </c>
      <c r="D562" s="85" t="str">
        <f>Цены!C552</f>
        <v>шт.</v>
      </c>
      <c r="E562" s="152">
        <v>0</v>
      </c>
      <c r="F562" s="86">
        <f>Цены!E552</f>
        <v>3618</v>
      </c>
      <c r="G562" s="111">
        <f t="shared" si="47"/>
        <v>0</v>
      </c>
      <c r="H562" s="20"/>
    </row>
    <row r="563" spans="1:8" ht="25.5" x14ac:dyDescent="0.2">
      <c r="A563" s="5">
        <v>549</v>
      </c>
      <c r="B563" s="153"/>
      <c r="C563" s="84" t="str">
        <f>Цены!B553</f>
        <v>Монтаж элщита до 24 автоматов в кирпичной стене  (ПГП,пеноблок)</v>
      </c>
      <c r="D563" s="85" t="str">
        <f>Цены!C553</f>
        <v>шт.</v>
      </c>
      <c r="E563" s="152">
        <v>0</v>
      </c>
      <c r="F563" s="86">
        <f>Цены!E553</f>
        <v>4392</v>
      </c>
      <c r="G563" s="111">
        <f t="shared" si="47"/>
        <v>0</v>
      </c>
      <c r="H563" s="20"/>
    </row>
    <row r="564" spans="1:8" ht="25.5" x14ac:dyDescent="0.2">
      <c r="A564" s="5">
        <v>550</v>
      </c>
      <c r="B564" s="153"/>
      <c r="C564" s="84" t="str">
        <f>Цены!B554</f>
        <v>Монтаж элщита свыше 24 автоматов в кирпичной стене  (ПГП,пеноблок)</v>
      </c>
      <c r="D564" s="85" t="str">
        <f>Цены!C554</f>
        <v>шт.</v>
      </c>
      <c r="E564" s="152">
        <v>0</v>
      </c>
      <c r="F564" s="86">
        <f>Цены!E554</f>
        <v>8700</v>
      </c>
      <c r="G564" s="111">
        <f t="shared" si="47"/>
        <v>0</v>
      </c>
      <c r="H564" s="20"/>
    </row>
    <row r="565" spans="1:8" x14ac:dyDescent="0.2">
      <c r="A565" s="5">
        <v>551</v>
      </c>
      <c r="B565" s="153"/>
      <c r="C565" s="84" t="str">
        <f>Цены!B555</f>
        <v>Монтаж элщита до 6 автоматов в бетонной стене</v>
      </c>
      <c r="D565" s="85" t="str">
        <f>Цены!C555</f>
        <v>шт.</v>
      </c>
      <c r="E565" s="152">
        <v>0</v>
      </c>
      <c r="F565" s="86">
        <f>Цены!E555</f>
        <v>4317</v>
      </c>
      <c r="G565" s="111">
        <f t="shared" si="47"/>
        <v>0</v>
      </c>
      <c r="H565" s="20"/>
    </row>
    <row r="566" spans="1:8" x14ac:dyDescent="0.2">
      <c r="A566" s="5">
        <v>552</v>
      </c>
      <c r="B566" s="153"/>
      <c r="C566" s="84" t="str">
        <f>Цены!B556</f>
        <v>Монтаж элщита до 12 автоматов в бетонной стене</v>
      </c>
      <c r="D566" s="85" t="str">
        <f>Цены!C556</f>
        <v>шт.</v>
      </c>
      <c r="E566" s="152">
        <v>0</v>
      </c>
      <c r="F566" s="86">
        <f>Цены!E556</f>
        <v>5013</v>
      </c>
      <c r="G566" s="111">
        <f t="shared" si="47"/>
        <v>0</v>
      </c>
      <c r="H566" s="20"/>
    </row>
    <row r="567" spans="1:8" x14ac:dyDescent="0.2">
      <c r="A567" s="5">
        <v>553</v>
      </c>
      <c r="B567" s="153"/>
      <c r="C567" s="84" t="str">
        <f>Цены!B557</f>
        <v>Монтаж элщита до 18 автоматов в бетонной стене</v>
      </c>
      <c r="D567" s="85" t="str">
        <f>Цены!C557</f>
        <v>шт.</v>
      </c>
      <c r="E567" s="152">
        <v>0</v>
      </c>
      <c r="F567" s="86">
        <f>Цены!E557</f>
        <v>5718</v>
      </c>
      <c r="G567" s="111">
        <f t="shared" si="47"/>
        <v>0</v>
      </c>
      <c r="H567" s="20"/>
    </row>
    <row r="568" spans="1:8" x14ac:dyDescent="0.2">
      <c r="A568" s="5">
        <v>554</v>
      </c>
      <c r="B568" s="153">
        <v>1</v>
      </c>
      <c r="C568" s="84" t="str">
        <f>Цены!B558</f>
        <v>Монтаж элщита до 24 автоматов в бетонной стене</v>
      </c>
      <c r="D568" s="85" t="str">
        <f>Цены!C558</f>
        <v>шт.</v>
      </c>
      <c r="E568" s="152">
        <v>1</v>
      </c>
      <c r="F568" s="86">
        <f>Цены!E558</f>
        <v>7674</v>
      </c>
      <c r="G568" s="111">
        <f t="shared" si="47"/>
        <v>7674</v>
      </c>
      <c r="H568" s="20"/>
    </row>
    <row r="569" spans="1:8" ht="25.5" x14ac:dyDescent="0.2">
      <c r="A569" s="5">
        <v>555</v>
      </c>
      <c r="B569" s="153"/>
      <c r="C569" s="84" t="str">
        <f>Цены!B559</f>
        <v>Монтаж элщита свыше 24 автоматов в бетонной стене</v>
      </c>
      <c r="D569" s="85" t="str">
        <f>Цены!C559</f>
        <v>шт.</v>
      </c>
      <c r="E569" s="152">
        <v>0</v>
      </c>
      <c r="F569" s="86">
        <f>Цены!E559</f>
        <v>15300</v>
      </c>
      <c r="G569" s="111">
        <f t="shared" si="47"/>
        <v>0</v>
      </c>
      <c r="H569" s="20"/>
    </row>
    <row r="570" spans="1:8" x14ac:dyDescent="0.2">
      <c r="A570" s="5">
        <v>556</v>
      </c>
      <c r="B570" s="153"/>
      <c r="C570" s="84" t="str">
        <f>Цены!B560</f>
        <v>Комплексное расключение слаботочного щита</v>
      </c>
      <c r="D570" s="85" t="str">
        <f>Цены!C560</f>
        <v>шт.</v>
      </c>
      <c r="E570" s="152">
        <v>0</v>
      </c>
      <c r="F570" s="86">
        <f>Цены!E560</f>
        <v>2310</v>
      </c>
      <c r="G570" s="111">
        <f t="shared" si="47"/>
        <v>0</v>
      </c>
      <c r="H570" s="20"/>
    </row>
    <row r="571" spans="1:8" x14ac:dyDescent="0.2">
      <c r="A571" s="5">
        <v>557</v>
      </c>
      <c r="B571" s="153"/>
      <c r="C571" s="84" t="str">
        <f>Цены!B561</f>
        <v>Прозвонка электрики (точка)</v>
      </c>
      <c r="D571" s="85" t="str">
        <f>Цены!C561</f>
        <v>шт.</v>
      </c>
      <c r="E571" s="152">
        <v>0</v>
      </c>
      <c r="F571" s="86">
        <f>Цены!E561</f>
        <v>249</v>
      </c>
      <c r="G571" s="111">
        <f t="shared" si="47"/>
        <v>0</v>
      </c>
      <c r="H571" s="20"/>
    </row>
    <row r="572" spans="1:8" x14ac:dyDescent="0.2">
      <c r="A572" s="5">
        <v>558</v>
      </c>
      <c r="B572" s="153"/>
      <c r="C572" s="84" t="str">
        <f>Цены!B562</f>
        <v>Установка  вентилятора</v>
      </c>
      <c r="D572" s="85" t="str">
        <f>Цены!C562</f>
        <v>шт.</v>
      </c>
      <c r="E572" s="152">
        <v>0</v>
      </c>
      <c r="F572" s="86">
        <f>Цены!E562</f>
        <v>942</v>
      </c>
      <c r="G572" s="111">
        <f t="shared" si="47"/>
        <v>0</v>
      </c>
      <c r="H572" s="20"/>
    </row>
    <row r="573" spans="1:8" x14ac:dyDescent="0.2">
      <c r="A573" s="5">
        <v>559</v>
      </c>
      <c r="B573" s="153"/>
      <c r="C573" s="84" t="str">
        <f>Цены!B563</f>
        <v xml:space="preserve">Установка конвектора электрического </v>
      </c>
      <c r="D573" s="85" t="str">
        <f>Цены!C563</f>
        <v>шт.</v>
      </c>
      <c r="E573" s="152">
        <v>0</v>
      </c>
      <c r="F573" s="86">
        <f>Цены!E563</f>
        <v>1779</v>
      </c>
      <c r="G573" s="111">
        <f t="shared" si="47"/>
        <v>0</v>
      </c>
      <c r="H573" s="20"/>
    </row>
    <row r="574" spans="1:8" x14ac:dyDescent="0.2">
      <c r="A574" s="5">
        <v>560</v>
      </c>
      <c r="B574" s="153"/>
      <c r="C574" s="84" t="str">
        <f>Цены!B564</f>
        <v>Установка звонка</v>
      </c>
      <c r="D574" s="85" t="str">
        <f>Цены!C564</f>
        <v>шт.</v>
      </c>
      <c r="E574" s="152">
        <v>0</v>
      </c>
      <c r="F574" s="86">
        <f>Цены!E564</f>
        <v>624</v>
      </c>
      <c r="G574" s="111">
        <f t="shared" si="47"/>
        <v>0</v>
      </c>
      <c r="H574" s="20"/>
    </row>
    <row r="575" spans="1:8" x14ac:dyDescent="0.2">
      <c r="A575" s="5">
        <v>561</v>
      </c>
      <c r="B575" s="153"/>
      <c r="C575" s="84" t="str">
        <f>Цены!B565</f>
        <v>Установка домофона (на старое место)</v>
      </c>
      <c r="D575" s="85" t="str">
        <f>Цены!C565</f>
        <v>шт.</v>
      </c>
      <c r="E575" s="152">
        <v>0</v>
      </c>
      <c r="F575" s="86">
        <f>Цены!E565</f>
        <v>890</v>
      </c>
      <c r="G575" s="111">
        <f t="shared" si="47"/>
        <v>0</v>
      </c>
      <c r="H575" s="20"/>
    </row>
    <row r="576" spans="1:8" x14ac:dyDescent="0.2">
      <c r="A576" s="5">
        <v>562</v>
      </c>
      <c r="B576" s="153"/>
      <c r="C576" s="84" t="str">
        <f>Цены!B566</f>
        <v>Устройство инфракрасного теплого пола</v>
      </c>
      <c r="D576" s="85" t="str">
        <f>Цены!C566</f>
        <v>м2</v>
      </c>
      <c r="E576" s="152">
        <v>0</v>
      </c>
      <c r="F576" s="86">
        <f>Цены!E566</f>
        <v>1404</v>
      </c>
      <c r="G576" s="111">
        <f t="shared" si="47"/>
        <v>0</v>
      </c>
      <c r="H576" s="20"/>
    </row>
    <row r="577" spans="1:8" x14ac:dyDescent="0.2">
      <c r="A577" s="5">
        <v>563</v>
      </c>
      <c r="B577" s="153">
        <v>1</v>
      </c>
      <c r="C577" s="84" t="str">
        <f>Цены!B567</f>
        <v>Установка терморегулятора под теплый пол</v>
      </c>
      <c r="D577" s="85" t="str">
        <f>Цены!C567</f>
        <v>шт.</v>
      </c>
      <c r="E577" s="152">
        <v>1</v>
      </c>
      <c r="F577" s="86">
        <f>Цены!E567</f>
        <v>1758</v>
      </c>
      <c r="G577" s="111">
        <f t="shared" si="47"/>
        <v>1758</v>
      </c>
      <c r="H577" s="20"/>
    </row>
    <row r="578" spans="1:8" ht="25.5" x14ac:dyDescent="0.2">
      <c r="A578" s="5">
        <v>564</v>
      </c>
      <c r="B578" s="153">
        <v>1</v>
      </c>
      <c r="C578" s="84" t="str">
        <f>Цены!B568</f>
        <v>Устройство теплого пола из карбоновых матов (кабель)</v>
      </c>
      <c r="D578" s="85" t="str">
        <f>Цены!C568</f>
        <v>м2</v>
      </c>
      <c r="E578" s="152">
        <v>1.76</v>
      </c>
      <c r="F578" s="86">
        <f>Цены!E568</f>
        <v>1581</v>
      </c>
      <c r="G578" s="111">
        <f t="shared" si="47"/>
        <v>2782.56</v>
      </c>
      <c r="H578" s="20"/>
    </row>
    <row r="579" spans="1:8" x14ac:dyDescent="0.2">
      <c r="A579" s="5">
        <v>565</v>
      </c>
      <c r="B579" s="153"/>
      <c r="C579" s="84" t="str">
        <f>Цены!B569</f>
        <v xml:space="preserve">Составление однолинейной схемы до 16 модулей  </v>
      </c>
      <c r="D579" s="85" t="str">
        <f>Цены!C569</f>
        <v>шт.</v>
      </c>
      <c r="E579" s="152">
        <v>0</v>
      </c>
      <c r="F579" s="86">
        <f>Цены!E569</f>
        <v>7500</v>
      </c>
      <c r="G579" s="111">
        <f t="shared" si="47"/>
        <v>0</v>
      </c>
      <c r="H579" s="20"/>
    </row>
    <row r="580" spans="1:8" ht="25.5" x14ac:dyDescent="0.2">
      <c r="A580" s="5">
        <v>566</v>
      </c>
      <c r="B580" s="153"/>
      <c r="C580" s="84" t="str">
        <f>Цены!B570</f>
        <v xml:space="preserve">Составление однолинейной схемы от 16 до 24 модулей  </v>
      </c>
      <c r="D580" s="85" t="str">
        <f>Цены!C570</f>
        <v>шт.</v>
      </c>
      <c r="E580" s="152">
        <v>0</v>
      </c>
      <c r="F580" s="86">
        <f>Цены!E570</f>
        <v>15000</v>
      </c>
      <c r="G580" s="111">
        <f t="shared" si="47"/>
        <v>0</v>
      </c>
      <c r="H580" s="20"/>
    </row>
    <row r="581" spans="1:8" ht="25.5" x14ac:dyDescent="0.2">
      <c r="A581" s="5">
        <v>567</v>
      </c>
      <c r="B581" s="153"/>
      <c r="C581" s="84" t="str">
        <f>Цены!B571</f>
        <v>Составление однолинейной схемы от 24  до 36 модулей</v>
      </c>
      <c r="D581" s="85" t="str">
        <f>Цены!C571</f>
        <v>шт.</v>
      </c>
      <c r="E581" s="152">
        <v>0</v>
      </c>
      <c r="F581" s="86">
        <f>Цены!E571</f>
        <v>22500</v>
      </c>
      <c r="G581" s="111">
        <f t="shared" si="47"/>
        <v>0</v>
      </c>
      <c r="H581" s="20"/>
    </row>
    <row r="582" spans="1:8" x14ac:dyDescent="0.2">
      <c r="A582" s="5">
        <v>568</v>
      </c>
      <c r="B582" s="153"/>
      <c r="C582" s="154" t="str">
        <f>Цены!B572</f>
        <v>&lt;Запасные строчки&gt;</v>
      </c>
      <c r="D582" s="155">
        <f>Цены!C572</f>
        <v>0</v>
      </c>
      <c r="E582" s="152"/>
      <c r="F582" s="156">
        <f>Цены!E572</f>
        <v>0</v>
      </c>
      <c r="G582" s="157">
        <f t="shared" si="47"/>
        <v>0</v>
      </c>
      <c r="H582" s="20"/>
    </row>
    <row r="583" spans="1:8" x14ac:dyDescent="0.2">
      <c r="A583" s="5">
        <v>569</v>
      </c>
      <c r="B583" s="153"/>
      <c r="C583" s="154" t="str">
        <f>Цены!B573</f>
        <v>&lt;Запасные строчки&gt;</v>
      </c>
      <c r="D583" s="155">
        <f>Цены!C573</f>
        <v>0</v>
      </c>
      <c r="E583" s="152"/>
      <c r="F583" s="156">
        <f>Цены!E573</f>
        <v>0</v>
      </c>
      <c r="G583" s="157">
        <f t="shared" si="47"/>
        <v>0</v>
      </c>
      <c r="H583" s="20"/>
    </row>
    <row r="584" spans="1:8" x14ac:dyDescent="0.2">
      <c r="A584" s="5">
        <v>570</v>
      </c>
      <c r="B584" s="5">
        <f>B519</f>
        <v>1</v>
      </c>
      <c r="C584" s="433" t="s">
        <v>410</v>
      </c>
      <c r="D584" s="433"/>
      <c r="E584" s="433"/>
      <c r="F584" s="433"/>
      <c r="G584" s="112">
        <f>SUMIF(B520:B583,1,G520:G583)</f>
        <v>392755.56</v>
      </c>
      <c r="H584" s="20"/>
    </row>
    <row r="585" spans="1:8" ht="25.5" x14ac:dyDescent="0.2">
      <c r="A585" s="5">
        <v>571</v>
      </c>
      <c r="B585" s="103">
        <f>IF(SUM(B586:B682)&gt;0,1,"")</f>
        <v>1</v>
      </c>
      <c r="C585" s="414" t="str">
        <f ca="1">C1&amp;". Сантехнические  работы"</f>
        <v>8. Сантехнические  работы</v>
      </c>
      <c r="D585" s="415" t="s">
        <v>804</v>
      </c>
      <c r="E585" s="416" t="s">
        <v>531</v>
      </c>
      <c r="F585" s="417" t="s">
        <v>805</v>
      </c>
      <c r="G585" s="418" t="s">
        <v>578</v>
      </c>
      <c r="H585" s="20"/>
    </row>
    <row r="586" spans="1:8" ht="38.25" x14ac:dyDescent="0.2">
      <c r="A586" s="5">
        <v>572</v>
      </c>
      <c r="B586" s="153">
        <v>0</v>
      </c>
      <c r="C586" s="84" t="str">
        <f>Цены!B576</f>
        <v>Снятие и установка радиатора, без замены, для проведения работ по стенам при наличие шаровых кранов</v>
      </c>
      <c r="D586" s="85" t="str">
        <f>Цены!C576</f>
        <v>шт.</v>
      </c>
      <c r="E586" s="152">
        <v>0</v>
      </c>
      <c r="F586" s="86">
        <f>Цены!E576</f>
        <v>3990</v>
      </c>
      <c r="G586" s="111">
        <f t="shared" ref="G586:G617" si="48">E586*F586</f>
        <v>0</v>
      </c>
      <c r="H586" s="20"/>
    </row>
    <row r="587" spans="1:8" x14ac:dyDescent="0.2">
      <c r="A587" s="5">
        <v>573</v>
      </c>
      <c r="B587" s="153">
        <v>0</v>
      </c>
      <c r="C587" s="84" t="str">
        <f>Цены!B577</f>
        <v>Монтаж радиатора на готовое подключение</v>
      </c>
      <c r="D587" s="85" t="str">
        <f>Цены!C577</f>
        <v>шт.</v>
      </c>
      <c r="E587" s="152">
        <v>0</v>
      </c>
      <c r="F587" s="86">
        <f>Цены!E577</f>
        <v>4868</v>
      </c>
      <c r="G587" s="111">
        <f t="shared" si="48"/>
        <v>0</v>
      </c>
      <c r="H587" s="20"/>
    </row>
    <row r="588" spans="1:8" ht="25.5" x14ac:dyDescent="0.2">
      <c r="A588" s="5">
        <v>574</v>
      </c>
      <c r="B588" s="153">
        <v>1</v>
      </c>
      <c r="C588" s="84" t="str">
        <f>Цены!B578</f>
        <v>Монтаж вертикального радиатора с переносом труб ввода/вывода воды на стену</v>
      </c>
      <c r="D588" s="85" t="str">
        <f>Цены!C578</f>
        <v>шт.</v>
      </c>
      <c r="E588" s="152">
        <v>2</v>
      </c>
      <c r="F588" s="86">
        <f>Цены!E578</f>
        <v>9450</v>
      </c>
      <c r="G588" s="111">
        <f t="shared" si="48"/>
        <v>18900</v>
      </c>
      <c r="H588" s="20"/>
    </row>
    <row r="589" spans="1:8" x14ac:dyDescent="0.2">
      <c r="A589" s="5">
        <v>575</v>
      </c>
      <c r="B589" s="153"/>
      <c r="C589" s="84" t="str">
        <f>Цены!B579</f>
        <v>Перенос вывода/ввода воды радиатора на стену</v>
      </c>
      <c r="D589" s="85" t="str">
        <f>Цены!C579</f>
        <v>шт.</v>
      </c>
      <c r="E589" s="152">
        <v>0</v>
      </c>
      <c r="F589" s="86">
        <f>Цены!E579</f>
        <v>5550</v>
      </c>
      <c r="G589" s="111">
        <f t="shared" si="48"/>
        <v>0</v>
      </c>
      <c r="H589" s="20"/>
    </row>
    <row r="590" spans="1:8" x14ac:dyDescent="0.2">
      <c r="A590" s="5">
        <v>576</v>
      </c>
      <c r="B590" s="153"/>
      <c r="C590" s="84" t="str">
        <f>Цены!B580</f>
        <v>Монтаж конвекторов напольных</v>
      </c>
      <c r="D590" s="85" t="str">
        <f>Цены!C580</f>
        <v>м/п</v>
      </c>
      <c r="E590" s="152">
        <v>0</v>
      </c>
      <c r="F590" s="86">
        <f>Цены!E580</f>
        <v>5883</v>
      </c>
      <c r="G590" s="111">
        <f t="shared" si="48"/>
        <v>0</v>
      </c>
      <c r="H590" s="20"/>
    </row>
    <row r="591" spans="1:8" x14ac:dyDescent="0.2">
      <c r="A591" s="5">
        <v>577</v>
      </c>
      <c r="B591" s="153"/>
      <c r="C591" s="84" t="str">
        <f>Цены!B581</f>
        <v xml:space="preserve">Штробление кирпичных стен до 7 см </v>
      </c>
      <c r="D591" s="85" t="str">
        <f>Цены!C581</f>
        <v>м/п</v>
      </c>
      <c r="E591" s="152">
        <v>0</v>
      </c>
      <c r="F591" s="86">
        <f>Цены!E581</f>
        <v>1448</v>
      </c>
      <c r="G591" s="111">
        <f t="shared" si="48"/>
        <v>0</v>
      </c>
      <c r="H591" s="20"/>
    </row>
    <row r="592" spans="1:8" x14ac:dyDescent="0.2">
      <c r="A592" s="5">
        <v>578</v>
      </c>
      <c r="B592" s="153">
        <v>1</v>
      </c>
      <c r="C592" s="84" t="str">
        <f>Цены!B582</f>
        <v>Штробление бетонных стен до 7 см</v>
      </c>
      <c r="D592" s="85" t="str">
        <f>Цены!C582</f>
        <v>м/п</v>
      </c>
      <c r="E592" s="152">
        <v>3</v>
      </c>
      <c r="F592" s="86">
        <f>Цены!E582</f>
        <v>2768</v>
      </c>
      <c r="G592" s="111">
        <f t="shared" si="48"/>
        <v>8304</v>
      </c>
      <c r="H592" s="20"/>
    </row>
    <row r="593" spans="1:8" x14ac:dyDescent="0.2">
      <c r="A593" s="5">
        <v>579</v>
      </c>
      <c r="B593" s="153">
        <v>1</v>
      </c>
      <c r="C593" s="84" t="str">
        <f>Цены!B583</f>
        <v>Штробление стен для прокладки труб ГВС и ХВС</v>
      </c>
      <c r="D593" s="85" t="str">
        <f>Цены!C583</f>
        <v>м/п</v>
      </c>
      <c r="E593" s="152">
        <v>3</v>
      </c>
      <c r="F593" s="86">
        <f>Цены!E583</f>
        <v>780</v>
      </c>
      <c r="G593" s="111">
        <f t="shared" si="48"/>
        <v>2340</v>
      </c>
      <c r="H593" s="20"/>
    </row>
    <row r="594" spans="1:8" x14ac:dyDescent="0.2">
      <c r="A594" s="5">
        <v>580</v>
      </c>
      <c r="B594" s="153">
        <v>1</v>
      </c>
      <c r="C594" s="84" t="str">
        <f>Цены!B584</f>
        <v>Заделка сантехнических штроб</v>
      </c>
      <c r="D594" s="85" t="str">
        <f>Цены!C584</f>
        <v>м/п</v>
      </c>
      <c r="E594" s="152">
        <v>6</v>
      </c>
      <c r="F594" s="86">
        <f>Цены!E584</f>
        <v>177</v>
      </c>
      <c r="G594" s="111">
        <f t="shared" si="48"/>
        <v>1062</v>
      </c>
      <c r="H594" s="20"/>
    </row>
    <row r="595" spans="1:8" ht="25.5" x14ac:dyDescent="0.2">
      <c r="A595" s="5">
        <v>581</v>
      </c>
      <c r="B595" s="153"/>
      <c r="C595" s="84" t="str">
        <f>Цены!B585</f>
        <v xml:space="preserve">Пробивка отверстия в гипсолитовой стене ф50-110мм до 100 мм в толщине </v>
      </c>
      <c r="D595" s="85" t="str">
        <f>Цены!C585</f>
        <v>шт.</v>
      </c>
      <c r="E595" s="152">
        <v>0</v>
      </c>
      <c r="F595" s="86">
        <f>Цены!E585</f>
        <v>990</v>
      </c>
      <c r="G595" s="111">
        <f t="shared" si="48"/>
        <v>0</v>
      </c>
      <c r="H595" s="20"/>
    </row>
    <row r="596" spans="1:8" ht="25.5" x14ac:dyDescent="0.2">
      <c r="A596" s="5">
        <v>582</v>
      </c>
      <c r="B596" s="153"/>
      <c r="C596" s="84" t="str">
        <f>Цены!B586</f>
        <v xml:space="preserve">Пробивка отверстия в бетонной стене ф50--110мм до 100 мм толщины стен </v>
      </c>
      <c r="D596" s="85" t="str">
        <f>Цены!C586</f>
        <v>шт.</v>
      </c>
      <c r="E596" s="152">
        <v>0</v>
      </c>
      <c r="F596" s="86">
        <f>Цены!E586</f>
        <v>3233</v>
      </c>
      <c r="G596" s="111">
        <f t="shared" si="48"/>
        <v>0</v>
      </c>
      <c r="H596" s="20"/>
    </row>
    <row r="597" spans="1:8" ht="25.5" x14ac:dyDescent="0.2">
      <c r="A597" s="5">
        <v>583</v>
      </c>
      <c r="B597" s="153">
        <v>0</v>
      </c>
      <c r="C597" s="84" t="str">
        <f>Цены!B587</f>
        <v xml:space="preserve">Пробивка отверстия в кирпичной стене ф50-110 мм до 100 мм в толщине </v>
      </c>
      <c r="D597" s="85" t="str">
        <f>Цены!C587</f>
        <v>шт.</v>
      </c>
      <c r="E597" s="152">
        <v>0</v>
      </c>
      <c r="F597" s="86">
        <f>Цены!E587</f>
        <v>1673</v>
      </c>
      <c r="G597" s="111">
        <f t="shared" si="48"/>
        <v>0</v>
      </c>
      <c r="H597" s="20"/>
    </row>
    <row r="598" spans="1:8" ht="25.5" x14ac:dyDescent="0.2">
      <c r="A598" s="5">
        <v>584</v>
      </c>
      <c r="B598" s="153"/>
      <c r="C598" s="84" t="str">
        <f>Цены!B588</f>
        <v>Утепление труб канализации/водоснабжения/теплоизоляция</v>
      </c>
      <c r="D598" s="85" t="str">
        <f>Цены!C588</f>
        <v>м/п</v>
      </c>
      <c r="E598" s="152">
        <v>10</v>
      </c>
      <c r="F598" s="86">
        <f>Цены!E588</f>
        <v>147</v>
      </c>
      <c r="G598" s="111">
        <f t="shared" si="48"/>
        <v>1470</v>
      </c>
      <c r="H598" s="20"/>
    </row>
    <row r="599" spans="1:8" x14ac:dyDescent="0.2">
      <c r="A599" s="5">
        <v>585</v>
      </c>
      <c r="B599" s="153">
        <v>1</v>
      </c>
      <c r="C599" s="84" t="str">
        <f>Цены!B589</f>
        <v>Устройство шумоизоляции труб стояка</v>
      </c>
      <c r="D599" s="85" t="str">
        <f>Цены!C589</f>
        <v>м/п</v>
      </c>
      <c r="E599" s="152">
        <v>10</v>
      </c>
      <c r="F599" s="86">
        <f>Цены!E589</f>
        <v>1470</v>
      </c>
      <c r="G599" s="111">
        <f t="shared" si="48"/>
        <v>14700</v>
      </c>
      <c r="H599" s="20"/>
    </row>
    <row r="600" spans="1:8" x14ac:dyDescent="0.2">
      <c r="A600" s="5">
        <v>586</v>
      </c>
      <c r="B600" s="153">
        <v>0</v>
      </c>
      <c r="C600" s="84" t="str">
        <f>Цены!B590</f>
        <v>Устройство сан тех - шкафа (ГКЛ , Пеноблок)</v>
      </c>
      <c r="D600" s="85" t="str">
        <f>Цены!C590</f>
        <v>м/п</v>
      </c>
      <c r="E600" s="152">
        <v>0</v>
      </c>
      <c r="F600" s="86">
        <f>Цены!E590</f>
        <v>2070</v>
      </c>
      <c r="G600" s="111">
        <f t="shared" si="48"/>
        <v>0</v>
      </c>
      <c r="H600" s="20"/>
    </row>
    <row r="601" spans="1:8" x14ac:dyDescent="0.2">
      <c r="A601" s="5">
        <v>587</v>
      </c>
      <c r="B601" s="153">
        <v>0</v>
      </c>
      <c r="C601" s="84" t="str">
        <f>Цены!B591</f>
        <v xml:space="preserve">Установка ванны </v>
      </c>
      <c r="D601" s="85" t="str">
        <f>Цены!C591</f>
        <v>шт.</v>
      </c>
      <c r="E601" s="152">
        <v>0</v>
      </c>
      <c r="F601" s="86">
        <f>Цены!E591</f>
        <v>5451</v>
      </c>
      <c r="G601" s="111">
        <f t="shared" si="48"/>
        <v>0</v>
      </c>
      <c r="H601" s="20"/>
    </row>
    <row r="602" spans="1:8" x14ac:dyDescent="0.2">
      <c r="A602" s="5">
        <v>588</v>
      </c>
      <c r="B602" s="153">
        <v>0</v>
      </c>
      <c r="C602" s="84" t="str">
        <f>Цены!B592</f>
        <v>Установка ванны ("джакузи")</v>
      </c>
      <c r="D602" s="85" t="str">
        <f>Цены!C592</f>
        <v>шт.</v>
      </c>
      <c r="E602" s="152">
        <v>0</v>
      </c>
      <c r="F602" s="86">
        <f>Цены!E592</f>
        <v>7314</v>
      </c>
      <c r="G602" s="111">
        <f t="shared" si="48"/>
        <v>0</v>
      </c>
      <c r="H602" s="20"/>
    </row>
    <row r="603" spans="1:8" x14ac:dyDescent="0.2">
      <c r="A603" s="5">
        <v>589</v>
      </c>
      <c r="B603" s="153">
        <v>0</v>
      </c>
      <c r="C603" s="84" t="str">
        <f>Цены!B593</f>
        <v>Установка ванны (чугун, камень)</v>
      </c>
      <c r="D603" s="85" t="str">
        <f>Цены!C593</f>
        <v>шт.</v>
      </c>
      <c r="E603" s="152">
        <v>0</v>
      </c>
      <c r="F603" s="86">
        <f>Цены!E593</f>
        <v>7964</v>
      </c>
      <c r="G603" s="111">
        <f t="shared" si="48"/>
        <v>0</v>
      </c>
      <c r="H603" s="20"/>
    </row>
    <row r="604" spans="1:8" x14ac:dyDescent="0.2">
      <c r="A604" s="5">
        <v>590</v>
      </c>
      <c r="B604" s="153">
        <v>0</v>
      </c>
      <c r="C604" s="84" t="str">
        <f>Цены!B594</f>
        <v>Установка ванны стоимостью свыше 100000р</v>
      </c>
      <c r="D604" s="85" t="str">
        <f>Цены!C594</f>
        <v>шт.</v>
      </c>
      <c r="E604" s="152">
        <v>0</v>
      </c>
      <c r="F604" s="86">
        <f>Цены!E594</f>
        <v>15900</v>
      </c>
      <c r="G604" s="111">
        <f t="shared" si="48"/>
        <v>0</v>
      </c>
      <c r="H604" s="20"/>
    </row>
    <row r="605" spans="1:8" x14ac:dyDescent="0.2">
      <c r="A605" s="5">
        <v>591</v>
      </c>
      <c r="B605" s="153">
        <v>0</v>
      </c>
      <c r="C605" s="84" t="str">
        <f>Цены!B595</f>
        <v xml:space="preserve">Монтаж стеклянных шторок на ванну </v>
      </c>
      <c r="D605" s="85" t="str">
        <f>Цены!C595</f>
        <v>шт.</v>
      </c>
      <c r="E605" s="152">
        <v>0</v>
      </c>
      <c r="F605" s="86">
        <f>Цены!E595</f>
        <v>5618</v>
      </c>
      <c r="G605" s="111">
        <f t="shared" si="48"/>
        <v>0</v>
      </c>
      <c r="H605" s="20"/>
    </row>
    <row r="606" spans="1:8" x14ac:dyDescent="0.2">
      <c r="A606" s="5">
        <v>592</v>
      </c>
      <c r="B606" s="153">
        <v>0</v>
      </c>
      <c r="C606" s="84" t="str">
        <f>Цены!B596</f>
        <v xml:space="preserve">Монтаж пластиковых шторок на ванну </v>
      </c>
      <c r="D606" s="85" t="str">
        <f>Цены!C596</f>
        <v>шт.</v>
      </c>
      <c r="E606" s="152">
        <v>0</v>
      </c>
      <c r="F606" s="86">
        <f>Цены!E596</f>
        <v>2898</v>
      </c>
      <c r="G606" s="111">
        <f t="shared" si="48"/>
        <v>0</v>
      </c>
      <c r="H606" s="20"/>
    </row>
    <row r="607" spans="1:8" x14ac:dyDescent="0.2">
      <c r="A607" s="5">
        <v>593</v>
      </c>
      <c r="B607" s="153">
        <v>0</v>
      </c>
      <c r="C607" s="84" t="str">
        <f>Цены!B597</f>
        <v>Установка душевой кабины ( размером 80*80)</v>
      </c>
      <c r="D607" s="85" t="str">
        <f>Цены!C597</f>
        <v>шт.</v>
      </c>
      <c r="E607" s="152">
        <v>0</v>
      </c>
      <c r="F607" s="86">
        <f>Цены!E597</f>
        <v>5670</v>
      </c>
      <c r="G607" s="111">
        <f t="shared" si="48"/>
        <v>0</v>
      </c>
      <c r="H607" s="20"/>
    </row>
    <row r="608" spans="1:8" x14ac:dyDescent="0.2">
      <c r="A608" s="5">
        <v>594</v>
      </c>
      <c r="B608" s="153">
        <v>0</v>
      </c>
      <c r="C608" s="84" t="str">
        <f>Цены!B598</f>
        <v xml:space="preserve">Устройства поддона для душевой кабины </v>
      </c>
      <c r="D608" s="85" t="str">
        <f>Цены!C598</f>
        <v>шт.</v>
      </c>
      <c r="E608" s="152">
        <v>0</v>
      </c>
      <c r="F608" s="86">
        <f>Цены!E598</f>
        <v>5138</v>
      </c>
      <c r="G608" s="111">
        <f t="shared" si="48"/>
        <v>0</v>
      </c>
      <c r="H608" s="20"/>
    </row>
    <row r="609" spans="1:8" ht="25.5" x14ac:dyDescent="0.2">
      <c r="A609" s="5">
        <v>595</v>
      </c>
      <c r="B609" s="153">
        <v>1</v>
      </c>
      <c r="C609" s="84" t="str">
        <f>Цены!B599</f>
        <v>Устройство подиума (кладка, стяжка, гидроизоляция)</v>
      </c>
      <c r="D609" s="85" t="str">
        <f>Цены!C599</f>
        <v>шт.</v>
      </c>
      <c r="E609" s="152">
        <v>1</v>
      </c>
      <c r="F609" s="86">
        <f>Цены!E599</f>
        <v>20760</v>
      </c>
      <c r="G609" s="111">
        <f t="shared" si="48"/>
        <v>20760</v>
      </c>
      <c r="H609" s="20"/>
    </row>
    <row r="610" spans="1:8" ht="25.5" x14ac:dyDescent="0.2">
      <c r="A610" s="5">
        <v>596</v>
      </c>
      <c r="B610" s="153">
        <v>0</v>
      </c>
      <c r="C610" s="84" t="str">
        <f>Цены!B600</f>
        <v xml:space="preserve">Монтаж стеклянных шторок для душевого поддона </v>
      </c>
      <c r="D610" s="85" t="str">
        <f>Цены!C600</f>
        <v>шт.</v>
      </c>
      <c r="E610" s="152">
        <v>0</v>
      </c>
      <c r="F610" s="86">
        <f>Цены!E600</f>
        <v>10320</v>
      </c>
      <c r="G610" s="111">
        <f t="shared" si="48"/>
        <v>0</v>
      </c>
      <c r="H610" s="20"/>
    </row>
    <row r="611" spans="1:8" x14ac:dyDescent="0.2">
      <c r="A611" s="5">
        <v>597</v>
      </c>
      <c r="B611" s="153">
        <v>1</v>
      </c>
      <c r="C611" s="84" t="str">
        <f>Цены!B601</f>
        <v xml:space="preserve">Установка сливного трапа </v>
      </c>
      <c r="D611" s="85" t="str">
        <f>Цены!C601</f>
        <v>шт.</v>
      </c>
      <c r="E611" s="152">
        <v>1</v>
      </c>
      <c r="F611" s="86">
        <f>Цены!E601</f>
        <v>2435</v>
      </c>
      <c r="G611" s="111">
        <f t="shared" si="48"/>
        <v>2435</v>
      </c>
      <c r="H611" s="20"/>
    </row>
    <row r="612" spans="1:8" ht="25.5" x14ac:dyDescent="0.2">
      <c r="A612" s="5">
        <v>598</v>
      </c>
      <c r="B612" s="153">
        <v>0</v>
      </c>
      <c r="C612" s="84" t="str">
        <f>Цены!B602</f>
        <v>Устройства подиума с обшивкой фанерой до 10 см прямолинейного</v>
      </c>
      <c r="D612" s="85" t="str">
        <f>Цены!C602</f>
        <v>шт.</v>
      </c>
      <c r="E612" s="152">
        <v>1</v>
      </c>
      <c r="F612" s="86">
        <f>Цены!E602</f>
        <v>10419</v>
      </c>
      <c r="G612" s="111">
        <f t="shared" si="48"/>
        <v>10419</v>
      </c>
      <c r="H612" s="20"/>
    </row>
    <row r="613" spans="1:8" x14ac:dyDescent="0.2">
      <c r="A613" s="5">
        <v>599</v>
      </c>
      <c r="B613" s="153">
        <v>0</v>
      </c>
      <c r="C613" s="84" t="str">
        <f>Цены!B603</f>
        <v>Устройство подиума с установкой поддона</v>
      </c>
      <c r="D613" s="85" t="str">
        <f>Цены!C603</f>
        <v>шт.</v>
      </c>
      <c r="E613" s="152">
        <v>1</v>
      </c>
      <c r="F613" s="86">
        <f>Цены!E603</f>
        <v>6279</v>
      </c>
      <c r="G613" s="111">
        <f t="shared" si="48"/>
        <v>6279</v>
      </c>
      <c r="H613" s="20"/>
    </row>
    <row r="614" spans="1:8" x14ac:dyDescent="0.2">
      <c r="A614" s="5">
        <v>600</v>
      </c>
      <c r="B614" s="153">
        <v>1</v>
      </c>
      <c r="C614" s="84" t="str">
        <f>Цены!B604</f>
        <v>Установка смесителей/гигиенического душа</v>
      </c>
      <c r="D614" s="85" t="str">
        <f>Цены!C604</f>
        <v>шт.</v>
      </c>
      <c r="E614" s="152">
        <v>3</v>
      </c>
      <c r="F614" s="86">
        <f>Цены!E604</f>
        <v>1868</v>
      </c>
      <c r="G614" s="111">
        <f t="shared" si="48"/>
        <v>5604</v>
      </c>
      <c r="H614" s="20"/>
    </row>
    <row r="615" spans="1:8" ht="25.5" x14ac:dyDescent="0.2">
      <c r="A615" s="5">
        <v>601</v>
      </c>
      <c r="B615" s="153"/>
      <c r="C615" s="84" t="str">
        <f>Цены!B605</f>
        <v xml:space="preserve">Установка встраиваемого смесителя/гигиенического душа </v>
      </c>
      <c r="D615" s="85" t="str">
        <f>Цены!C605</f>
        <v>шт.</v>
      </c>
      <c r="E615" s="152">
        <v>0</v>
      </c>
      <c r="F615" s="86">
        <f>Цены!E605</f>
        <v>5183</v>
      </c>
      <c r="G615" s="111">
        <f t="shared" si="48"/>
        <v>0</v>
      </c>
      <c r="H615" s="20"/>
    </row>
    <row r="616" spans="1:8" x14ac:dyDescent="0.2">
      <c r="A616" s="5">
        <v>602</v>
      </c>
      <c r="B616" s="153">
        <v>1</v>
      </c>
      <c r="C616" s="84" t="str">
        <f>Цены!B606</f>
        <v>Установка тропического душа</v>
      </c>
      <c r="D616" s="85" t="str">
        <f>Цены!C606</f>
        <v>шт.</v>
      </c>
      <c r="E616" s="152">
        <v>1</v>
      </c>
      <c r="F616" s="86">
        <f>Цены!E606</f>
        <v>3204</v>
      </c>
      <c r="G616" s="111">
        <f t="shared" si="48"/>
        <v>3204</v>
      </c>
      <c r="H616" s="20"/>
    </row>
    <row r="617" spans="1:8" x14ac:dyDescent="0.2">
      <c r="A617" s="5">
        <v>603</v>
      </c>
      <c r="B617" s="153">
        <v>0</v>
      </c>
      <c r="C617" s="84" t="str">
        <f>Цены!B607</f>
        <v>Установка душевой штанги</v>
      </c>
      <c r="D617" s="85" t="str">
        <f>Цены!C607</f>
        <v>шт.</v>
      </c>
      <c r="E617" s="152">
        <v>0</v>
      </c>
      <c r="F617" s="86">
        <f>Цены!E607</f>
        <v>1418</v>
      </c>
      <c r="G617" s="111">
        <f t="shared" si="48"/>
        <v>0</v>
      </c>
      <c r="H617" s="20"/>
    </row>
    <row r="618" spans="1:8" x14ac:dyDescent="0.2">
      <c r="A618" s="5">
        <v>604</v>
      </c>
      <c r="B618" s="153">
        <v>1</v>
      </c>
      <c r="C618" s="84" t="str">
        <f>Цены!B608</f>
        <v xml:space="preserve">Установка сифона </v>
      </c>
      <c r="D618" s="85" t="str">
        <f>Цены!C608</f>
        <v>шт.</v>
      </c>
      <c r="E618" s="152">
        <v>1</v>
      </c>
      <c r="F618" s="86">
        <f>Цены!E608</f>
        <v>828</v>
      </c>
      <c r="G618" s="111">
        <f t="shared" ref="G618:G649" si="49">E618*F618</f>
        <v>828</v>
      </c>
      <c r="H618" s="20"/>
    </row>
    <row r="619" spans="1:8" x14ac:dyDescent="0.2">
      <c r="A619" s="5">
        <v>605</v>
      </c>
      <c r="B619" s="153">
        <v>1</v>
      </c>
      <c r="C619" s="84" t="str">
        <f>Цены!B609</f>
        <v xml:space="preserve">Прокладка труб водоснабжения </v>
      </c>
      <c r="D619" s="85" t="str">
        <f>Цены!C609</f>
        <v>м/п</v>
      </c>
      <c r="E619" s="152">
        <v>20</v>
      </c>
      <c r="F619" s="86">
        <f>Цены!E609</f>
        <v>243</v>
      </c>
      <c r="G619" s="111">
        <f t="shared" si="49"/>
        <v>4860</v>
      </c>
      <c r="H619" s="20"/>
    </row>
    <row r="620" spans="1:8" x14ac:dyDescent="0.2">
      <c r="A620" s="5">
        <v>606</v>
      </c>
      <c r="B620" s="153">
        <v>1</v>
      </c>
      <c r="C620" s="84" t="str">
        <f>Цены!B610</f>
        <v xml:space="preserve">Прокладка труб канализации </v>
      </c>
      <c r="D620" s="85" t="str">
        <f>Цены!C610</f>
        <v>м/п</v>
      </c>
      <c r="E620" s="152">
        <v>8</v>
      </c>
      <c r="F620" s="86">
        <f>Цены!E610</f>
        <v>743</v>
      </c>
      <c r="G620" s="111">
        <f t="shared" si="49"/>
        <v>5944</v>
      </c>
      <c r="H620" s="20"/>
    </row>
    <row r="621" spans="1:8" x14ac:dyDescent="0.2">
      <c r="A621" s="5">
        <v>607</v>
      </c>
      <c r="B621" s="153">
        <v>0</v>
      </c>
      <c r="C621" s="84" t="str">
        <f>Цены!B611</f>
        <v xml:space="preserve">Монтаж заглушек на трубопроводе/канализации </v>
      </c>
      <c r="D621" s="85" t="str">
        <f>Цены!C611</f>
        <v>шт.</v>
      </c>
      <c r="E621" s="152">
        <v>0</v>
      </c>
      <c r="F621" s="86">
        <f>Цены!E611</f>
        <v>108</v>
      </c>
      <c r="G621" s="111">
        <f t="shared" si="49"/>
        <v>0</v>
      </c>
      <c r="H621" s="20"/>
    </row>
    <row r="622" spans="1:8" x14ac:dyDescent="0.2">
      <c r="A622" s="5">
        <v>608</v>
      </c>
      <c r="B622" s="153">
        <v>0</v>
      </c>
      <c r="C622" s="84" t="str">
        <f>Цены!B612</f>
        <v>Установка кухонной мойки</v>
      </c>
      <c r="D622" s="85" t="str">
        <f>Цены!C612</f>
        <v>шт.</v>
      </c>
      <c r="E622" s="152">
        <v>0</v>
      </c>
      <c r="F622" s="86">
        <f>Цены!E612</f>
        <v>1656</v>
      </c>
      <c r="G622" s="111">
        <f t="shared" si="49"/>
        <v>0</v>
      </c>
      <c r="H622" s="20"/>
    </row>
    <row r="623" spans="1:8" x14ac:dyDescent="0.2">
      <c r="A623" s="5">
        <v>609</v>
      </c>
      <c r="B623" s="153">
        <v>1</v>
      </c>
      <c r="C623" s="84" t="str">
        <f>Цены!B613</f>
        <v>Сборка коллектора до 5 выходов</v>
      </c>
      <c r="D623" s="85" t="str">
        <f>Цены!C613</f>
        <v>шт.</v>
      </c>
      <c r="E623" s="152">
        <v>2</v>
      </c>
      <c r="F623" s="86">
        <f>Цены!E613</f>
        <v>3105</v>
      </c>
      <c r="G623" s="111">
        <f t="shared" si="49"/>
        <v>6210</v>
      </c>
      <c r="H623" s="20"/>
    </row>
    <row r="624" spans="1:8" x14ac:dyDescent="0.2">
      <c r="A624" s="5">
        <v>610</v>
      </c>
      <c r="B624" s="153"/>
      <c r="C624" s="84" t="str">
        <f>Цены!B614</f>
        <v>Сборка коллектора до 10 выходов</v>
      </c>
      <c r="D624" s="85" t="str">
        <f>Цены!C614</f>
        <v>шт.</v>
      </c>
      <c r="E624" s="152">
        <v>0</v>
      </c>
      <c r="F624" s="86">
        <f>Цены!E614</f>
        <v>5175</v>
      </c>
      <c r="G624" s="111">
        <f t="shared" si="49"/>
        <v>0</v>
      </c>
      <c r="H624" s="20"/>
    </row>
    <row r="625" spans="1:8" x14ac:dyDescent="0.2">
      <c r="A625" s="5">
        <v>611</v>
      </c>
      <c r="B625" s="153">
        <v>0</v>
      </c>
      <c r="C625" s="84" t="str">
        <f>Цены!B615</f>
        <v>Сборка коллектора свыше 10 выходов</v>
      </c>
      <c r="D625" s="85" t="str">
        <f>Цены!C615</f>
        <v>шт.</v>
      </c>
      <c r="E625" s="152">
        <v>0</v>
      </c>
      <c r="F625" s="86">
        <f>Цены!E615</f>
        <v>6210</v>
      </c>
      <c r="G625" s="111">
        <f t="shared" si="49"/>
        <v>0</v>
      </c>
      <c r="H625" s="20"/>
    </row>
    <row r="626" spans="1:8" x14ac:dyDescent="0.2">
      <c r="A626" s="5">
        <v>612</v>
      </c>
      <c r="B626" s="153">
        <v>0</v>
      </c>
      <c r="C626" s="84" t="str">
        <f>Цены!B616</f>
        <v>Установка раковины стоимостью свыше 50000р</v>
      </c>
      <c r="D626" s="85" t="str">
        <f>Цены!C616</f>
        <v>шт.</v>
      </c>
      <c r="E626" s="152">
        <v>0</v>
      </c>
      <c r="F626" s="86">
        <f>Цены!E616</f>
        <v>5483</v>
      </c>
      <c r="G626" s="111">
        <f t="shared" si="49"/>
        <v>0</v>
      </c>
      <c r="H626" s="20"/>
    </row>
    <row r="627" spans="1:8" x14ac:dyDescent="0.2">
      <c r="A627" s="5">
        <v>613</v>
      </c>
      <c r="B627" s="153">
        <v>1</v>
      </c>
      <c r="C627" s="84" t="str">
        <f>Цены!B617</f>
        <v xml:space="preserve">Установка раковины </v>
      </c>
      <c r="D627" s="85" t="str">
        <f>Цены!C617</f>
        <v>шт.</v>
      </c>
      <c r="E627" s="152">
        <v>1</v>
      </c>
      <c r="F627" s="86">
        <f>Цены!E617</f>
        <v>2318</v>
      </c>
      <c r="G627" s="111">
        <f t="shared" si="49"/>
        <v>2318</v>
      </c>
      <c r="H627" s="20"/>
    </row>
    <row r="628" spans="1:8" x14ac:dyDescent="0.2">
      <c r="A628" s="5">
        <v>614</v>
      </c>
      <c r="B628" s="153">
        <v>0</v>
      </c>
      <c r="C628" s="84" t="str">
        <f>Цены!B618</f>
        <v>Монтаж фильтра для воды под мойку</v>
      </c>
      <c r="D628" s="85" t="str">
        <f>Цены!C618</f>
        <v>шт.</v>
      </c>
      <c r="E628" s="152">
        <v>0</v>
      </c>
      <c r="F628" s="86">
        <f>Цены!E618</f>
        <v>1677</v>
      </c>
      <c r="G628" s="111">
        <f t="shared" si="49"/>
        <v>0</v>
      </c>
      <c r="H628" s="20"/>
    </row>
    <row r="629" spans="1:8" x14ac:dyDescent="0.2">
      <c r="A629" s="5">
        <v>615</v>
      </c>
      <c r="B629" s="153">
        <v>1</v>
      </c>
      <c r="C629" s="84" t="str">
        <f>Цены!B619</f>
        <v>Установка фильтра грубой очистки (косой)</v>
      </c>
      <c r="D629" s="85" t="str">
        <f>Цены!C619</f>
        <v>шт.</v>
      </c>
      <c r="E629" s="152">
        <v>1</v>
      </c>
      <c r="F629" s="86">
        <f>Цены!E619</f>
        <v>1118</v>
      </c>
      <c r="G629" s="111">
        <f t="shared" si="49"/>
        <v>1118</v>
      </c>
      <c r="H629" s="20"/>
    </row>
    <row r="630" spans="1:8" x14ac:dyDescent="0.2">
      <c r="A630" s="5">
        <v>616</v>
      </c>
      <c r="B630" s="153">
        <v>1</v>
      </c>
      <c r="C630" s="84" t="str">
        <f>Цены!B620</f>
        <v xml:space="preserve">Установка магистрального фильтра </v>
      </c>
      <c r="D630" s="85" t="str">
        <f>Цены!C620</f>
        <v>шт.</v>
      </c>
      <c r="E630" s="152">
        <v>2</v>
      </c>
      <c r="F630" s="86">
        <f>Цены!E620</f>
        <v>810</v>
      </c>
      <c r="G630" s="111">
        <f t="shared" si="49"/>
        <v>1620</v>
      </c>
      <c r="H630" s="20"/>
    </row>
    <row r="631" spans="1:8" ht="25.5" x14ac:dyDescent="0.2">
      <c r="A631" s="5">
        <v>617</v>
      </c>
      <c r="B631" s="153">
        <v>0</v>
      </c>
      <c r="C631" s="84" t="str">
        <f>Цены!B621</f>
        <v>Установка самопромывного фильтра тонкой очистки</v>
      </c>
      <c r="D631" s="85" t="str">
        <f>Цены!C621</f>
        <v>шт.</v>
      </c>
      <c r="E631" s="152">
        <v>0</v>
      </c>
      <c r="F631" s="86">
        <f>Цены!E621</f>
        <v>2889</v>
      </c>
      <c r="G631" s="111">
        <f t="shared" si="49"/>
        <v>0</v>
      </c>
      <c r="H631" s="20"/>
    </row>
    <row r="632" spans="1:8" x14ac:dyDescent="0.2">
      <c r="A632" s="5">
        <v>618</v>
      </c>
      <c r="B632" s="153">
        <v>1</v>
      </c>
      <c r="C632" s="84" t="str">
        <f>Цены!B622</f>
        <v>Установка манометра</v>
      </c>
      <c r="D632" s="85" t="str">
        <f>Цены!C622</f>
        <v>шт.</v>
      </c>
      <c r="E632" s="152">
        <v>2</v>
      </c>
      <c r="F632" s="86">
        <f>Цены!E622</f>
        <v>300</v>
      </c>
      <c r="G632" s="111">
        <f t="shared" si="49"/>
        <v>600</v>
      </c>
      <c r="H632" s="20"/>
    </row>
    <row r="633" spans="1:8" x14ac:dyDescent="0.2">
      <c r="A633" s="5">
        <v>619</v>
      </c>
      <c r="B633" s="153">
        <v>1</v>
      </c>
      <c r="C633" s="84" t="str">
        <f>Цены!B623</f>
        <v xml:space="preserve">Установка регулятора давления </v>
      </c>
      <c r="D633" s="85" t="str">
        <f>Цены!C623</f>
        <v>шт.</v>
      </c>
      <c r="E633" s="152">
        <v>2</v>
      </c>
      <c r="F633" s="86">
        <f>Цены!E623</f>
        <v>1070</v>
      </c>
      <c r="G633" s="111">
        <f t="shared" si="49"/>
        <v>2140</v>
      </c>
      <c r="H633" s="20"/>
    </row>
    <row r="634" spans="1:8" x14ac:dyDescent="0.2">
      <c r="A634" s="5">
        <v>620</v>
      </c>
      <c r="B634" s="153">
        <v>0</v>
      </c>
      <c r="C634" s="84" t="str">
        <f>Цены!B624</f>
        <v>Установка компенсатора гидроудара</v>
      </c>
      <c r="D634" s="85" t="str">
        <f>Цены!C624</f>
        <v>шт.</v>
      </c>
      <c r="E634" s="152">
        <v>0</v>
      </c>
      <c r="F634" s="86">
        <f>Цены!E624</f>
        <v>705</v>
      </c>
      <c r="G634" s="111">
        <f t="shared" si="49"/>
        <v>0</v>
      </c>
      <c r="H634" s="20"/>
    </row>
    <row r="635" spans="1:8" x14ac:dyDescent="0.2">
      <c r="A635" s="5">
        <v>621</v>
      </c>
      <c r="B635" s="153"/>
      <c r="C635" s="84" t="str">
        <f>Цены!B625</f>
        <v>Установка полотенцесушителя</v>
      </c>
      <c r="D635" s="85" t="str">
        <f>Цены!C625</f>
        <v>шт.</v>
      </c>
      <c r="E635" s="152">
        <v>0</v>
      </c>
      <c r="F635" s="86">
        <f>Цены!E625</f>
        <v>4883</v>
      </c>
      <c r="G635" s="111">
        <f t="shared" si="49"/>
        <v>0</v>
      </c>
      <c r="H635" s="20"/>
    </row>
    <row r="636" spans="1:8" x14ac:dyDescent="0.2">
      <c r="A636" s="5">
        <v>622</v>
      </c>
      <c r="B636" s="153">
        <v>1</v>
      </c>
      <c r="C636" s="84" t="str">
        <f>Цены!B626</f>
        <v>Установка полотенцесушителя( электрического)</v>
      </c>
      <c r="D636" s="85" t="str">
        <f>Цены!C626</f>
        <v>шт.</v>
      </c>
      <c r="E636" s="152">
        <v>1</v>
      </c>
      <c r="F636" s="86">
        <f>Цены!E626</f>
        <v>2018</v>
      </c>
      <c r="G636" s="111">
        <f t="shared" si="49"/>
        <v>2018</v>
      </c>
      <c r="H636" s="20"/>
    </row>
    <row r="637" spans="1:8" x14ac:dyDescent="0.2">
      <c r="A637" s="5">
        <v>623</v>
      </c>
      <c r="B637" s="153"/>
      <c r="C637" s="84" t="str">
        <f>Цены!B627</f>
        <v>Монтаж водосчетчика без пломбировки</v>
      </c>
      <c r="D637" s="85" t="str">
        <f>Цены!C627</f>
        <v>шт.</v>
      </c>
      <c r="E637" s="152">
        <v>0</v>
      </c>
      <c r="F637" s="86">
        <f>Цены!E627</f>
        <v>1869</v>
      </c>
      <c r="G637" s="111">
        <f t="shared" si="49"/>
        <v>0</v>
      </c>
      <c r="H637" s="20"/>
    </row>
    <row r="638" spans="1:8" x14ac:dyDescent="0.2">
      <c r="A638" s="5">
        <v>624</v>
      </c>
      <c r="B638" s="153">
        <v>1</v>
      </c>
      <c r="C638" s="84" t="str">
        <f>Цены!B628</f>
        <v xml:space="preserve">Установка и подключение стиральной машины </v>
      </c>
      <c r="D638" s="85" t="str">
        <f>Цены!C628</f>
        <v>шт.</v>
      </c>
      <c r="E638" s="152">
        <v>2</v>
      </c>
      <c r="F638" s="86">
        <f>Цены!E628</f>
        <v>2574</v>
      </c>
      <c r="G638" s="111">
        <f t="shared" si="49"/>
        <v>5148</v>
      </c>
      <c r="H638" s="20"/>
    </row>
    <row r="639" spans="1:8" x14ac:dyDescent="0.2">
      <c r="A639" s="5">
        <v>625</v>
      </c>
      <c r="B639" s="153"/>
      <c r="C639" s="84" t="str">
        <f>Цены!B629</f>
        <v>Установка водонагревателя до 100л</v>
      </c>
      <c r="D639" s="85" t="str">
        <f>Цены!C629</f>
        <v>шт.</v>
      </c>
      <c r="E639" s="152">
        <v>0</v>
      </c>
      <c r="F639" s="86">
        <f>Цены!E629</f>
        <v>4380</v>
      </c>
      <c r="G639" s="111">
        <f t="shared" si="49"/>
        <v>0</v>
      </c>
      <c r="H639" s="20"/>
    </row>
    <row r="640" spans="1:8" x14ac:dyDescent="0.2">
      <c r="A640" s="5">
        <v>626</v>
      </c>
      <c r="B640" s="153"/>
      <c r="C640" s="84" t="str">
        <f>Цены!B630</f>
        <v>Установка водонагревателя свыше 100л</v>
      </c>
      <c r="D640" s="85" t="str">
        <f>Цены!C630</f>
        <v>шт.</v>
      </c>
      <c r="E640" s="152">
        <v>0</v>
      </c>
      <c r="F640" s="86">
        <f>Цены!E630</f>
        <v>6300</v>
      </c>
      <c r="G640" s="111">
        <f t="shared" si="49"/>
        <v>0</v>
      </c>
      <c r="H640" s="20"/>
    </row>
    <row r="641" spans="1:8" x14ac:dyDescent="0.2">
      <c r="A641" s="5">
        <v>627</v>
      </c>
      <c r="B641" s="153">
        <v>1</v>
      </c>
      <c r="C641" s="84" t="str">
        <f>Цены!B631</f>
        <v>Монтаж проточного водонагревателя</v>
      </c>
      <c r="D641" s="85" t="str">
        <f>Цены!C631</f>
        <v>шт.</v>
      </c>
      <c r="E641" s="152">
        <v>1</v>
      </c>
      <c r="F641" s="86">
        <f>Цены!E631</f>
        <v>2400</v>
      </c>
      <c r="G641" s="111">
        <f t="shared" si="49"/>
        <v>2400</v>
      </c>
      <c r="H641" s="20"/>
    </row>
    <row r="642" spans="1:8" x14ac:dyDescent="0.2">
      <c r="A642" s="5">
        <v>628</v>
      </c>
      <c r="B642" s="153"/>
      <c r="C642" s="84" t="str">
        <f>Цены!B632</f>
        <v>Монтаж экрана под ванну (пластик)</v>
      </c>
      <c r="D642" s="85" t="str">
        <f>Цены!C632</f>
        <v>шт.</v>
      </c>
      <c r="E642" s="152">
        <v>0</v>
      </c>
      <c r="F642" s="86">
        <f>Цены!E632</f>
        <v>2139</v>
      </c>
      <c r="G642" s="111">
        <f t="shared" si="49"/>
        <v>0</v>
      </c>
      <c r="H642" s="20"/>
    </row>
    <row r="643" spans="1:8" x14ac:dyDescent="0.2">
      <c r="A643" s="5">
        <v>629</v>
      </c>
      <c r="B643" s="153"/>
      <c r="C643" s="84" t="str">
        <f>Цены!B633</f>
        <v>Монтаж экрана под ванну (каркас для плитки)</v>
      </c>
      <c r="D643" s="85" t="str">
        <f>Цены!C633</f>
        <v>шт.</v>
      </c>
      <c r="E643" s="152">
        <v>0</v>
      </c>
      <c r="F643" s="86">
        <f>Цены!E633</f>
        <v>3533</v>
      </c>
      <c r="G643" s="111">
        <f t="shared" si="49"/>
        <v>0</v>
      </c>
      <c r="H643" s="20"/>
    </row>
    <row r="644" spans="1:8" x14ac:dyDescent="0.2">
      <c r="A644" s="5">
        <v>630</v>
      </c>
      <c r="B644" s="153"/>
      <c r="C644" s="84" t="str">
        <f>Цены!B634</f>
        <v xml:space="preserve">Замена вводных кранов </v>
      </c>
      <c r="D644" s="85" t="str">
        <f>Цены!C634</f>
        <v>шт.</v>
      </c>
      <c r="E644" s="152">
        <v>0</v>
      </c>
      <c r="F644" s="86">
        <f>Цены!E634</f>
        <v>1283</v>
      </c>
      <c r="G644" s="111">
        <f t="shared" si="49"/>
        <v>0</v>
      </c>
      <c r="H644" s="20"/>
    </row>
    <row r="645" spans="1:8" ht="25.5" x14ac:dyDescent="0.2">
      <c r="A645" s="5">
        <v>631</v>
      </c>
      <c r="B645" s="153">
        <v>1</v>
      </c>
      <c r="C645" s="84" t="str">
        <f>Цены!B635</f>
        <v>Установка системы защиты от протечек воды "Аквасторож"</v>
      </c>
      <c r="D645" s="85" t="str">
        <f>Цены!C635</f>
        <v>шт.</v>
      </c>
      <c r="E645" s="152">
        <v>1</v>
      </c>
      <c r="F645" s="86">
        <f>Цены!E635</f>
        <v>7377</v>
      </c>
      <c r="G645" s="111">
        <f t="shared" si="49"/>
        <v>7377</v>
      </c>
      <c r="H645" s="20"/>
    </row>
    <row r="646" spans="1:8" ht="25.5" x14ac:dyDescent="0.2">
      <c r="A646" s="5">
        <v>632</v>
      </c>
      <c r="B646" s="153"/>
      <c r="C646" s="84" t="str">
        <f>Цены!B636</f>
        <v>Пайка пропиленового фитинга ( угол, муфта, переход, тройник)</v>
      </c>
      <c r="D646" s="85" t="str">
        <f>Цены!C636</f>
        <v>шт.</v>
      </c>
      <c r="E646" s="152">
        <v>0</v>
      </c>
      <c r="F646" s="86">
        <f>Цены!E636</f>
        <v>201</v>
      </c>
      <c r="G646" s="111">
        <f t="shared" si="49"/>
        <v>0</v>
      </c>
      <c r="H646" s="20"/>
    </row>
    <row r="647" spans="1:8" x14ac:dyDescent="0.2">
      <c r="A647" s="5">
        <v>633</v>
      </c>
      <c r="B647" s="153">
        <v>1</v>
      </c>
      <c r="C647" s="84" t="str">
        <f>Цены!B637</f>
        <v xml:space="preserve">Установка латунного фитинга резьбового </v>
      </c>
      <c r="D647" s="85" t="str">
        <f>Цены!C637</f>
        <v>шт.</v>
      </c>
      <c r="E647" s="152">
        <v>4</v>
      </c>
      <c r="F647" s="86">
        <f>Цены!E637</f>
        <v>345</v>
      </c>
      <c r="G647" s="111">
        <f t="shared" si="49"/>
        <v>1380</v>
      </c>
      <c r="H647" s="20"/>
    </row>
    <row r="648" spans="1:8" ht="38.25" x14ac:dyDescent="0.2">
      <c r="A648" s="5">
        <v>634</v>
      </c>
      <c r="B648" s="153">
        <v>1</v>
      </c>
      <c r="C648" s="84" t="str">
        <f>Цены!B638</f>
        <v>Установка латунного фитинга резьбового/уголков металлических/сгонов/ниппелей/бочонка/удлинителя и пр.</v>
      </c>
      <c r="D648" s="85" t="str">
        <f>Цены!C638</f>
        <v>шт.</v>
      </c>
      <c r="E648" s="152">
        <v>8</v>
      </c>
      <c r="F648" s="86">
        <f>Цены!E638</f>
        <v>345</v>
      </c>
      <c r="G648" s="111">
        <f t="shared" si="49"/>
        <v>2760</v>
      </c>
      <c r="H648" s="20"/>
    </row>
    <row r="649" spans="1:8" x14ac:dyDescent="0.2">
      <c r="A649" s="5">
        <v>635</v>
      </c>
      <c r="B649" s="153">
        <v>1</v>
      </c>
      <c r="C649" s="84" t="str">
        <f>Цены!B639</f>
        <v>Установка шарового крана/американки</v>
      </c>
      <c r="D649" s="85" t="str">
        <f>Цены!C639</f>
        <v>шт.</v>
      </c>
      <c r="E649" s="152">
        <v>2</v>
      </c>
      <c r="F649" s="86">
        <f>Цены!E639</f>
        <v>732</v>
      </c>
      <c r="G649" s="111">
        <f t="shared" si="49"/>
        <v>1464</v>
      </c>
      <c r="H649" s="20"/>
    </row>
    <row r="650" spans="1:8" x14ac:dyDescent="0.2">
      <c r="A650" s="5">
        <v>636</v>
      </c>
      <c r="B650" s="153"/>
      <c r="C650" s="84" t="str">
        <f>Цены!B640</f>
        <v>Установка точки вентиляции</v>
      </c>
      <c r="D650" s="85" t="str">
        <f>Цены!C640</f>
        <v>шт.</v>
      </c>
      <c r="E650" s="152">
        <v>0</v>
      </c>
      <c r="F650" s="86">
        <f>Цены!E640</f>
        <v>702</v>
      </c>
      <c r="G650" s="111">
        <f t="shared" ref="G650:G681" si="50">E650*F650</f>
        <v>0</v>
      </c>
      <c r="H650" s="20"/>
    </row>
    <row r="651" spans="1:8" ht="25.5" x14ac:dyDescent="0.2">
      <c r="A651" s="5">
        <v>637</v>
      </c>
      <c r="B651" s="153"/>
      <c r="C651" s="84" t="str">
        <f>Цены!B641</f>
        <v>Устройство вентиляционных каналов из гофрированных труб</v>
      </c>
      <c r="D651" s="85" t="str">
        <f>Цены!C641</f>
        <v>м/п</v>
      </c>
      <c r="E651" s="152">
        <v>0</v>
      </c>
      <c r="F651" s="86">
        <f>Цены!E641</f>
        <v>323</v>
      </c>
      <c r="G651" s="111">
        <f t="shared" si="50"/>
        <v>0</v>
      </c>
      <c r="H651" s="20"/>
    </row>
    <row r="652" spans="1:8" ht="25.5" x14ac:dyDescent="0.2">
      <c r="A652" s="5">
        <v>638</v>
      </c>
      <c r="B652" s="153"/>
      <c r="C652" s="84" t="str">
        <f>Цены!B642</f>
        <v>Устройство вентиляционных каналов из стальных оцинкованных труб</v>
      </c>
      <c r="D652" s="85" t="str">
        <f>Цены!C642</f>
        <v>м/п</v>
      </c>
      <c r="E652" s="152">
        <v>0</v>
      </c>
      <c r="F652" s="86">
        <f>Цены!E642</f>
        <v>873</v>
      </c>
      <c r="G652" s="111">
        <f t="shared" si="50"/>
        <v>0</v>
      </c>
      <c r="H652" s="20"/>
    </row>
    <row r="653" spans="1:8" ht="25.5" x14ac:dyDescent="0.2">
      <c r="A653" s="5">
        <v>639</v>
      </c>
      <c r="B653" s="153"/>
      <c r="C653" s="84" t="str">
        <f>Цены!B643</f>
        <v>Устройство соединений при врезке в существующий вентканал</v>
      </c>
      <c r="D653" s="85" t="str">
        <f>Цены!C643</f>
        <v>шт.</v>
      </c>
      <c r="E653" s="152">
        <v>0</v>
      </c>
      <c r="F653" s="86">
        <f>Цены!E643</f>
        <v>258</v>
      </c>
      <c r="G653" s="111">
        <f t="shared" si="50"/>
        <v>0</v>
      </c>
      <c r="H653" s="20"/>
    </row>
    <row r="654" spans="1:8" x14ac:dyDescent="0.2">
      <c r="A654" s="5">
        <v>640</v>
      </c>
      <c r="B654" s="153"/>
      <c r="C654" s="84" t="str">
        <f>Цены!B644</f>
        <v xml:space="preserve">Установка Вентрешёток </v>
      </c>
      <c r="D654" s="85" t="str">
        <f>Цены!C644</f>
        <v>шт.</v>
      </c>
      <c r="E654" s="152">
        <v>0</v>
      </c>
      <c r="F654" s="86">
        <f>Цены!E644</f>
        <v>414</v>
      </c>
      <c r="G654" s="111">
        <f t="shared" si="50"/>
        <v>0</v>
      </c>
      <c r="H654" s="20"/>
    </row>
    <row r="655" spans="1:8" x14ac:dyDescent="0.2">
      <c r="A655" s="5">
        <v>641</v>
      </c>
      <c r="B655" s="153"/>
      <c r="C655" s="84" t="str">
        <f>Цены!B645</f>
        <v xml:space="preserve">Установка коллекторного щита накладного </v>
      </c>
      <c r="D655" s="85" t="str">
        <f>Цены!C645</f>
        <v>шт.</v>
      </c>
      <c r="E655" s="152">
        <v>0</v>
      </c>
      <c r="F655" s="86">
        <f>Цены!E645</f>
        <v>2745</v>
      </c>
      <c r="G655" s="111">
        <f t="shared" si="50"/>
        <v>0</v>
      </c>
      <c r="H655" s="20"/>
    </row>
    <row r="656" spans="1:8" ht="25.5" x14ac:dyDescent="0.2">
      <c r="A656" s="5">
        <v>642</v>
      </c>
      <c r="B656" s="153"/>
      <c r="C656" s="84" t="str">
        <f>Цены!B646</f>
        <v>Снятие-установка радиатора на существующие места (с заменой радиатора)</v>
      </c>
      <c r="D656" s="85" t="str">
        <f>Цены!C646</f>
        <v>шт.</v>
      </c>
      <c r="E656" s="152">
        <v>0</v>
      </c>
      <c r="F656" s="86">
        <f>Цены!E646</f>
        <v>2745</v>
      </c>
      <c r="G656" s="111">
        <f t="shared" si="50"/>
        <v>0</v>
      </c>
      <c r="H656" s="20"/>
    </row>
    <row r="657" spans="1:8" x14ac:dyDescent="0.2">
      <c r="A657" s="5">
        <v>643</v>
      </c>
      <c r="B657" s="153"/>
      <c r="C657" s="84" t="str">
        <f>Цены!B647</f>
        <v>Установка системы сололифт</v>
      </c>
      <c r="D657" s="85" t="str">
        <f>Цены!C647</f>
        <v>шт.</v>
      </c>
      <c r="E657" s="152">
        <v>0</v>
      </c>
      <c r="F657" s="86">
        <f>Цены!E647</f>
        <v>8058</v>
      </c>
      <c r="G657" s="111">
        <f t="shared" si="50"/>
        <v>0</v>
      </c>
      <c r="H657" s="20"/>
    </row>
    <row r="658" spans="1:8" x14ac:dyDescent="0.2">
      <c r="A658" s="5">
        <v>644</v>
      </c>
      <c r="B658" s="153"/>
      <c r="C658" s="84" t="str">
        <f>Цены!B648</f>
        <v xml:space="preserve">Установка кухонного фильтра очистки воды </v>
      </c>
      <c r="D658" s="85" t="str">
        <f>Цены!C648</f>
        <v>шт.</v>
      </c>
      <c r="E658" s="152">
        <v>0</v>
      </c>
      <c r="F658" s="86">
        <f>Цены!E648</f>
        <v>4520</v>
      </c>
      <c r="G658" s="111">
        <f t="shared" si="50"/>
        <v>0</v>
      </c>
      <c r="H658" s="20"/>
    </row>
    <row r="659" spans="1:8" x14ac:dyDescent="0.2">
      <c r="A659" s="5">
        <v>645</v>
      </c>
      <c r="B659" s="153"/>
      <c r="C659" s="84" t="str">
        <f>Цены!B649</f>
        <v>Установка измельчителя отходов</v>
      </c>
      <c r="D659" s="85" t="str">
        <f>Цены!C649</f>
        <v>шт.</v>
      </c>
      <c r="E659" s="152">
        <v>0</v>
      </c>
      <c r="F659" s="86">
        <f>Цены!E649</f>
        <v>2712</v>
      </c>
      <c r="G659" s="111">
        <f t="shared" si="50"/>
        <v>0</v>
      </c>
      <c r="H659" s="20"/>
    </row>
    <row r="660" spans="1:8" ht="25.5" x14ac:dyDescent="0.2">
      <c r="A660" s="5">
        <v>646</v>
      </c>
      <c r="B660" s="153">
        <v>1</v>
      </c>
      <c r="C660" s="84" t="str">
        <f>Цены!B650</f>
        <v>Комплексная разводка труб водоснабжения (1 точка)</v>
      </c>
      <c r="D660" s="85" t="str">
        <f>Цены!C650</f>
        <v>шт.</v>
      </c>
      <c r="E660" s="152">
        <v>12</v>
      </c>
      <c r="F660" s="86">
        <f>Цены!E650</f>
        <v>2918</v>
      </c>
      <c r="G660" s="111">
        <f t="shared" si="50"/>
        <v>35016</v>
      </c>
      <c r="H660" s="20"/>
    </row>
    <row r="661" spans="1:8" x14ac:dyDescent="0.2">
      <c r="A661" s="5">
        <v>647</v>
      </c>
      <c r="B661" s="153">
        <v>1</v>
      </c>
      <c r="C661" s="84" t="str">
        <f>Цены!B651</f>
        <v>Комплексная разводка труб  канализации (1 точка)</v>
      </c>
      <c r="D661" s="85" t="str">
        <f>Цены!C651</f>
        <v>шт.</v>
      </c>
      <c r="E661" s="152">
        <v>7</v>
      </c>
      <c r="F661" s="86">
        <f>Цены!E651</f>
        <v>2781</v>
      </c>
      <c r="G661" s="111">
        <f t="shared" si="50"/>
        <v>19467</v>
      </c>
      <c r="H661" s="20"/>
    </row>
    <row r="662" spans="1:8" x14ac:dyDescent="0.2">
      <c r="A662" s="5">
        <v>648</v>
      </c>
      <c r="B662" s="153">
        <v>1</v>
      </c>
      <c r="C662" s="84" t="str">
        <f>Цены!B652</f>
        <v>Установка точки водоснабжения (водорозетки)</v>
      </c>
      <c r="D662" s="85" t="str">
        <f>Цены!C652</f>
        <v>шт.</v>
      </c>
      <c r="E662" s="152">
        <v>9</v>
      </c>
      <c r="F662" s="86">
        <f>Цены!E652</f>
        <v>939</v>
      </c>
      <c r="G662" s="111">
        <f t="shared" si="50"/>
        <v>8451</v>
      </c>
      <c r="H662" s="20"/>
    </row>
    <row r="663" spans="1:8" ht="25.5" x14ac:dyDescent="0.2">
      <c r="A663" s="5">
        <v>649</v>
      </c>
      <c r="B663" s="153">
        <v>0</v>
      </c>
      <c r="C663" s="84" t="str">
        <f>Цены!B653</f>
        <v>Комплексная разводка труб водоснабжения из сшитого полиэтилена "Рехау" до 10м (1 точка)</v>
      </c>
      <c r="D663" s="85" t="str">
        <f>Цены!C653</f>
        <v>шт.</v>
      </c>
      <c r="E663" s="152">
        <v>0</v>
      </c>
      <c r="F663" s="86">
        <f>Цены!E653</f>
        <v>3353</v>
      </c>
      <c r="G663" s="111">
        <f t="shared" si="50"/>
        <v>0</v>
      </c>
      <c r="H663" s="20"/>
    </row>
    <row r="664" spans="1:8" ht="25.5" x14ac:dyDescent="0.2">
      <c r="A664" s="5">
        <v>650</v>
      </c>
      <c r="B664" s="153"/>
      <c r="C664" s="84" t="str">
        <f>Цены!B654</f>
        <v>Комплексная разводка труб водоснабжения из сшитого полиэтилена "Рехау" свыше 10м (1 точка)</v>
      </c>
      <c r="D664" s="85" t="str">
        <f>Цены!C654</f>
        <v>шт.</v>
      </c>
      <c r="E664" s="152">
        <v>0</v>
      </c>
      <c r="F664" s="86">
        <f>Цены!E654</f>
        <v>4500</v>
      </c>
      <c r="G664" s="111">
        <f t="shared" si="50"/>
        <v>0</v>
      </c>
      <c r="H664" s="20"/>
    </row>
    <row r="665" spans="1:8" ht="25.5" x14ac:dyDescent="0.2">
      <c r="A665" s="5">
        <v>651</v>
      </c>
      <c r="B665" s="153">
        <v>0</v>
      </c>
      <c r="C665" s="84" t="str">
        <f>Цены!B655</f>
        <v>Установка точки водоснабжения (водорозетки) "Рехау"</v>
      </c>
      <c r="D665" s="85" t="str">
        <f>Цены!C655</f>
        <v>шт.</v>
      </c>
      <c r="E665" s="152">
        <v>0</v>
      </c>
      <c r="F665" s="86">
        <f>Цены!E655</f>
        <v>1503</v>
      </c>
      <c r="G665" s="111">
        <f t="shared" si="50"/>
        <v>0</v>
      </c>
      <c r="H665" s="20"/>
    </row>
    <row r="666" spans="1:8" x14ac:dyDescent="0.2">
      <c r="A666" s="5">
        <v>652</v>
      </c>
      <c r="B666" s="153"/>
      <c r="C666" s="84" t="str">
        <f>Цены!B656</f>
        <v>Монтаж водяных теплых полов до 5 м кв.</v>
      </c>
      <c r="D666" s="85" t="str">
        <f>Цены!C656</f>
        <v>шт.</v>
      </c>
      <c r="E666" s="152">
        <v>0</v>
      </c>
      <c r="F666" s="86">
        <f>Цены!E656</f>
        <v>2574</v>
      </c>
      <c r="G666" s="111">
        <f t="shared" si="50"/>
        <v>0</v>
      </c>
      <c r="H666" s="20"/>
    </row>
    <row r="667" spans="1:8" x14ac:dyDescent="0.2">
      <c r="A667" s="5">
        <v>653</v>
      </c>
      <c r="B667" s="153"/>
      <c r="C667" s="84" t="str">
        <f>Цены!B657</f>
        <v>Монтаж водяных теплых полов более  5 м кв.</v>
      </c>
      <c r="D667" s="85" t="str">
        <f>Цены!C657</f>
        <v>шт.</v>
      </c>
      <c r="E667" s="152">
        <v>0</v>
      </c>
      <c r="F667" s="86">
        <f>Цены!E657</f>
        <v>1656</v>
      </c>
      <c r="G667" s="111">
        <f t="shared" si="50"/>
        <v>0</v>
      </c>
      <c r="H667" s="20"/>
    </row>
    <row r="668" spans="1:8" ht="25.5" x14ac:dyDescent="0.2">
      <c r="A668" s="5">
        <v>654</v>
      </c>
      <c r="B668" s="153">
        <v>1</v>
      </c>
      <c r="C668" s="84" t="str">
        <f>Цены!B658</f>
        <v>Комплексная прокладка воздуховодов до 3-х метров</v>
      </c>
      <c r="D668" s="85" t="str">
        <f>Цены!C658</f>
        <v>шт.</v>
      </c>
      <c r="E668" s="152">
        <v>2</v>
      </c>
      <c r="F668" s="86">
        <f>Цены!E658</f>
        <v>2139</v>
      </c>
      <c r="G668" s="111">
        <f t="shared" si="50"/>
        <v>4278</v>
      </c>
      <c r="H668" s="20"/>
    </row>
    <row r="669" spans="1:8" x14ac:dyDescent="0.2">
      <c r="A669" s="5">
        <v>655</v>
      </c>
      <c r="B669" s="153"/>
      <c r="C669" s="84" t="str">
        <f>Цены!B659</f>
        <v>Устройство вентиляционных каналов ПВХ труб</v>
      </c>
      <c r="D669" s="85" t="str">
        <f>Цены!C659</f>
        <v>м/п</v>
      </c>
      <c r="E669" s="152">
        <v>0</v>
      </c>
      <c r="F669" s="86">
        <f>Цены!E659</f>
        <v>683</v>
      </c>
      <c r="G669" s="111">
        <f t="shared" si="50"/>
        <v>0</v>
      </c>
      <c r="H669" s="20"/>
    </row>
    <row r="670" spans="1:8" x14ac:dyDescent="0.2">
      <c r="A670" s="5">
        <v>656</v>
      </c>
      <c r="B670" s="153"/>
      <c r="C670" s="84" t="str">
        <f>Цены!B660</f>
        <v>Установка "тюльпана"</v>
      </c>
      <c r="D670" s="85" t="str">
        <f>Цены!C660</f>
        <v>шт.</v>
      </c>
      <c r="E670" s="152">
        <v>0</v>
      </c>
      <c r="F670" s="86">
        <f>Цены!E660</f>
        <v>2628</v>
      </c>
      <c r="G670" s="111">
        <f t="shared" si="50"/>
        <v>0</v>
      </c>
      <c r="H670" s="20"/>
    </row>
    <row r="671" spans="1:8" x14ac:dyDescent="0.2">
      <c r="A671" s="5">
        <v>657</v>
      </c>
      <c r="B671" s="153"/>
      <c r="C671" s="84" t="str">
        <f>Цены!B661</f>
        <v>Установка точки канализации</v>
      </c>
      <c r="D671" s="85" t="str">
        <f>Цены!C661</f>
        <v>шт.</v>
      </c>
      <c r="E671" s="152">
        <v>0</v>
      </c>
      <c r="F671" s="86">
        <f>Цены!E661</f>
        <v>1875</v>
      </c>
      <c r="G671" s="111">
        <f t="shared" si="50"/>
        <v>0</v>
      </c>
      <c r="H671" s="20"/>
    </row>
    <row r="672" spans="1:8" x14ac:dyDescent="0.2">
      <c r="A672" s="5">
        <v>658</v>
      </c>
      <c r="B672" s="153"/>
      <c r="C672" s="84" t="str">
        <f>Цены!B662</f>
        <v xml:space="preserve">Установка унитаза , биде со сборкой </v>
      </c>
      <c r="D672" s="85" t="str">
        <f>Цены!C662</f>
        <v>шт.</v>
      </c>
      <c r="E672" s="152">
        <v>0</v>
      </c>
      <c r="F672" s="86">
        <f>Цены!E662</f>
        <v>5202</v>
      </c>
      <c r="G672" s="111">
        <f t="shared" si="50"/>
        <v>0</v>
      </c>
      <c r="H672" s="20"/>
    </row>
    <row r="673" spans="1:8" x14ac:dyDescent="0.2">
      <c r="A673" s="5">
        <v>659</v>
      </c>
      <c r="B673" s="153"/>
      <c r="C673" s="84" t="str">
        <f>Цены!B663</f>
        <v xml:space="preserve">Установка унитаза без сборки </v>
      </c>
      <c r="D673" s="85" t="str">
        <f>Цены!C663</f>
        <v>шт.</v>
      </c>
      <c r="E673" s="152">
        <v>1</v>
      </c>
      <c r="F673" s="86">
        <f>Цены!E663</f>
        <v>2829</v>
      </c>
      <c r="G673" s="111">
        <f t="shared" si="50"/>
        <v>2829</v>
      </c>
      <c r="H673" s="20"/>
    </row>
    <row r="674" spans="1:8" ht="25.5" x14ac:dyDescent="0.2">
      <c r="A674" s="5">
        <v>660</v>
      </c>
      <c r="B674" s="153"/>
      <c r="C674" s="84" t="str">
        <f>Цены!B664</f>
        <v xml:space="preserve">Установка унитаза без сборки на старые посадочные места </v>
      </c>
      <c r="D674" s="85" t="str">
        <f>Цены!C664</f>
        <v>шт.</v>
      </c>
      <c r="E674" s="152">
        <v>0</v>
      </c>
      <c r="F674" s="86">
        <f>Цены!E664</f>
        <v>1242</v>
      </c>
      <c r="G674" s="111">
        <f t="shared" si="50"/>
        <v>0</v>
      </c>
      <c r="H674" s="20"/>
    </row>
    <row r="675" spans="1:8" x14ac:dyDescent="0.2">
      <c r="A675" s="5">
        <v>661</v>
      </c>
      <c r="B675" s="153">
        <v>1</v>
      </c>
      <c r="C675" s="84" t="str">
        <f>Цены!B665</f>
        <v>Установка "инсталляции"</v>
      </c>
      <c r="D675" s="85" t="str">
        <f>Цены!C665</f>
        <v>шт.</v>
      </c>
      <c r="E675" s="152">
        <v>1</v>
      </c>
      <c r="F675" s="86">
        <f>Цены!E665</f>
        <v>7161</v>
      </c>
      <c r="G675" s="111">
        <f t="shared" si="50"/>
        <v>7161</v>
      </c>
      <c r="H675" s="20"/>
    </row>
    <row r="676" spans="1:8" x14ac:dyDescent="0.2">
      <c r="A676" s="5">
        <v>662</v>
      </c>
      <c r="B676" s="153"/>
      <c r="C676" s="84" t="str">
        <f>Цены!B666</f>
        <v xml:space="preserve">Установка "мойдодыра" </v>
      </c>
      <c r="D676" s="85" t="str">
        <f>Цены!C666</f>
        <v>шт.</v>
      </c>
      <c r="E676" s="152">
        <v>0</v>
      </c>
      <c r="F676" s="86">
        <f>Цены!E666</f>
        <v>3380</v>
      </c>
      <c r="G676" s="111">
        <f t="shared" si="50"/>
        <v>0</v>
      </c>
      <c r="H676" s="20"/>
    </row>
    <row r="677" spans="1:8" x14ac:dyDescent="0.2">
      <c r="A677" s="5">
        <v>663</v>
      </c>
      <c r="B677" s="153">
        <v>1</v>
      </c>
      <c r="C677" s="84" t="str">
        <f>Цены!B667</f>
        <v>Установка чаши "инсталляции"</v>
      </c>
      <c r="D677" s="85" t="str">
        <f>Цены!C667</f>
        <v>шт.</v>
      </c>
      <c r="E677" s="152">
        <v>1</v>
      </c>
      <c r="F677" s="86">
        <f>Цены!E667</f>
        <v>3255</v>
      </c>
      <c r="G677" s="111">
        <f t="shared" si="50"/>
        <v>3255</v>
      </c>
      <c r="H677" s="20"/>
    </row>
    <row r="678" spans="1:8" x14ac:dyDescent="0.2">
      <c r="A678" s="5">
        <v>664</v>
      </c>
      <c r="B678" s="153">
        <v>1</v>
      </c>
      <c r="C678" s="84" t="str">
        <f>Цены!B668</f>
        <v xml:space="preserve">Герметизация швов ванны /раковины /унитаза </v>
      </c>
      <c r="D678" s="85" t="str">
        <f>Цены!C668</f>
        <v>м/п</v>
      </c>
      <c r="E678" s="152">
        <v>5</v>
      </c>
      <c r="F678" s="86">
        <f>Цены!E668</f>
        <v>306</v>
      </c>
      <c r="G678" s="111">
        <f t="shared" si="50"/>
        <v>1530</v>
      </c>
      <c r="H678" s="20"/>
    </row>
    <row r="679" spans="1:8" x14ac:dyDescent="0.2">
      <c r="A679" s="5">
        <v>665</v>
      </c>
      <c r="B679" s="153"/>
      <c r="C679" s="84" t="str">
        <f>Цены!B669</f>
        <v>Окраска радиатора (до 5 секций)</v>
      </c>
      <c r="D679" s="85" t="str">
        <f>Цены!C669</f>
        <v>шт.</v>
      </c>
      <c r="E679" s="152">
        <v>0</v>
      </c>
      <c r="F679" s="86">
        <f>Цены!E669</f>
        <v>1071</v>
      </c>
      <c r="G679" s="111">
        <f t="shared" si="50"/>
        <v>0</v>
      </c>
      <c r="H679" s="20"/>
    </row>
    <row r="680" spans="1:8" x14ac:dyDescent="0.2">
      <c r="A680" s="5">
        <v>666</v>
      </c>
      <c r="B680" s="153"/>
      <c r="C680" s="84" t="str">
        <f>Цены!B670</f>
        <v>Окраска радиатора каждая последующая секция</v>
      </c>
      <c r="D680" s="85" t="str">
        <f>Цены!C670</f>
        <v>шт.</v>
      </c>
      <c r="E680" s="152">
        <v>0</v>
      </c>
      <c r="F680" s="86">
        <f>Цены!E670</f>
        <v>291</v>
      </c>
      <c r="G680" s="111">
        <f t="shared" si="50"/>
        <v>0</v>
      </c>
      <c r="H680" s="20"/>
    </row>
    <row r="681" spans="1:8" x14ac:dyDescent="0.2">
      <c r="A681" s="5">
        <v>667</v>
      </c>
      <c r="B681" s="153"/>
      <c r="C681" s="84" t="str">
        <f>Цены!B671</f>
        <v>Окраска труб диаметром до 50мм</v>
      </c>
      <c r="D681" s="85" t="str">
        <f>Цены!C671</f>
        <v>м/п</v>
      </c>
      <c r="E681" s="152">
        <v>0</v>
      </c>
      <c r="F681" s="86">
        <f>Цены!E671</f>
        <v>276</v>
      </c>
      <c r="G681" s="111">
        <f t="shared" si="50"/>
        <v>0</v>
      </c>
      <c r="H681" s="20"/>
    </row>
    <row r="682" spans="1:8" x14ac:dyDescent="0.2">
      <c r="A682" s="5">
        <v>668</v>
      </c>
      <c r="B682" s="153"/>
      <c r="C682" s="84" t="str">
        <f>Цены!B672</f>
        <v>Окраска труб диаметром свыше 50мм</v>
      </c>
      <c r="D682" s="85" t="str">
        <f>Цены!C672</f>
        <v>м/п</v>
      </c>
      <c r="E682" s="152">
        <v>0</v>
      </c>
      <c r="F682" s="86">
        <f>Цены!E672</f>
        <v>378</v>
      </c>
      <c r="G682" s="111">
        <f>E682*F682</f>
        <v>0</v>
      </c>
      <c r="H682" s="20"/>
    </row>
    <row r="683" spans="1:8" x14ac:dyDescent="0.2">
      <c r="A683" s="5">
        <v>669</v>
      </c>
      <c r="B683" s="5">
        <v>1</v>
      </c>
      <c r="C683" s="433" t="s">
        <v>486</v>
      </c>
      <c r="D683" s="433"/>
      <c r="E683" s="433"/>
      <c r="F683" s="433"/>
      <c r="G683" s="112">
        <f>SUMIF(B586:B682,1,G586:G682)</f>
        <v>204652</v>
      </c>
      <c r="H683" s="20"/>
    </row>
    <row r="684" spans="1:8" ht="25.5" x14ac:dyDescent="0.2">
      <c r="A684" s="5">
        <v>670</v>
      </c>
      <c r="B684" s="103">
        <f>IF(SUM(B685:B708)&gt;0,1,"")</f>
        <v>1</v>
      </c>
      <c r="C684" s="414" t="str">
        <f ca="1">C1&amp;". Подготовительные  работы"</f>
        <v>8. Подготовительные  работы</v>
      </c>
      <c r="D684" s="415" t="s">
        <v>804</v>
      </c>
      <c r="E684" s="416" t="s">
        <v>531</v>
      </c>
      <c r="F684" s="417" t="s">
        <v>805</v>
      </c>
      <c r="G684" s="418" t="s">
        <v>578</v>
      </c>
      <c r="H684" s="20"/>
    </row>
    <row r="685" spans="1:8" x14ac:dyDescent="0.2">
      <c r="A685" s="5">
        <v>671</v>
      </c>
      <c r="B685" s="153">
        <v>0</v>
      </c>
      <c r="C685" s="84" t="str">
        <f>Цены!B675</f>
        <v>Укрытие пленкой</v>
      </c>
      <c r="D685" s="85" t="str">
        <f>Цены!C675</f>
        <v>м2</v>
      </c>
      <c r="E685" s="152">
        <f>$D$10</f>
        <v>0</v>
      </c>
      <c r="F685" s="86">
        <f>Цены!D675</f>
        <v>45</v>
      </c>
      <c r="G685" s="111">
        <f t="shared" ref="G685:G706" si="51">E685*F685</f>
        <v>0</v>
      </c>
      <c r="H685" s="20"/>
    </row>
    <row r="686" spans="1:8" x14ac:dyDescent="0.2">
      <c r="A686" s="5">
        <v>672</v>
      </c>
      <c r="B686" s="153"/>
      <c r="C686" s="84" t="str">
        <f>Цены!B676</f>
        <v>Разборка/сборка  мебели</v>
      </c>
      <c r="D686" s="85" t="str">
        <f>Цены!C676</f>
        <v>шт.</v>
      </c>
      <c r="E686" s="152">
        <v>0</v>
      </c>
      <c r="F686" s="86">
        <f>Цены!D676</f>
        <v>2635</v>
      </c>
      <c r="G686" s="111">
        <f t="shared" si="51"/>
        <v>0</v>
      </c>
      <c r="H686" s="20"/>
    </row>
    <row r="687" spans="1:8" x14ac:dyDescent="0.2">
      <c r="A687" s="5">
        <v>673</v>
      </c>
      <c r="B687" s="153">
        <v>1</v>
      </c>
      <c r="C687" s="84" t="str">
        <f>Цены!B677</f>
        <v>Сборка строительных подмостей</v>
      </c>
      <c r="D687" s="85" t="str">
        <f>Цены!C677</f>
        <v>шт.</v>
      </c>
      <c r="E687" s="152">
        <v>1</v>
      </c>
      <c r="F687" s="86">
        <f>Цены!D677</f>
        <v>1380</v>
      </c>
      <c r="G687" s="111">
        <f t="shared" si="51"/>
        <v>1380</v>
      </c>
      <c r="H687" s="20"/>
    </row>
    <row r="688" spans="1:8" x14ac:dyDescent="0.2">
      <c r="A688" s="5">
        <v>674</v>
      </c>
      <c r="B688" s="153"/>
      <c r="C688" s="84" t="str">
        <f>Цены!B678</f>
        <v>Перестановка мебели (стенка из 5 секций)</v>
      </c>
      <c r="D688" s="85" t="str">
        <f>Цены!C678</f>
        <v>шт.</v>
      </c>
      <c r="E688" s="152">
        <v>0</v>
      </c>
      <c r="F688" s="86">
        <f>Цены!D678</f>
        <v>1737</v>
      </c>
      <c r="G688" s="111">
        <f t="shared" si="51"/>
        <v>0</v>
      </c>
      <c r="H688" s="20"/>
    </row>
    <row r="689" spans="1:8" x14ac:dyDescent="0.2">
      <c r="A689" s="5">
        <v>675</v>
      </c>
      <c r="B689" s="153"/>
      <c r="C689" s="84" t="str">
        <f>Цены!B679</f>
        <v>Перестановка мебели ( шкаф из 1 секции)</v>
      </c>
      <c r="D689" s="85" t="str">
        <f>Цены!C679</f>
        <v>шт.</v>
      </c>
      <c r="E689" s="152">
        <v>0</v>
      </c>
      <c r="F689" s="86">
        <f>Цены!D679</f>
        <v>1154</v>
      </c>
      <c r="G689" s="111">
        <f t="shared" si="51"/>
        <v>0</v>
      </c>
      <c r="H689" s="20"/>
    </row>
    <row r="690" spans="1:8" x14ac:dyDescent="0.2">
      <c r="A690" s="5">
        <v>676</v>
      </c>
      <c r="B690" s="153"/>
      <c r="C690" s="84" t="str">
        <f>Цены!B680</f>
        <v>Перестановка мебели (перемещение дивана)</v>
      </c>
      <c r="D690" s="85" t="str">
        <f>Цены!C680</f>
        <v>шт.</v>
      </c>
      <c r="E690" s="152">
        <v>0</v>
      </c>
      <c r="F690" s="86">
        <f>Цены!D680</f>
        <v>920</v>
      </c>
      <c r="G690" s="111">
        <f t="shared" si="51"/>
        <v>0</v>
      </c>
      <c r="H690" s="20"/>
    </row>
    <row r="691" spans="1:8" x14ac:dyDescent="0.2">
      <c r="A691" s="5">
        <v>677</v>
      </c>
      <c r="B691" s="153"/>
      <c r="C691" s="84" t="str">
        <f>Цены!B681</f>
        <v>Демонтаж кухонного гарнитура без сохранения</v>
      </c>
      <c r="D691" s="85" t="str">
        <f>Цены!C681</f>
        <v>шт.</v>
      </c>
      <c r="E691" s="152">
        <v>0</v>
      </c>
      <c r="F691" s="86">
        <f>Цены!D681</f>
        <v>2346</v>
      </c>
      <c r="G691" s="111">
        <f t="shared" si="51"/>
        <v>0</v>
      </c>
      <c r="H691" s="20"/>
    </row>
    <row r="692" spans="1:8" x14ac:dyDescent="0.2">
      <c r="A692" s="5">
        <v>678</v>
      </c>
      <c r="B692" s="153"/>
      <c r="C692" s="84" t="str">
        <f>Цены!B682</f>
        <v>Демонтаж кухонного гарнитура с сохранением</v>
      </c>
      <c r="D692" s="85" t="str">
        <f>Цены!C682</f>
        <v>шт.</v>
      </c>
      <c r="E692" s="152">
        <v>0</v>
      </c>
      <c r="F692" s="86">
        <f>Цены!D682</f>
        <v>7454</v>
      </c>
      <c r="G692" s="111">
        <f t="shared" si="51"/>
        <v>0</v>
      </c>
      <c r="H692" s="20"/>
    </row>
    <row r="693" spans="1:8" x14ac:dyDescent="0.2">
      <c r="A693" s="5">
        <v>679</v>
      </c>
      <c r="B693" s="153"/>
      <c r="C693" s="84" t="str">
        <f>Цены!B683</f>
        <v>Демонтаж кухонного модуля (тумба/шкафчик)</v>
      </c>
      <c r="D693" s="85" t="str">
        <f>Цены!C683</f>
        <v>шт.</v>
      </c>
      <c r="E693" s="152">
        <v>0</v>
      </c>
      <c r="F693" s="86">
        <f>Цены!D683</f>
        <v>276</v>
      </c>
      <c r="G693" s="111">
        <f t="shared" si="51"/>
        <v>0</v>
      </c>
      <c r="H693" s="20"/>
    </row>
    <row r="694" spans="1:8" x14ac:dyDescent="0.2">
      <c r="A694" s="5">
        <v>680</v>
      </c>
      <c r="B694" s="153"/>
      <c r="C694" s="84" t="str">
        <f>Цены!B684</f>
        <v>Демонтаж кухонного фартука / столешницы</v>
      </c>
      <c r="D694" s="85" t="str">
        <f>Цены!C684</f>
        <v>м2</v>
      </c>
      <c r="E694" s="152">
        <v>0</v>
      </c>
      <c r="F694" s="86">
        <f>Цены!D684</f>
        <v>276</v>
      </c>
      <c r="G694" s="111">
        <f t="shared" si="51"/>
        <v>0</v>
      </c>
      <c r="H694" s="20"/>
    </row>
    <row r="695" spans="1:8" x14ac:dyDescent="0.2">
      <c r="A695" s="5">
        <v>681</v>
      </c>
      <c r="B695" s="153"/>
      <c r="C695" s="84" t="str">
        <f>Цены!B685</f>
        <v>Установка кухонного модуля (тумба/шкафчик)</v>
      </c>
      <c r="D695" s="85" t="str">
        <f>Цены!C685</f>
        <v>шт.</v>
      </c>
      <c r="E695" s="152">
        <v>0</v>
      </c>
      <c r="F695" s="86">
        <f>Цены!D685</f>
        <v>408</v>
      </c>
      <c r="G695" s="111">
        <f t="shared" si="51"/>
        <v>0</v>
      </c>
      <c r="H695" s="20"/>
    </row>
    <row r="696" spans="1:8" x14ac:dyDescent="0.2">
      <c r="A696" s="5">
        <v>682</v>
      </c>
      <c r="B696" s="153"/>
      <c r="C696" s="84" t="str">
        <f>Цены!B686</f>
        <v xml:space="preserve">Демонтаж кухонной плиты без сохранения </v>
      </c>
      <c r="D696" s="85" t="str">
        <f>Цены!C686</f>
        <v>шт.</v>
      </c>
      <c r="E696" s="152">
        <v>0</v>
      </c>
      <c r="F696" s="86">
        <f>Цены!D686</f>
        <v>920</v>
      </c>
      <c r="G696" s="111">
        <f t="shared" si="51"/>
        <v>0</v>
      </c>
      <c r="H696" s="20"/>
    </row>
    <row r="697" spans="1:8" x14ac:dyDescent="0.2">
      <c r="A697" s="5">
        <v>683</v>
      </c>
      <c r="B697" s="153"/>
      <c r="C697" s="84" t="str">
        <f>Цены!B687</f>
        <v>Демонтаж газовой плиты</v>
      </c>
      <c r="D697" s="85" t="str">
        <f>Цены!C687</f>
        <v>шт.</v>
      </c>
      <c r="E697" s="152">
        <v>0</v>
      </c>
      <c r="F697" s="86">
        <f>Цены!D687</f>
        <v>920</v>
      </c>
      <c r="G697" s="111">
        <f t="shared" si="51"/>
        <v>0</v>
      </c>
      <c r="H697" s="20"/>
    </row>
    <row r="698" spans="1:8" ht="51" x14ac:dyDescent="0.2">
      <c r="A698" s="5">
        <v>684</v>
      </c>
      <c r="B698" s="153"/>
      <c r="C698" s="84" t="str">
        <f>Цены!B688</f>
        <v>Вынос мусора из квартиры на лифте ( при условии наличия контейнера для сбора строительного мусора не далее 50 м от подъезда или места проведения работ) (за 1 кг)</v>
      </c>
      <c r="D698" s="85" t="str">
        <f>Цены!C688</f>
        <v>кг</v>
      </c>
      <c r="E698" s="152">
        <v>200</v>
      </c>
      <c r="F698" s="86">
        <f>Цены!D688</f>
        <v>6</v>
      </c>
      <c r="G698" s="111">
        <f t="shared" si="51"/>
        <v>1200</v>
      </c>
      <c r="H698" s="20"/>
    </row>
    <row r="699" spans="1:8" x14ac:dyDescent="0.2">
      <c r="A699" s="5">
        <v>685</v>
      </c>
      <c r="B699" s="153"/>
      <c r="C699" s="84" t="str">
        <f>Цены!B689</f>
        <v>Уборка лестничных клеток</v>
      </c>
      <c r="D699" s="85" t="str">
        <f>Цены!C689</f>
        <v>шт.</v>
      </c>
      <c r="E699" s="152">
        <v>0</v>
      </c>
      <c r="F699" s="86">
        <f>Цены!D689</f>
        <v>920</v>
      </c>
      <c r="G699" s="111">
        <f t="shared" si="51"/>
        <v>0</v>
      </c>
      <c r="H699" s="20"/>
    </row>
    <row r="700" spans="1:8" ht="25.5" x14ac:dyDescent="0.2">
      <c r="A700" s="5">
        <v>686</v>
      </c>
      <c r="B700" s="153"/>
      <c r="C700" s="84" t="str">
        <f>Цены!B690</f>
        <v>Вынос чугунной ванны по лестнице за каждый этаж</v>
      </c>
      <c r="D700" s="85" t="str">
        <f>Цены!C690</f>
        <v>шт.</v>
      </c>
      <c r="E700" s="152">
        <v>0</v>
      </c>
      <c r="F700" s="86">
        <f>Цены!D690</f>
        <v>920</v>
      </c>
      <c r="G700" s="111">
        <f t="shared" si="51"/>
        <v>0</v>
      </c>
      <c r="H700" s="20"/>
    </row>
    <row r="701" spans="1:8" x14ac:dyDescent="0.2">
      <c r="A701" s="5">
        <v>687</v>
      </c>
      <c r="B701" s="153"/>
      <c r="C701" s="84" t="str">
        <f>Цены!B691</f>
        <v>Сборка мебели 15% от стоимости</v>
      </c>
      <c r="D701" s="85" t="str">
        <f>Цены!C691</f>
        <v>шт.</v>
      </c>
      <c r="E701" s="152">
        <v>0</v>
      </c>
      <c r="F701" s="86">
        <f>Цены!D691</f>
        <v>2604</v>
      </c>
      <c r="G701" s="111">
        <f t="shared" si="51"/>
        <v>0</v>
      </c>
      <c r="H701" s="20"/>
    </row>
    <row r="702" spans="1:8" x14ac:dyDescent="0.2">
      <c r="A702" s="5">
        <v>688</v>
      </c>
      <c r="B702" s="153"/>
      <c r="C702" s="84" t="str">
        <f>Цены!B692</f>
        <v>Разгрузка материала</v>
      </c>
      <c r="D702" s="85" t="str">
        <f>Цены!C692</f>
        <v>кг</v>
      </c>
      <c r="E702" s="152">
        <v>0</v>
      </c>
      <c r="F702" s="86">
        <f>Цены!D692</f>
        <v>6</v>
      </c>
      <c r="G702" s="111">
        <f t="shared" si="51"/>
        <v>0</v>
      </c>
      <c r="H702" s="20"/>
    </row>
    <row r="703" spans="1:8" x14ac:dyDescent="0.2">
      <c r="A703" s="5">
        <v>689</v>
      </c>
      <c r="B703" s="153"/>
      <c r="C703" s="84" t="str">
        <f>Цены!B693</f>
        <v>При отсутствии лифта подъем на 1 этаж</v>
      </c>
      <c r="D703" s="85" t="str">
        <f>Цены!C693</f>
        <v>кг</v>
      </c>
      <c r="E703" s="152">
        <v>0</v>
      </c>
      <c r="F703" s="86">
        <f>Цены!D693</f>
        <v>4</v>
      </c>
      <c r="G703" s="111">
        <f t="shared" si="51"/>
        <v>0</v>
      </c>
      <c r="H703" s="20"/>
    </row>
    <row r="704" spans="1:8" x14ac:dyDescent="0.2">
      <c r="A704" s="5">
        <v>690</v>
      </c>
      <c r="B704" s="153"/>
      <c r="C704" s="84" t="str">
        <f>Цены!B694</f>
        <v>Работа/ час прораба  (выезд)</v>
      </c>
      <c r="D704" s="85" t="str">
        <f>Цены!C694</f>
        <v>час</v>
      </c>
      <c r="E704" s="152">
        <v>0</v>
      </c>
      <c r="F704" s="86">
        <f>Цены!D694</f>
        <v>1000</v>
      </c>
      <c r="G704" s="111">
        <f t="shared" si="51"/>
        <v>0</v>
      </c>
      <c r="H704" s="20"/>
    </row>
    <row r="705" spans="1:8" ht="38.25" x14ac:dyDescent="0.2">
      <c r="A705" s="5">
        <v>691</v>
      </c>
      <c r="B705" s="153">
        <v>1</v>
      </c>
      <c r="C705" s="84" t="str">
        <f>Цены!B695</f>
        <v xml:space="preserve">Комплексные подготовительные работы (Укрытие пленкой дверей/окон, временное освещение, временное водоснабжение, сборка подмостей) </v>
      </c>
      <c r="D705" s="85" t="str">
        <f>Цены!C695</f>
        <v>м2</v>
      </c>
      <c r="E705" s="152">
        <v>39.729999999999997</v>
      </c>
      <c r="F705" s="86">
        <f>Цены!D695</f>
        <v>156</v>
      </c>
      <c r="G705" s="111">
        <f t="shared" si="51"/>
        <v>6197.8799999999992</v>
      </c>
      <c r="H705" s="20"/>
    </row>
    <row r="706" spans="1:8" hidden="1" x14ac:dyDescent="0.2">
      <c r="A706" s="5">
        <v>692</v>
      </c>
      <c r="B706" s="153"/>
      <c r="C706" s="154" t="str">
        <f>Цены!B696</f>
        <v>&lt;Запасные строчки&gt;</v>
      </c>
      <c r="D706" s="155">
        <v>0</v>
      </c>
      <c r="E706" s="152">
        <v>0</v>
      </c>
      <c r="F706" s="156">
        <f>Цены!D696</f>
        <v>0</v>
      </c>
      <c r="G706" s="111">
        <f t="shared" si="51"/>
        <v>0</v>
      </c>
      <c r="H706" s="20"/>
    </row>
    <row r="707" spans="1:8" hidden="1" x14ac:dyDescent="0.2">
      <c r="A707" s="5">
        <v>693</v>
      </c>
      <c r="B707" s="153"/>
      <c r="C707" s="154" t="str">
        <f>Цены!B697</f>
        <v>&lt;Запасные строчки&gt;</v>
      </c>
      <c r="D707" s="155">
        <f>Цены!C697</f>
        <v>0</v>
      </c>
      <c r="E707" s="152">
        <v>0</v>
      </c>
      <c r="F707" s="156">
        <f>Цены!D697</f>
        <v>0</v>
      </c>
      <c r="G707" s="111">
        <f>E707*F707</f>
        <v>0</v>
      </c>
      <c r="H707" s="20"/>
    </row>
    <row r="708" spans="1:8" hidden="1" x14ac:dyDescent="0.2">
      <c r="A708" s="5">
        <v>694</v>
      </c>
      <c r="B708" s="153"/>
      <c r="C708" s="154" t="str">
        <f>Цены!B698</f>
        <v>&lt;Запасные строчки&gt;</v>
      </c>
      <c r="D708" s="155">
        <f>Цены!C698</f>
        <v>0</v>
      </c>
      <c r="E708" s="152">
        <v>0</v>
      </c>
      <c r="F708" s="156">
        <f>Цены!D698</f>
        <v>0</v>
      </c>
      <c r="G708" s="111">
        <f>E708*F708</f>
        <v>0</v>
      </c>
      <c r="H708" s="20"/>
    </row>
    <row r="709" spans="1:8" x14ac:dyDescent="0.2">
      <c r="A709" s="5">
        <v>695</v>
      </c>
      <c r="B709" s="9">
        <f>B684</f>
        <v>1</v>
      </c>
      <c r="C709" s="433" t="s">
        <v>803</v>
      </c>
      <c r="D709" s="433"/>
      <c r="E709" s="433"/>
      <c r="F709" s="433"/>
      <c r="G709" s="112">
        <f>SUMIF(B685:B708,1,G685:G708)</f>
        <v>7577.8799999999992</v>
      </c>
      <c r="H709" s="20"/>
    </row>
    <row r="710" spans="1:8" x14ac:dyDescent="0.2">
      <c r="A710" s="5">
        <v>696</v>
      </c>
      <c r="B710" s="7">
        <v>1</v>
      </c>
      <c r="C710" s="435" t="s">
        <v>576</v>
      </c>
      <c r="D710" s="435"/>
      <c r="E710" s="435"/>
      <c r="F710" s="435"/>
      <c r="G710" s="113">
        <f>G709+G683+G584+G518+G332+G170</f>
        <v>1520828.76</v>
      </c>
      <c r="H710" s="20"/>
    </row>
    <row r="711" spans="1:8" hidden="1" x14ac:dyDescent="0.2">
      <c r="B711" s="9">
        <v>1</v>
      </c>
      <c r="C711" s="436" t="s">
        <v>984</v>
      </c>
      <c r="D711" s="436"/>
      <c r="E711" s="436"/>
      <c r="F711" s="436"/>
      <c r="G711" s="114">
        <f>G710*Сводная!G30</f>
        <v>152082.87600000002</v>
      </c>
      <c r="H711" s="20"/>
    </row>
    <row r="712" spans="1:8" hidden="1" x14ac:dyDescent="0.2">
      <c r="B712" s="9">
        <v>1</v>
      </c>
      <c r="C712" s="437" t="s">
        <v>969</v>
      </c>
      <c r="D712" s="437"/>
      <c r="E712" s="437"/>
      <c r="F712" s="437"/>
      <c r="G712" s="115">
        <f>G710-G711</f>
        <v>1368745.8840000001</v>
      </c>
    </row>
    <row r="713" spans="1:8" ht="14.25" x14ac:dyDescent="0.2">
      <c r="B713" s="9" t="str">
        <f ca="1">IF(IFERROR(FIND("Смета",C5)&gt;0,0),"","1")</f>
        <v/>
      </c>
      <c r="C713" s="13" t="str">
        <f ca="1">IF(IFERROR(FIND("Смета",C5)&gt;0,0),"","Работы согласно акту, выполнены в полном объеме, претензий по качеству и срокам не имею.")</f>
        <v/>
      </c>
      <c r="D713" s="146"/>
      <c r="E713" s="109"/>
      <c r="F713" s="14"/>
      <c r="G713" s="116"/>
      <c r="H713" s="14"/>
    </row>
    <row r="714" spans="1:8" ht="14.25" x14ac:dyDescent="0.2">
      <c r="C714" s="13"/>
      <c r="D714" s="146"/>
      <c r="E714" s="109"/>
      <c r="F714" s="14"/>
      <c r="G714" s="116"/>
      <c r="H714" s="14"/>
    </row>
    <row r="715" spans="1:8" ht="14.25" x14ac:dyDescent="0.2">
      <c r="C715" s="67" t="str">
        <f ca="1">IF(IFERROR(FIND("Смета",C5)&gt;0,0),"Составлено","Сдал")</f>
        <v>Составлено</v>
      </c>
      <c r="D715" s="438" t="str">
        <f ca="1">IF(IFERROR(FIND("Смета",C5)&gt;0,0),"Согласовано","Принял")</f>
        <v>Согласовано</v>
      </c>
      <c r="E715" s="438"/>
      <c r="F715" s="438" t="str">
        <f>IF(IFERROR(FIND("Смета",E5)&gt;0,0),"Согласовано","Принял")</f>
        <v>Принял</v>
      </c>
      <c r="G715" s="438"/>
      <c r="H715" s="146"/>
    </row>
    <row r="716" spans="1:8" ht="14.25" x14ac:dyDescent="0.2">
      <c r="C716" s="13"/>
      <c r="D716" s="146"/>
      <c r="E716" s="109"/>
      <c r="F716" s="14"/>
      <c r="G716" s="116"/>
      <c r="H716" s="14"/>
    </row>
    <row r="717" spans="1:8" ht="14.25" x14ac:dyDescent="0.2">
      <c r="C717" s="13" t="s">
        <v>841</v>
      </c>
      <c r="D717" s="439" t="s">
        <v>842</v>
      </c>
      <c r="E717" s="439"/>
      <c r="F717" s="439" t="s">
        <v>842</v>
      </c>
      <c r="G717" s="439"/>
      <c r="H717" s="146"/>
    </row>
    <row r="718" spans="1:8" x14ac:dyDescent="0.2">
      <c r="C718" s="15" t="s">
        <v>843</v>
      </c>
      <c r="D718" s="434" t="s">
        <v>844</v>
      </c>
      <c r="E718" s="434"/>
      <c r="F718" s="434" t="s">
        <v>844</v>
      </c>
      <c r="G718" s="434"/>
      <c r="H718" s="147"/>
    </row>
  </sheetData>
  <sheetProtection formatColumns="0" formatRows="0" autoFilter="0"/>
  <autoFilter ref="B8:B713" xr:uid="{00000000-0009-0000-0000-000004000000}"/>
  <mergeCells count="43">
    <mergeCell ref="D718:G718"/>
    <mergeCell ref="C709:F709"/>
    <mergeCell ref="C710:F710"/>
    <mergeCell ref="C711:F711"/>
    <mergeCell ref="C712:F712"/>
    <mergeCell ref="D715:G715"/>
    <mergeCell ref="D717:G717"/>
    <mergeCell ref="C683:F683"/>
    <mergeCell ref="C269:G269"/>
    <mergeCell ref="C282:G282"/>
    <mergeCell ref="C332:F332"/>
    <mergeCell ref="C334:G334"/>
    <mergeCell ref="C389:G389"/>
    <mergeCell ref="C459:G459"/>
    <mergeCell ref="C467:G467"/>
    <mergeCell ref="C486:G486"/>
    <mergeCell ref="C503:G503"/>
    <mergeCell ref="C518:F518"/>
    <mergeCell ref="C584:F584"/>
    <mergeCell ref="C207:G207"/>
    <mergeCell ref="I14:L14"/>
    <mergeCell ref="C15:G15"/>
    <mergeCell ref="C41:G41"/>
    <mergeCell ref="C72:G72"/>
    <mergeCell ref="C81:G81"/>
    <mergeCell ref="C100:G100"/>
    <mergeCell ref="C117:G117"/>
    <mergeCell ref="C123:G123"/>
    <mergeCell ref="C150:G150"/>
    <mergeCell ref="C170:F170"/>
    <mergeCell ref="C172:G172"/>
    <mergeCell ref="K5:L5"/>
    <mergeCell ref="C7:G7"/>
    <mergeCell ref="E13:F13"/>
    <mergeCell ref="D3:G3"/>
    <mergeCell ref="D4:G4"/>
    <mergeCell ref="C5:G6"/>
    <mergeCell ref="I5:J5"/>
    <mergeCell ref="C8:G8"/>
    <mergeCell ref="E9:F9"/>
    <mergeCell ref="E10:F10"/>
    <mergeCell ref="E11:F11"/>
    <mergeCell ref="E12:F12"/>
  </mergeCells>
  <conditionalFormatting sqref="C14:G14">
    <cfRule type="colorScale" priority="23">
      <colorScale>
        <cfvo type="min"/>
        <cfvo type="max"/>
        <color rgb="FFB5BCC0"/>
        <color rgb="FFFFD020"/>
      </colorScale>
    </cfRule>
  </conditionalFormatting>
  <conditionalFormatting sqref="C16:G40">
    <cfRule type="expression" dxfId="267" priority="22">
      <formula>$B16=1</formula>
    </cfRule>
  </conditionalFormatting>
  <conditionalFormatting sqref="C42:G71">
    <cfRule type="expression" dxfId="266" priority="21">
      <formula>$B42=1</formula>
    </cfRule>
  </conditionalFormatting>
  <conditionalFormatting sqref="C73:G80">
    <cfRule type="expression" dxfId="265" priority="20">
      <formula>$B73=1</formula>
    </cfRule>
  </conditionalFormatting>
  <conditionalFormatting sqref="C82:G99">
    <cfRule type="expression" dxfId="264" priority="19">
      <formula>$B82=1</formula>
    </cfRule>
  </conditionalFormatting>
  <conditionalFormatting sqref="C101:G116">
    <cfRule type="expression" dxfId="263" priority="18">
      <formula>$B101=1</formula>
    </cfRule>
  </conditionalFormatting>
  <conditionalFormatting sqref="C118:G122">
    <cfRule type="expression" dxfId="262" priority="17">
      <formula>$B118=1</formula>
    </cfRule>
  </conditionalFormatting>
  <conditionalFormatting sqref="C124:G149">
    <cfRule type="expression" dxfId="261" priority="16">
      <formula>$B124=1</formula>
    </cfRule>
  </conditionalFormatting>
  <conditionalFormatting sqref="C151:G169">
    <cfRule type="expression" dxfId="260" priority="15">
      <formula>$B151=1</formula>
    </cfRule>
  </conditionalFormatting>
  <conditionalFormatting sqref="C173:G206">
    <cfRule type="expression" dxfId="259" priority="1">
      <formula>$B173=1</formula>
    </cfRule>
  </conditionalFormatting>
  <conditionalFormatting sqref="C208:G268">
    <cfRule type="expression" dxfId="258" priority="13">
      <formula>$B208=1</formula>
    </cfRule>
  </conditionalFormatting>
  <conditionalFormatting sqref="C270:G281">
    <cfRule type="expression" dxfId="257" priority="12">
      <formula>$B270=1</formula>
    </cfRule>
  </conditionalFormatting>
  <conditionalFormatting sqref="C283:G331">
    <cfRule type="expression" dxfId="256" priority="11">
      <formula>$B283=1</formula>
    </cfRule>
  </conditionalFormatting>
  <conditionalFormatting sqref="C335:G388">
    <cfRule type="expression" dxfId="255" priority="10">
      <formula>$B335=1</formula>
    </cfRule>
  </conditionalFormatting>
  <conditionalFormatting sqref="C390:G458">
    <cfRule type="expression" dxfId="254" priority="9">
      <formula>$B390=1</formula>
    </cfRule>
  </conditionalFormatting>
  <conditionalFormatting sqref="C460:G466">
    <cfRule type="expression" dxfId="253" priority="8">
      <formula>$B460=1</formula>
    </cfRule>
  </conditionalFormatting>
  <conditionalFormatting sqref="C468:G485">
    <cfRule type="expression" dxfId="252" priority="7">
      <formula>$B468=1</formula>
    </cfRule>
  </conditionalFormatting>
  <conditionalFormatting sqref="C487:G502">
    <cfRule type="expression" dxfId="251" priority="6">
      <formula>$B487=1</formula>
    </cfRule>
  </conditionalFormatting>
  <conditionalFormatting sqref="C504:G517">
    <cfRule type="expression" dxfId="250" priority="5">
      <formula>$B504=1</formula>
    </cfRule>
  </conditionalFormatting>
  <conditionalFormatting sqref="C520:G583">
    <cfRule type="expression" dxfId="249" priority="4">
      <formula>$B520=1</formula>
    </cfRule>
  </conditionalFormatting>
  <conditionalFormatting sqref="C586:G682">
    <cfRule type="expression" dxfId="248" priority="3">
      <formula>$B586=1</formula>
    </cfRule>
  </conditionalFormatting>
  <conditionalFormatting sqref="C685:G708">
    <cfRule type="expression" dxfId="247" priority="2">
      <formula>$B685=1</formula>
    </cfRule>
  </conditionalFormatting>
  <dataValidations count="1">
    <dataValidation type="list" allowBlank="1" showInputMessage="1" showErrorMessage="1" sqref="H715" xr:uid="{B73912DD-1C40-4A68-9CA0-8A4F657B4B21}">
      <formula1>"Согласованно,Принял"</formula1>
    </dataValidation>
  </dataValidation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36B14-2F35-4C8F-82B6-E0E3825A80A3}">
  <sheetPr>
    <pageSetUpPr fitToPage="1"/>
  </sheetPr>
  <dimension ref="A1:L718"/>
  <sheetViews>
    <sheetView topLeftCell="B4" zoomScaleNormal="100" zoomScaleSheetLayoutView="120" workbookViewId="0">
      <selection activeCell="D9" sqref="D9"/>
    </sheetView>
  </sheetViews>
  <sheetFormatPr defaultColWidth="8.85546875" defaultRowHeight="12.75" x14ac:dyDescent="0.2"/>
  <cols>
    <col min="1" max="1" width="4" style="5" hidden="1" customWidth="1"/>
    <col min="2" max="2" width="3.7109375" style="9" customWidth="1"/>
    <col min="3" max="3" width="45.85546875" style="5" customWidth="1"/>
    <col min="4" max="4" width="11.42578125" style="9" customWidth="1"/>
    <col min="5" max="5" width="7.85546875" style="90" customWidth="1"/>
    <col min="6" max="6" width="8.85546875" style="19" customWidth="1"/>
    <col min="7" max="7" width="12.140625" style="117" customWidth="1"/>
    <col min="8" max="8" width="4" style="19" customWidth="1"/>
    <col min="9" max="9" width="11.85546875" style="5" bestFit="1" customWidth="1"/>
    <col min="10" max="10" width="12.140625" style="5" bestFit="1" customWidth="1"/>
    <col min="11" max="11" width="11.85546875" style="5" bestFit="1" customWidth="1"/>
    <col min="12" max="12" width="12.140625" style="5" bestFit="1" customWidth="1"/>
    <col min="13" max="16384" width="8.85546875" style="5"/>
  </cols>
  <sheetData>
    <row r="1" spans="1:12" customFormat="1" ht="30.75" hidden="1" customHeight="1" x14ac:dyDescent="0.25">
      <c r="B1" s="267"/>
      <c r="C1" s="267" t="str">
        <f ca="1">RIGHT(CELL("ИМЯФАЙЛА",B1),LEN(CELL("имяфайла",B1))-SEARCH("]",CELL("имяфайла",B1),1))</f>
        <v>10</v>
      </c>
      <c r="D1" s="2"/>
      <c r="E1" s="106"/>
      <c r="G1" s="106"/>
    </row>
    <row r="2" spans="1:12" customFormat="1" ht="30.75" hidden="1" customHeight="1" x14ac:dyDescent="0.25">
      <c r="B2" s="2"/>
      <c r="D2" s="2"/>
      <c r="E2" s="106"/>
      <c r="G2" s="106"/>
    </row>
    <row r="3" spans="1:12" customFormat="1" ht="30.75" hidden="1" customHeight="1" x14ac:dyDescent="0.3">
      <c r="B3" s="2"/>
      <c r="D3" s="423"/>
      <c r="E3" s="423"/>
      <c r="F3" s="423"/>
      <c r="G3" s="423"/>
      <c r="J3" s="1"/>
      <c r="K3" s="1"/>
      <c r="L3" s="1"/>
    </row>
    <row r="4" spans="1:12" customFormat="1" ht="30.75" customHeight="1" x14ac:dyDescent="0.3">
      <c r="B4" s="2"/>
      <c r="D4" s="424"/>
      <c r="E4" s="424"/>
      <c r="F4" s="424"/>
      <c r="G4" s="424"/>
      <c r="J4" s="1"/>
      <c r="K4" s="1"/>
      <c r="L4" s="1"/>
    </row>
    <row r="5" spans="1:12" customFormat="1" ht="18" x14ac:dyDescent="0.25">
      <c r="B5" s="2"/>
      <c r="C5" s="441" t="str">
        <f ca="1">IF(Сводная!B34="Акт",Сводная!C25,Сводная!C24)</f>
        <v xml:space="preserve"> Смета от 29 Июль 2026 года</v>
      </c>
      <c r="D5" s="441"/>
      <c r="E5" s="441"/>
      <c r="F5" s="441"/>
      <c r="G5" s="441"/>
      <c r="H5" s="18"/>
      <c r="I5" s="419" t="s">
        <v>979</v>
      </c>
      <c r="J5" s="419"/>
      <c r="K5" s="419" t="s">
        <v>49</v>
      </c>
      <c r="L5" s="419"/>
    </row>
    <row r="6" spans="1:12" customFormat="1" ht="15.75" customHeight="1" x14ac:dyDescent="0.25">
      <c r="B6" s="2"/>
      <c r="C6" s="441"/>
      <c r="D6" s="441"/>
      <c r="E6" s="441"/>
      <c r="F6" s="441"/>
      <c r="G6" s="441"/>
      <c r="H6" s="18"/>
      <c r="I6" s="94" t="s">
        <v>980</v>
      </c>
      <c r="J6" s="95" t="s">
        <v>981</v>
      </c>
      <c r="K6" s="94" t="s">
        <v>980</v>
      </c>
      <c r="L6" s="95" t="s">
        <v>981</v>
      </c>
    </row>
    <row r="7" spans="1:12" customFormat="1" ht="15" x14ac:dyDescent="0.25">
      <c r="B7" s="2"/>
      <c r="C7" s="420" t="str">
        <f ca="1">IF(Сводная!B34="Акт",Сводная!C27,Сводная!C26)</f>
        <v>Приложение №1 к договору №  от 29 Июль 2026 года</v>
      </c>
      <c r="D7" s="420"/>
      <c r="E7" s="420"/>
      <c r="F7" s="420"/>
      <c r="G7" s="420"/>
      <c r="H7" s="16"/>
      <c r="I7" s="149"/>
      <c r="J7" s="149"/>
      <c r="K7" s="149"/>
      <c r="L7" s="149"/>
    </row>
    <row r="8" spans="1:12" customFormat="1" ht="15" x14ac:dyDescent="0.25">
      <c r="B8" s="216"/>
      <c r="C8" s="420">
        <f>Сводная!C28</f>
        <v>0</v>
      </c>
      <c r="D8" s="420"/>
      <c r="E8" s="420"/>
      <c r="F8" s="420"/>
      <c r="G8" s="420"/>
      <c r="H8" s="16"/>
      <c r="I8" s="149"/>
      <c r="J8" s="149"/>
      <c r="K8" s="149"/>
      <c r="L8" s="149"/>
    </row>
    <row r="9" spans="1:12" customFormat="1" ht="15" x14ac:dyDescent="0.25">
      <c r="B9" s="2">
        <v>1</v>
      </c>
      <c r="C9" s="386" t="s">
        <v>823</v>
      </c>
      <c r="D9" s="395">
        <f>ROUND(2*(G10+G9),2)</f>
        <v>0</v>
      </c>
      <c r="E9" s="426" t="s">
        <v>821</v>
      </c>
      <c r="F9" s="426">
        <f>ROUND(2*(I10+I9),2)</f>
        <v>0</v>
      </c>
      <c r="G9" s="388"/>
      <c r="H9" s="17"/>
      <c r="I9" s="149"/>
      <c r="J9" s="149"/>
      <c r="K9" s="149"/>
      <c r="L9" s="149"/>
    </row>
    <row r="10" spans="1:12" customFormat="1" ht="15" x14ac:dyDescent="0.25">
      <c r="B10" s="2">
        <v>1</v>
      </c>
      <c r="C10" s="386" t="s">
        <v>824</v>
      </c>
      <c r="D10" s="395">
        <f>G9*G10</f>
        <v>0</v>
      </c>
      <c r="E10" s="426" t="s">
        <v>820</v>
      </c>
      <c r="F10" s="426">
        <f>ROUND(I9*I10,2)</f>
        <v>0</v>
      </c>
      <c r="G10" s="388"/>
      <c r="H10" s="17"/>
      <c r="I10" s="149"/>
      <c r="J10" s="150"/>
      <c r="K10" s="149"/>
      <c r="L10" s="150"/>
    </row>
    <row r="11" spans="1:12" customFormat="1" ht="15" x14ac:dyDescent="0.25">
      <c r="B11" s="2">
        <v>1</v>
      </c>
      <c r="C11" s="386" t="s">
        <v>827</v>
      </c>
      <c r="D11" s="387">
        <f>ROUND(D9*G11,2)</f>
        <v>0</v>
      </c>
      <c r="E11" s="426" t="s">
        <v>819</v>
      </c>
      <c r="F11" s="426">
        <f>ROUND(2*(I9*I11+I10*I11),2)</f>
        <v>0</v>
      </c>
      <c r="G11" s="388"/>
      <c r="H11" s="17"/>
      <c r="I11" s="149"/>
      <c r="J11" s="150"/>
      <c r="K11" s="149"/>
      <c r="L11" s="150"/>
    </row>
    <row r="12" spans="1:12" customFormat="1" ht="15.75" thickBot="1" x14ac:dyDescent="0.3">
      <c r="B12" s="2">
        <v>1</v>
      </c>
      <c r="C12" s="389" t="s">
        <v>828</v>
      </c>
      <c r="D12" s="390">
        <f>ROUND(D11-G12,2)</f>
        <v>0</v>
      </c>
      <c r="E12" s="427" t="s">
        <v>818</v>
      </c>
      <c r="F12" s="427">
        <f>ROUND(F11-I12,2)</f>
        <v>0</v>
      </c>
      <c r="G12" s="391">
        <f>I7*J7+I8*J8+I9*J9+I10*J10+I11*J11+I12*J12+K7*L7+K8*L8+K9*L9+K10*L10+K11*L11+K12*L12</f>
        <v>0</v>
      </c>
      <c r="H12" s="17"/>
      <c r="I12" s="149"/>
      <c r="J12" s="150"/>
      <c r="K12" s="149"/>
      <c r="L12" s="150"/>
    </row>
    <row r="13" spans="1:12" customFormat="1" ht="30.75" thickBot="1" x14ac:dyDescent="0.3">
      <c r="B13" s="2">
        <v>1</v>
      </c>
      <c r="C13" s="392" t="s">
        <v>817</v>
      </c>
      <c r="D13" s="393">
        <f>G712</f>
        <v>0</v>
      </c>
      <c r="E13" s="421" t="s">
        <v>822</v>
      </c>
      <c r="F13" s="422">
        <f>I709</f>
        <v>0</v>
      </c>
      <c r="G13" s="394">
        <f>L13*2+K13</f>
        <v>0</v>
      </c>
      <c r="H13" s="17"/>
      <c r="I13" s="92">
        <f>SUM(I7:I12)</f>
        <v>0</v>
      </c>
      <c r="J13" s="93">
        <f>SUM(J7:J12)</f>
        <v>0</v>
      </c>
      <c r="K13" s="92">
        <f>SUM(K7:K12)</f>
        <v>0</v>
      </c>
      <c r="L13" s="93">
        <f>SUM(L7:L12)</f>
        <v>0</v>
      </c>
    </row>
    <row r="14" spans="1:12" ht="26.25" customHeight="1" thickBot="1" x14ac:dyDescent="0.25">
      <c r="B14" s="103" t="str">
        <f>IF(SUM(B15:B169)&gt;0,1,"")</f>
        <v/>
      </c>
      <c r="C14" s="62" t="str">
        <f ca="1">C1&amp;". Демонтажные работы"</f>
        <v>10. Демонтажные работы</v>
      </c>
      <c r="D14" s="63" t="s">
        <v>804</v>
      </c>
      <c r="E14" s="63" t="s">
        <v>531</v>
      </c>
      <c r="F14" s="64" t="s">
        <v>805</v>
      </c>
      <c r="G14" s="123" t="s">
        <v>578</v>
      </c>
      <c r="H14" s="20"/>
      <c r="I14" s="429" t="s">
        <v>982</v>
      </c>
      <c r="J14" s="429"/>
      <c r="K14" s="429"/>
      <c r="L14" s="429"/>
    </row>
    <row r="15" spans="1:12" ht="12.75" customHeight="1" x14ac:dyDescent="0.2">
      <c r="A15" s="5">
        <v>1</v>
      </c>
      <c r="B15" s="143" t="str">
        <f>IF(SUM(B16:B40)&gt;0,1,"")</f>
        <v/>
      </c>
      <c r="C15" s="430" t="s">
        <v>131</v>
      </c>
      <c r="D15" s="431"/>
      <c r="E15" s="431"/>
      <c r="F15" s="431"/>
      <c r="G15" s="432"/>
      <c r="H15" s="20"/>
    </row>
    <row r="16" spans="1:12" ht="13.5" customHeight="1" x14ac:dyDescent="0.2">
      <c r="A16" s="5">
        <v>2</v>
      </c>
      <c r="B16" s="151"/>
      <c r="C16" s="217" t="str">
        <f>Цены!B6</f>
        <v>Демонтаж плинтуса</v>
      </c>
      <c r="D16" s="85" t="str">
        <f>Цены!C6</f>
        <v>м/п</v>
      </c>
      <c r="E16" s="152">
        <f>D9-I13</f>
        <v>0</v>
      </c>
      <c r="F16" s="86">
        <f>Цены!E6</f>
        <v>99</v>
      </c>
      <c r="G16" s="111">
        <f t="shared" ref="G16:G40" si="0">E16*F16</f>
        <v>0</v>
      </c>
      <c r="H16" s="20"/>
    </row>
    <row r="17" spans="1:8" x14ac:dyDescent="0.2">
      <c r="A17" s="5">
        <v>3</v>
      </c>
      <c r="B17" s="151"/>
      <c r="C17" s="217" t="str">
        <f>Цены!B7</f>
        <v>Удаление слоев из керамзита, песка</v>
      </c>
      <c r="D17" s="85" t="str">
        <f>Цены!C7</f>
        <v>м2</v>
      </c>
      <c r="E17" s="152">
        <f t="shared" ref="E17:E25" si="1">$D$10</f>
        <v>0</v>
      </c>
      <c r="F17" s="86">
        <f>Цены!E7</f>
        <v>156</v>
      </c>
      <c r="G17" s="111">
        <f t="shared" si="0"/>
        <v>0</v>
      </c>
      <c r="H17" s="20"/>
    </row>
    <row r="18" spans="1:8" x14ac:dyDescent="0.2">
      <c r="A18" s="5">
        <v>4</v>
      </c>
      <c r="B18" s="151"/>
      <c r="C18" s="217" t="str">
        <f>Цены!B8</f>
        <v xml:space="preserve">Устранение мелких дифектов пола </v>
      </c>
      <c r="D18" s="85" t="str">
        <f>Цены!C8</f>
        <v>м2</v>
      </c>
      <c r="E18" s="152">
        <f t="shared" si="1"/>
        <v>0</v>
      </c>
      <c r="F18" s="86">
        <f>Цены!E8</f>
        <v>167</v>
      </c>
      <c r="G18" s="111">
        <f t="shared" si="0"/>
        <v>0</v>
      </c>
      <c r="H18" s="20"/>
    </row>
    <row r="19" spans="1:8" x14ac:dyDescent="0.2">
      <c r="A19" s="5">
        <v>5</v>
      </c>
      <c r="B19" s="151"/>
      <c r="C19" s="217" t="str">
        <f>Цены!B9</f>
        <v>Демонтаж ламината, паркетной доски</v>
      </c>
      <c r="D19" s="85" t="str">
        <f>Цены!C9</f>
        <v>м2</v>
      </c>
      <c r="E19" s="152">
        <f t="shared" si="1"/>
        <v>0</v>
      </c>
      <c r="F19" s="86">
        <f>Цены!E9</f>
        <v>173</v>
      </c>
      <c r="G19" s="111">
        <f t="shared" si="0"/>
        <v>0</v>
      </c>
      <c r="H19" s="20"/>
    </row>
    <row r="20" spans="1:8" x14ac:dyDescent="0.2">
      <c r="A20" s="5">
        <v>6</v>
      </c>
      <c r="B20" s="151"/>
      <c r="C20" s="217" t="str">
        <f>Цены!B10</f>
        <v>Демонтаж паркета штучного</v>
      </c>
      <c r="D20" s="85" t="str">
        <f>Цены!C10</f>
        <v>м2</v>
      </c>
      <c r="E20" s="152">
        <f t="shared" si="1"/>
        <v>0</v>
      </c>
      <c r="F20" s="86">
        <f>Цены!E10</f>
        <v>332</v>
      </c>
      <c r="G20" s="111">
        <f t="shared" si="0"/>
        <v>0</v>
      </c>
      <c r="H20" s="20"/>
    </row>
    <row r="21" spans="1:8" x14ac:dyDescent="0.2">
      <c r="A21" s="5">
        <v>7</v>
      </c>
      <c r="B21" s="151"/>
      <c r="C21" s="217" t="str">
        <f>Цены!B11</f>
        <v>Демонтаж паркета щитового</v>
      </c>
      <c r="D21" s="85" t="str">
        <f>Цены!C11</f>
        <v>м2</v>
      </c>
      <c r="E21" s="152">
        <f t="shared" si="1"/>
        <v>0</v>
      </c>
      <c r="F21" s="86">
        <f>Цены!E11</f>
        <v>332</v>
      </c>
      <c r="G21" s="111">
        <f t="shared" si="0"/>
        <v>0</v>
      </c>
      <c r="H21" s="20"/>
    </row>
    <row r="22" spans="1:8" x14ac:dyDescent="0.2">
      <c r="A22" s="5">
        <v>8</v>
      </c>
      <c r="B22" s="151"/>
      <c r="C22" s="217" t="str">
        <f>Цены!B12</f>
        <v>Демонтаж деревянных полов</v>
      </c>
      <c r="D22" s="85" t="str">
        <f>Цены!C12</f>
        <v>м2</v>
      </c>
      <c r="E22" s="152">
        <f t="shared" si="1"/>
        <v>0</v>
      </c>
      <c r="F22" s="86">
        <f>Цены!E12</f>
        <v>398</v>
      </c>
      <c r="G22" s="111">
        <f t="shared" si="0"/>
        <v>0</v>
      </c>
      <c r="H22" s="20"/>
    </row>
    <row r="23" spans="1:8" x14ac:dyDescent="0.2">
      <c r="A23" s="5">
        <v>9</v>
      </c>
      <c r="B23" s="151"/>
      <c r="C23" s="217" t="str">
        <f>Цены!B13</f>
        <v>Демонтаж линолеума, ковролина на клею</v>
      </c>
      <c r="D23" s="85" t="str">
        <f>Цены!C13</f>
        <v>м2</v>
      </c>
      <c r="E23" s="152">
        <f t="shared" si="1"/>
        <v>0</v>
      </c>
      <c r="F23" s="86">
        <f>Цены!E13</f>
        <v>216</v>
      </c>
      <c r="G23" s="111">
        <f t="shared" si="0"/>
        <v>0</v>
      </c>
      <c r="H23" s="20"/>
    </row>
    <row r="24" spans="1:8" x14ac:dyDescent="0.2">
      <c r="A24" s="5">
        <v>10</v>
      </c>
      <c r="B24" s="151"/>
      <c r="C24" s="217" t="str">
        <f>Цены!B14</f>
        <v>Демонтаж линолеума, ковролина</v>
      </c>
      <c r="D24" s="85" t="str">
        <f>Цены!C14</f>
        <v>м2</v>
      </c>
      <c r="E24" s="152">
        <f t="shared" si="1"/>
        <v>0</v>
      </c>
      <c r="F24" s="86">
        <f>Цены!E14</f>
        <v>138</v>
      </c>
      <c r="G24" s="111">
        <f t="shared" si="0"/>
        <v>0</v>
      </c>
      <c r="H24" s="20"/>
    </row>
    <row r="25" spans="1:8" x14ac:dyDescent="0.2">
      <c r="A25" s="5">
        <v>11</v>
      </c>
      <c r="B25" s="151"/>
      <c r="C25" s="217" t="str">
        <f>Цены!B15</f>
        <v>Демонтаж фанеры, ДВП</v>
      </c>
      <c r="D25" s="85" t="str">
        <f>Цены!C15</f>
        <v>м2</v>
      </c>
      <c r="E25" s="152">
        <f t="shared" si="1"/>
        <v>0</v>
      </c>
      <c r="F25" s="86">
        <f>Цены!E15</f>
        <v>218</v>
      </c>
      <c r="G25" s="111">
        <f t="shared" si="0"/>
        <v>0</v>
      </c>
      <c r="H25" s="20"/>
    </row>
    <row r="26" spans="1:8" x14ac:dyDescent="0.2">
      <c r="A26" s="5">
        <v>12</v>
      </c>
      <c r="B26" s="151"/>
      <c r="C26" s="217" t="str">
        <f>Цены!B16</f>
        <v>Демонтаж лаг</v>
      </c>
      <c r="D26" s="85" t="str">
        <f>Цены!C16</f>
        <v>м/п</v>
      </c>
      <c r="E26" s="152">
        <f>$G$9*$G$10/0.4</f>
        <v>0</v>
      </c>
      <c r="F26" s="86">
        <f>Цены!E16</f>
        <v>233</v>
      </c>
      <c r="G26" s="111">
        <f t="shared" si="0"/>
        <v>0</v>
      </c>
      <c r="H26" s="20"/>
    </row>
    <row r="27" spans="1:8" ht="14.25" customHeight="1" x14ac:dyDescent="0.2">
      <c r="A27" s="5">
        <v>13</v>
      </c>
      <c r="B27" s="151"/>
      <c r="C27" s="217" t="str">
        <f>Цены!B17</f>
        <v>Демонтаж подложки из ДВП обмазанной битумной мастикой</v>
      </c>
      <c r="D27" s="85" t="str">
        <f>Цены!C17</f>
        <v>м2</v>
      </c>
      <c r="E27" s="152">
        <f>$D$10</f>
        <v>0</v>
      </c>
      <c r="F27" s="86">
        <f>Цены!E17</f>
        <v>294</v>
      </c>
      <c r="G27" s="111">
        <f t="shared" si="0"/>
        <v>0</v>
      </c>
      <c r="H27" s="20"/>
    </row>
    <row r="28" spans="1:8" x14ac:dyDescent="0.2">
      <c r="A28" s="5">
        <v>14</v>
      </c>
      <c r="B28" s="151"/>
      <c r="C28" s="217" t="str">
        <f>Цены!B18</f>
        <v>Демонтаж покрытия из битумной мастики</v>
      </c>
      <c r="D28" s="85" t="str">
        <f>Цены!C18</f>
        <v>м2</v>
      </c>
      <c r="E28" s="152">
        <f>$D$10</f>
        <v>0</v>
      </c>
      <c r="F28" s="86">
        <f>Цены!E18</f>
        <v>375</v>
      </c>
      <c r="G28" s="111">
        <f t="shared" si="0"/>
        <v>0</v>
      </c>
      <c r="H28" s="20"/>
    </row>
    <row r="29" spans="1:8" x14ac:dyDescent="0.2">
      <c r="A29" s="5">
        <v>15</v>
      </c>
      <c r="B29" s="151"/>
      <c r="C29" s="217" t="str">
        <f>Цены!B19</f>
        <v>Расчистка пола от засыпки и шумоизоляции</v>
      </c>
      <c r="D29" s="85" t="str">
        <f>Цены!C19</f>
        <v>м2</v>
      </c>
      <c r="E29" s="152">
        <f>$D$10</f>
        <v>0</v>
      </c>
      <c r="F29" s="86">
        <f>Цены!E19</f>
        <v>294</v>
      </c>
      <c r="G29" s="111">
        <f t="shared" si="0"/>
        <v>0</v>
      </c>
      <c r="H29" s="20"/>
    </row>
    <row r="30" spans="1:8" x14ac:dyDescent="0.2">
      <c r="A30" s="5">
        <v>16</v>
      </c>
      <c r="B30" s="151"/>
      <c r="C30" s="217" t="str">
        <f>Цены!B20</f>
        <v xml:space="preserve">Демонтаж плиточного клея </v>
      </c>
      <c r="D30" s="85" t="str">
        <f>Цены!C20</f>
        <v>м2</v>
      </c>
      <c r="E30" s="152">
        <f>$D$10</f>
        <v>0</v>
      </c>
      <c r="F30" s="86">
        <f>Цены!E20</f>
        <v>438</v>
      </c>
      <c r="G30" s="111">
        <f t="shared" si="0"/>
        <v>0</v>
      </c>
      <c r="H30" s="20"/>
    </row>
    <row r="31" spans="1:8" x14ac:dyDescent="0.2">
      <c r="A31" s="5">
        <v>17</v>
      </c>
      <c r="B31" s="151"/>
      <c r="C31" s="217" t="str">
        <f>Цены!B21</f>
        <v>Расшивка плиточных швов (пол)</v>
      </c>
      <c r="D31" s="85" t="str">
        <f>Цены!C21</f>
        <v>м/п</v>
      </c>
      <c r="E31" s="152">
        <f>$D$9</f>
        <v>0</v>
      </c>
      <c r="F31" s="86">
        <f>Цены!E21</f>
        <v>381</v>
      </c>
      <c r="G31" s="111">
        <f t="shared" si="0"/>
        <v>0</v>
      </c>
      <c r="H31" s="20"/>
    </row>
    <row r="32" spans="1:8" x14ac:dyDescent="0.2">
      <c r="A32" s="5">
        <v>18</v>
      </c>
      <c r="B32" s="151"/>
      <c r="C32" s="217" t="str">
        <f>Цены!B22</f>
        <v>Демонтаж плинтуса из плитки</v>
      </c>
      <c r="D32" s="85" t="str">
        <f>Цены!C22</f>
        <v>м/п</v>
      </c>
      <c r="E32" s="152">
        <f>D9-I13</f>
        <v>0</v>
      </c>
      <c r="F32" s="86">
        <f>Цены!E22</f>
        <v>449</v>
      </c>
      <c r="G32" s="111">
        <f t="shared" si="0"/>
        <v>0</v>
      </c>
      <c r="H32" s="20"/>
    </row>
    <row r="33" spans="1:8" x14ac:dyDescent="0.2">
      <c r="A33" s="5">
        <v>19</v>
      </c>
      <c r="B33" s="151"/>
      <c r="C33" s="217" t="str">
        <f>Цены!B23</f>
        <v>Демонтаж порога из плитки</v>
      </c>
      <c r="D33" s="85" t="str">
        <f>Цены!C23</f>
        <v>м/п</v>
      </c>
      <c r="E33" s="152">
        <f>$I$7</f>
        <v>0</v>
      </c>
      <c r="F33" s="86">
        <f>Цены!E23</f>
        <v>596</v>
      </c>
      <c r="G33" s="111">
        <f t="shared" si="0"/>
        <v>0</v>
      </c>
      <c r="H33" s="20"/>
    </row>
    <row r="34" spans="1:8" x14ac:dyDescent="0.2">
      <c r="A34" s="5">
        <v>20</v>
      </c>
      <c r="B34" s="151"/>
      <c r="C34" s="217" t="str">
        <f>Цены!B24</f>
        <v>Демонтаж плитки</v>
      </c>
      <c r="D34" s="85" t="str">
        <f>Цены!C24</f>
        <v>м2</v>
      </c>
      <c r="E34" s="152">
        <f>$D$10</f>
        <v>0</v>
      </c>
      <c r="F34" s="86">
        <f>Цены!E24</f>
        <v>449</v>
      </c>
      <c r="G34" s="111">
        <f t="shared" si="0"/>
        <v>0</v>
      </c>
      <c r="H34" s="20"/>
    </row>
    <row r="35" spans="1:8" x14ac:dyDescent="0.2">
      <c r="A35" s="5">
        <v>21</v>
      </c>
      <c r="B35" s="151"/>
      <c r="C35" s="217" t="str">
        <f>Цены!B25</f>
        <v>Демонтаж бетонного бортика</v>
      </c>
      <c r="D35" s="85" t="str">
        <f>Цены!C25</f>
        <v>м/п</v>
      </c>
      <c r="E35" s="152">
        <f>$D$9</f>
        <v>0</v>
      </c>
      <c r="F35" s="86">
        <f>Цены!E25</f>
        <v>953</v>
      </c>
      <c r="G35" s="111">
        <f t="shared" si="0"/>
        <v>0</v>
      </c>
      <c r="H35" s="20"/>
    </row>
    <row r="36" spans="1:8" x14ac:dyDescent="0.2">
      <c r="A36" s="5">
        <v>22</v>
      </c>
      <c r="B36" s="151"/>
      <c r="C36" s="217" t="str">
        <f>Цены!B26</f>
        <v>Демонтаж стяжки до 4 см</v>
      </c>
      <c r="D36" s="85" t="str">
        <f>Цены!C26</f>
        <v>м2</v>
      </c>
      <c r="E36" s="152">
        <f>$D$10</f>
        <v>0</v>
      </c>
      <c r="F36" s="86">
        <f>Цены!E26</f>
        <v>597</v>
      </c>
      <c r="G36" s="111">
        <f t="shared" si="0"/>
        <v>0</v>
      </c>
      <c r="H36" s="20"/>
    </row>
    <row r="37" spans="1:8" x14ac:dyDescent="0.2">
      <c r="A37" s="5">
        <v>23</v>
      </c>
      <c r="B37" s="151"/>
      <c r="C37" s="217" t="str">
        <f>Цены!B27</f>
        <v>Демонтаж стяжки до 6 см</v>
      </c>
      <c r="D37" s="85" t="str">
        <f>Цены!C27</f>
        <v>м2</v>
      </c>
      <c r="E37" s="152">
        <f>$D$10</f>
        <v>0</v>
      </c>
      <c r="F37" s="86">
        <f>Цены!E27</f>
        <v>747</v>
      </c>
      <c r="G37" s="111">
        <f t="shared" si="0"/>
        <v>0</v>
      </c>
      <c r="H37" s="20"/>
    </row>
    <row r="38" spans="1:8" x14ac:dyDescent="0.2">
      <c r="A38" s="5">
        <v>24</v>
      </c>
      <c r="B38" s="151"/>
      <c r="C38" s="217" t="str">
        <f>Цены!B28</f>
        <v>Разборка гидроизоляции</v>
      </c>
      <c r="D38" s="85" t="str">
        <f>Цены!C28</f>
        <v>м2</v>
      </c>
      <c r="E38" s="152">
        <f>$D$10</f>
        <v>0</v>
      </c>
      <c r="F38" s="86">
        <f>Цены!E28</f>
        <v>261</v>
      </c>
      <c r="G38" s="111">
        <f t="shared" si="0"/>
        <v>0</v>
      </c>
      <c r="H38" s="20"/>
    </row>
    <row r="39" spans="1:8" x14ac:dyDescent="0.2">
      <c r="A39" s="5">
        <v>25</v>
      </c>
      <c r="B39" s="151"/>
      <c r="C39" s="217" t="str">
        <f>Цены!B29</f>
        <v>Сухая уборка полов под  метлу, щетку</v>
      </c>
      <c r="D39" s="85" t="str">
        <f>Цены!C29</f>
        <v>м2</v>
      </c>
      <c r="E39" s="152">
        <f>$D$10</f>
        <v>0</v>
      </c>
      <c r="F39" s="86">
        <f>Цены!E29</f>
        <v>90</v>
      </c>
      <c r="G39" s="111">
        <f t="shared" si="0"/>
        <v>0</v>
      </c>
      <c r="H39" s="20"/>
    </row>
    <row r="40" spans="1:8" x14ac:dyDescent="0.2">
      <c r="A40" s="5">
        <v>26</v>
      </c>
      <c r="B40" s="151"/>
      <c r="C40" s="84" t="str">
        <f>Цены!B30</f>
        <v>Ремонт дощатых полов (протяжка саморезами)</v>
      </c>
      <c r="D40" s="85" t="str">
        <f>Цены!C30</f>
        <v>м2</v>
      </c>
      <c r="E40" s="152">
        <f>$D$10</f>
        <v>0</v>
      </c>
      <c r="F40" s="86">
        <f>Цены!E30</f>
        <v>383</v>
      </c>
      <c r="G40" s="111">
        <f t="shared" si="0"/>
        <v>0</v>
      </c>
      <c r="H40" s="20"/>
    </row>
    <row r="41" spans="1:8" x14ac:dyDescent="0.2">
      <c r="A41" s="5">
        <v>27</v>
      </c>
      <c r="B41" s="9" t="str">
        <f>IF(SUM(B42:B71)&gt;0,1,"")</f>
        <v/>
      </c>
      <c r="C41" s="428" t="s">
        <v>24</v>
      </c>
      <c r="D41" s="428"/>
      <c r="E41" s="428"/>
      <c r="F41" s="428"/>
      <c r="G41" s="428"/>
      <c r="H41" s="20"/>
    </row>
    <row r="42" spans="1:8" x14ac:dyDescent="0.2">
      <c r="A42" s="5">
        <v>28</v>
      </c>
      <c r="B42" s="151"/>
      <c r="C42" s="84" t="str">
        <f>Цены!B32</f>
        <v>Демонтаж пластикового уголка</v>
      </c>
      <c r="D42" s="85" t="str">
        <f>Цены!C32</f>
        <v>м/п</v>
      </c>
      <c r="E42" s="152">
        <f>$G$13</f>
        <v>0</v>
      </c>
      <c r="F42" s="86">
        <f>Цены!E32</f>
        <v>80</v>
      </c>
      <c r="G42" s="111">
        <f t="shared" ref="G42:G71" si="2">E42*F42</f>
        <v>0</v>
      </c>
      <c r="H42" s="20"/>
    </row>
    <row r="43" spans="1:8" x14ac:dyDescent="0.2">
      <c r="A43" s="5">
        <v>29</v>
      </c>
      <c r="B43" s="151"/>
      <c r="C43" s="84" t="str">
        <f>Цены!B33</f>
        <v>Снятие обоев (стены)</v>
      </c>
      <c r="D43" s="85" t="str">
        <f>Цены!C33</f>
        <v>м2</v>
      </c>
      <c r="E43" s="152">
        <f>D12</f>
        <v>0</v>
      </c>
      <c r="F43" s="86">
        <f>Цены!E33</f>
        <v>188</v>
      </c>
      <c r="G43" s="111">
        <f t="shared" si="2"/>
        <v>0</v>
      </c>
      <c r="H43" s="20"/>
    </row>
    <row r="44" spans="1:8" x14ac:dyDescent="0.2">
      <c r="A44" s="5">
        <v>30</v>
      </c>
      <c r="B44" s="151"/>
      <c r="C44" s="84" t="str">
        <f>Цены!B34</f>
        <v>Снятие многослойных трудноотделяемых обоев</v>
      </c>
      <c r="D44" s="85" t="str">
        <f>Цены!C34</f>
        <v>м2</v>
      </c>
      <c r="E44" s="152">
        <f t="shared" ref="E44:E49" si="3">$D$12</f>
        <v>0</v>
      </c>
      <c r="F44" s="86">
        <f>Цены!E34</f>
        <v>419</v>
      </c>
      <c r="G44" s="111">
        <f t="shared" si="2"/>
        <v>0</v>
      </c>
      <c r="H44" s="20"/>
    </row>
    <row r="45" spans="1:8" x14ac:dyDescent="0.2">
      <c r="A45" s="5">
        <v>31</v>
      </c>
      <c r="B45" s="151"/>
      <c r="C45" s="84" t="str">
        <f>Цены!B35</f>
        <v>Снятие побелки</v>
      </c>
      <c r="D45" s="85" t="str">
        <f>Цены!C35</f>
        <v>м2</v>
      </c>
      <c r="E45" s="152">
        <f t="shared" si="3"/>
        <v>0</v>
      </c>
      <c r="F45" s="86">
        <f>Цены!E35</f>
        <v>336</v>
      </c>
      <c r="G45" s="111">
        <f t="shared" si="2"/>
        <v>0</v>
      </c>
      <c r="H45" s="20"/>
    </row>
    <row r="46" spans="1:8" x14ac:dyDescent="0.2">
      <c r="A46" s="5">
        <v>32</v>
      </c>
      <c r="B46" s="151"/>
      <c r="C46" s="84" t="str">
        <f>Цены!B36</f>
        <v>Очистка краски со стен ВЭ</v>
      </c>
      <c r="D46" s="85" t="str">
        <f>Цены!C36</f>
        <v>м2</v>
      </c>
      <c r="E46" s="152">
        <f t="shared" si="3"/>
        <v>0</v>
      </c>
      <c r="F46" s="86">
        <f>Цены!E36</f>
        <v>294</v>
      </c>
      <c r="G46" s="111">
        <f t="shared" si="2"/>
        <v>0</v>
      </c>
      <c r="H46" s="20"/>
    </row>
    <row r="47" spans="1:8" x14ac:dyDescent="0.2">
      <c r="A47" s="5">
        <v>33</v>
      </c>
      <c r="B47" s="151"/>
      <c r="C47" s="84" t="str">
        <f>Цены!B37</f>
        <v>Очистка масляной краски со стен</v>
      </c>
      <c r="D47" s="85" t="str">
        <f>Цены!C37</f>
        <v>м2</v>
      </c>
      <c r="E47" s="152">
        <f t="shared" si="3"/>
        <v>0</v>
      </c>
      <c r="F47" s="86">
        <f>Цены!E37</f>
        <v>576</v>
      </c>
      <c r="G47" s="111">
        <f t="shared" si="2"/>
        <v>0</v>
      </c>
      <c r="H47" s="20"/>
    </row>
    <row r="48" spans="1:8" x14ac:dyDescent="0.2">
      <c r="A48" s="5">
        <v>34</v>
      </c>
      <c r="B48" s="151"/>
      <c r="C48" s="84" t="str">
        <f>Цены!B38</f>
        <v>Очистка стен от "жидких" обоев</v>
      </c>
      <c r="D48" s="85" t="str">
        <f>Цены!C38</f>
        <v>м2</v>
      </c>
      <c r="E48" s="152">
        <f t="shared" si="3"/>
        <v>0</v>
      </c>
      <c r="F48" s="86">
        <f>Цены!E38</f>
        <v>234</v>
      </c>
      <c r="G48" s="111">
        <f t="shared" si="2"/>
        <v>0</v>
      </c>
      <c r="H48" s="20"/>
    </row>
    <row r="49" spans="1:8" x14ac:dyDescent="0.2">
      <c r="A49" s="5">
        <v>35</v>
      </c>
      <c r="B49" s="151"/>
      <c r="C49" s="84" t="str">
        <f>Цены!B39</f>
        <v>Очистка стен от шпаклевки</v>
      </c>
      <c r="D49" s="85" t="str">
        <f>Цены!C39</f>
        <v>м2</v>
      </c>
      <c r="E49" s="152">
        <f t="shared" si="3"/>
        <v>0</v>
      </c>
      <c r="F49" s="86">
        <f>Цены!E39</f>
        <v>291</v>
      </c>
      <c r="G49" s="111">
        <f t="shared" si="2"/>
        <v>0</v>
      </c>
      <c r="H49" s="20"/>
    </row>
    <row r="50" spans="1:8" x14ac:dyDescent="0.2">
      <c r="A50" s="5">
        <v>36</v>
      </c>
      <c r="B50" s="151"/>
      <c r="C50" s="84" t="str">
        <f>Цены!B40</f>
        <v>Расшивка  трещин/рустов</v>
      </c>
      <c r="D50" s="85" t="str">
        <f>Цены!C40</f>
        <v>м/п</v>
      </c>
      <c r="E50" s="152">
        <v>0</v>
      </c>
      <c r="F50" s="86">
        <f>Цены!E40</f>
        <v>333</v>
      </c>
      <c r="G50" s="111">
        <f t="shared" si="2"/>
        <v>0</v>
      </c>
      <c r="H50" s="20"/>
    </row>
    <row r="51" spans="1:8" x14ac:dyDescent="0.2">
      <c r="A51" s="5">
        <v>37</v>
      </c>
      <c r="B51" s="151"/>
      <c r="C51" s="84" t="str">
        <f>Цены!B41</f>
        <v>Насечка стен</v>
      </c>
      <c r="D51" s="85" t="str">
        <f>Цены!C41</f>
        <v>м2</v>
      </c>
      <c r="E51" s="152">
        <f>$D$12</f>
        <v>0</v>
      </c>
      <c r="F51" s="86">
        <f>Цены!E41</f>
        <v>188</v>
      </c>
      <c r="G51" s="111">
        <f t="shared" si="2"/>
        <v>0</v>
      </c>
      <c r="H51" s="20"/>
    </row>
    <row r="52" spans="1:8" x14ac:dyDescent="0.2">
      <c r="A52" s="5">
        <v>38</v>
      </c>
      <c r="B52" s="151"/>
      <c r="C52" s="84" t="str">
        <f>Цены!B42</f>
        <v>Расшивка плиточных швов (стены)</v>
      </c>
      <c r="D52" s="85" t="str">
        <f>Цены!C42</f>
        <v>м/п</v>
      </c>
      <c r="E52" s="152">
        <f>D9</f>
        <v>0</v>
      </c>
      <c r="F52" s="86">
        <f>Цены!E42</f>
        <v>383</v>
      </c>
      <c r="G52" s="111">
        <f t="shared" si="2"/>
        <v>0</v>
      </c>
      <c r="H52" s="20"/>
    </row>
    <row r="53" spans="1:8" x14ac:dyDescent="0.2">
      <c r="A53" s="5">
        <v>39</v>
      </c>
      <c r="B53" s="151"/>
      <c r="C53" s="84" t="str">
        <f>Цены!B43</f>
        <v>Демонтаж керамической плитки</v>
      </c>
      <c r="D53" s="85" t="str">
        <f>Цены!C43</f>
        <v>м2</v>
      </c>
      <c r="E53" s="152">
        <f>D12</f>
        <v>0</v>
      </c>
      <c r="F53" s="86">
        <f>Цены!E43</f>
        <v>449</v>
      </c>
      <c r="G53" s="111">
        <f t="shared" si="2"/>
        <v>0</v>
      </c>
      <c r="H53" s="20"/>
    </row>
    <row r="54" spans="1:8" x14ac:dyDescent="0.2">
      <c r="A54" s="5">
        <v>40</v>
      </c>
      <c r="B54" s="151"/>
      <c r="C54" s="84" t="str">
        <f>Цены!B44</f>
        <v>Отбивка плиточного клея</v>
      </c>
      <c r="D54" s="85" t="str">
        <f>Цены!C44</f>
        <v>м2</v>
      </c>
      <c r="E54" s="152">
        <f>D12</f>
        <v>0</v>
      </c>
      <c r="F54" s="86">
        <f>Цены!E44</f>
        <v>438</v>
      </c>
      <c r="G54" s="111">
        <f t="shared" si="2"/>
        <v>0</v>
      </c>
      <c r="H54" s="20"/>
    </row>
    <row r="55" spans="1:8" x14ac:dyDescent="0.2">
      <c r="A55" s="5">
        <v>41</v>
      </c>
      <c r="B55" s="151"/>
      <c r="C55" s="84" t="str">
        <f>Цены!B45</f>
        <v xml:space="preserve">Ошкуривание поверхности стен </v>
      </c>
      <c r="D55" s="85" t="str">
        <f>Цены!C45</f>
        <v>м2</v>
      </c>
      <c r="E55" s="152">
        <f t="shared" ref="E55:E63" si="4">$D$12</f>
        <v>0</v>
      </c>
      <c r="F55" s="86">
        <f>Цены!E45</f>
        <v>263</v>
      </c>
      <c r="G55" s="111">
        <f t="shared" si="2"/>
        <v>0</v>
      </c>
      <c r="H55" s="20"/>
    </row>
    <row r="56" spans="1:8" x14ac:dyDescent="0.2">
      <c r="A56" s="5">
        <v>42</v>
      </c>
      <c r="B56" s="151"/>
      <c r="C56" s="84" t="str">
        <f>Цены!B46</f>
        <v>Демонтаж панелей ПВХ (без каркаса)</v>
      </c>
      <c r="D56" s="85" t="str">
        <f>Цены!C46</f>
        <v>м2</v>
      </c>
      <c r="E56" s="152">
        <f t="shared" si="4"/>
        <v>0</v>
      </c>
      <c r="F56" s="86">
        <f>Цены!E46</f>
        <v>117</v>
      </c>
      <c r="G56" s="111">
        <f t="shared" si="2"/>
        <v>0</v>
      </c>
      <c r="H56" s="20"/>
    </row>
    <row r="57" spans="1:8" x14ac:dyDescent="0.2">
      <c r="A57" s="5">
        <v>43</v>
      </c>
      <c r="B57" s="151"/>
      <c r="C57" s="84" t="str">
        <f>Цены!B47</f>
        <v>Демонтаж облицовки стен из ДСП, вагонки</v>
      </c>
      <c r="D57" s="85" t="str">
        <f>Цены!C47</f>
        <v>м2</v>
      </c>
      <c r="E57" s="152">
        <f t="shared" si="4"/>
        <v>0</v>
      </c>
      <c r="F57" s="86">
        <f>Цены!E47</f>
        <v>366</v>
      </c>
      <c r="G57" s="111">
        <f t="shared" si="2"/>
        <v>0</v>
      </c>
      <c r="H57" s="20"/>
    </row>
    <row r="58" spans="1:8" x14ac:dyDescent="0.2">
      <c r="A58" s="5">
        <v>44</v>
      </c>
      <c r="B58" s="151"/>
      <c r="C58" s="84" t="str">
        <f>Цены!B48</f>
        <v>Демонтаж панелей ПВХ (с каркасом)</v>
      </c>
      <c r="D58" s="85" t="str">
        <f>Цены!C48</f>
        <v>м2</v>
      </c>
      <c r="E58" s="152">
        <f t="shared" si="4"/>
        <v>0</v>
      </c>
      <c r="F58" s="86">
        <f>Цены!E48</f>
        <v>186</v>
      </c>
      <c r="G58" s="111">
        <f t="shared" si="2"/>
        <v>0</v>
      </c>
      <c r="H58" s="20"/>
    </row>
    <row r="59" spans="1:8" ht="25.5" x14ac:dyDescent="0.2">
      <c r="A59" s="5">
        <v>45</v>
      </c>
      <c r="B59" s="151"/>
      <c r="C59" s="84" t="str">
        <f>Цены!B49</f>
        <v xml:space="preserve">Демонтаж обшивки стен из ГКЛ на металлокарскасе </v>
      </c>
      <c r="D59" s="85" t="str">
        <f>Цены!C49</f>
        <v>м2</v>
      </c>
      <c r="E59" s="152">
        <f t="shared" si="4"/>
        <v>0</v>
      </c>
      <c r="F59" s="86">
        <f>Цены!E49</f>
        <v>447</v>
      </c>
      <c r="G59" s="111">
        <f t="shared" si="2"/>
        <v>0</v>
      </c>
      <c r="H59" s="20"/>
    </row>
    <row r="60" spans="1:8" x14ac:dyDescent="0.2">
      <c r="A60" s="5">
        <v>46</v>
      </c>
      <c r="B60" s="151"/>
      <c r="C60" s="84" t="str">
        <f>Цены!B50</f>
        <v xml:space="preserve">Демонтаж "дранки" со стен </v>
      </c>
      <c r="D60" s="85" t="str">
        <f>Цены!C50</f>
        <v>м2</v>
      </c>
      <c r="E60" s="152">
        <f t="shared" si="4"/>
        <v>0</v>
      </c>
      <c r="F60" s="86">
        <f>Цены!E50</f>
        <v>525</v>
      </c>
      <c r="G60" s="111">
        <f t="shared" si="2"/>
        <v>0</v>
      </c>
      <c r="H60" s="20"/>
    </row>
    <row r="61" spans="1:8" x14ac:dyDescent="0.2">
      <c r="A61" s="5">
        <v>47</v>
      </c>
      <c r="B61" s="151"/>
      <c r="C61" s="84" t="str">
        <f>Цены!B51</f>
        <v xml:space="preserve">Демонтаж утеплителя </v>
      </c>
      <c r="D61" s="85" t="str">
        <f>Цены!C51</f>
        <v>м2</v>
      </c>
      <c r="E61" s="152">
        <f t="shared" si="4"/>
        <v>0</v>
      </c>
      <c r="F61" s="86">
        <f>Цены!E51</f>
        <v>285</v>
      </c>
      <c r="G61" s="111">
        <f t="shared" si="2"/>
        <v>0</v>
      </c>
      <c r="H61" s="20"/>
    </row>
    <row r="62" spans="1:8" x14ac:dyDescent="0.2">
      <c r="A62" s="5">
        <v>48</v>
      </c>
      <c r="B62" s="151"/>
      <c r="C62" s="84" t="str">
        <f>Цены!B52</f>
        <v>Отбивка штукатурки со стен</v>
      </c>
      <c r="D62" s="85" t="str">
        <f>Цены!C52</f>
        <v>м2</v>
      </c>
      <c r="E62" s="152">
        <f t="shared" si="4"/>
        <v>0</v>
      </c>
      <c r="F62" s="86">
        <f>Цены!E52</f>
        <v>522</v>
      </c>
      <c r="G62" s="111">
        <f t="shared" si="2"/>
        <v>0</v>
      </c>
      <c r="H62" s="20"/>
    </row>
    <row r="63" spans="1:8" x14ac:dyDescent="0.2">
      <c r="A63" s="5">
        <v>49</v>
      </c>
      <c r="B63" s="151"/>
      <c r="C63" s="84" t="str">
        <f>Цены!B53</f>
        <v>Демонтаж деревянных стен</v>
      </c>
      <c r="D63" s="85" t="str">
        <f>Цены!C53</f>
        <v>м2</v>
      </c>
      <c r="E63" s="152">
        <f t="shared" si="4"/>
        <v>0</v>
      </c>
      <c r="F63" s="86">
        <f>Цены!E53</f>
        <v>1148</v>
      </c>
      <c r="G63" s="111">
        <f t="shared" si="2"/>
        <v>0</v>
      </c>
      <c r="H63" s="20"/>
    </row>
    <row r="64" spans="1:8" x14ac:dyDescent="0.2">
      <c r="A64" s="5">
        <v>50</v>
      </c>
      <c r="B64" s="151"/>
      <c r="C64" s="84" t="str">
        <f>Цены!B54</f>
        <v xml:space="preserve">Демонтаж подоконного блока </v>
      </c>
      <c r="D64" s="85" t="str">
        <f>Цены!C54</f>
        <v>шт.</v>
      </c>
      <c r="E64" s="152">
        <v>1</v>
      </c>
      <c r="F64" s="86">
        <f>Цены!E54</f>
        <v>6818</v>
      </c>
      <c r="G64" s="111">
        <f t="shared" si="2"/>
        <v>6818</v>
      </c>
      <c r="H64" s="20"/>
    </row>
    <row r="65" spans="1:8" x14ac:dyDescent="0.2">
      <c r="A65" s="5">
        <v>51</v>
      </c>
      <c r="B65" s="151"/>
      <c r="C65" s="84" t="str">
        <f>Цены!B55</f>
        <v>Демонтаж стен (перегородок) в 1/2 кирпич</v>
      </c>
      <c r="D65" s="85" t="str">
        <f>Цены!C55</f>
        <v>м2</v>
      </c>
      <c r="E65" s="152">
        <f t="shared" ref="E65:E71" si="5">$D$12</f>
        <v>0</v>
      </c>
      <c r="F65" s="86">
        <f>Цены!E55</f>
        <v>1718</v>
      </c>
      <c r="G65" s="111">
        <f t="shared" si="2"/>
        <v>0</v>
      </c>
      <c r="H65" s="20"/>
    </row>
    <row r="66" spans="1:8" x14ac:dyDescent="0.2">
      <c r="A66" s="5">
        <v>52</v>
      </c>
      <c r="B66" s="151"/>
      <c r="C66" s="84" t="str">
        <f>Цены!B56</f>
        <v>Демонтаж стен (перегородок) в 1 кирпич</v>
      </c>
      <c r="D66" s="85" t="str">
        <f>Цены!C56</f>
        <v>м2</v>
      </c>
      <c r="E66" s="152">
        <f t="shared" si="5"/>
        <v>0</v>
      </c>
      <c r="F66" s="86">
        <f>Цены!E56</f>
        <v>2153</v>
      </c>
      <c r="G66" s="111">
        <f t="shared" si="2"/>
        <v>0</v>
      </c>
      <c r="H66" s="20"/>
    </row>
    <row r="67" spans="1:8" x14ac:dyDescent="0.2">
      <c r="A67" s="5">
        <v>53</v>
      </c>
      <c r="B67" s="151"/>
      <c r="C67" s="84" t="str">
        <f>Цены!B57</f>
        <v>Демонтаж стен (перегородок) в 2 кирпича</v>
      </c>
      <c r="D67" s="85" t="str">
        <f>Цены!C57</f>
        <v>м2</v>
      </c>
      <c r="E67" s="152">
        <f t="shared" si="5"/>
        <v>0</v>
      </c>
      <c r="F67" s="86">
        <f>Цены!E57</f>
        <v>2768</v>
      </c>
      <c r="G67" s="111">
        <f t="shared" si="2"/>
        <v>0</v>
      </c>
      <c r="H67" s="20"/>
    </row>
    <row r="68" spans="1:8" x14ac:dyDescent="0.2">
      <c r="A68" s="5">
        <v>54</v>
      </c>
      <c r="B68" s="151"/>
      <c r="C68" s="84" t="str">
        <f>Цены!B58</f>
        <v>Демонтаж стен из гипсолита, ПГП</v>
      </c>
      <c r="D68" s="85" t="str">
        <f>Цены!C58</f>
        <v>м2</v>
      </c>
      <c r="E68" s="152">
        <f t="shared" si="5"/>
        <v>0</v>
      </c>
      <c r="F68" s="86">
        <f>Цены!E58</f>
        <v>924</v>
      </c>
      <c r="G68" s="111">
        <f t="shared" si="2"/>
        <v>0</v>
      </c>
      <c r="H68" s="20"/>
    </row>
    <row r="69" spans="1:8" x14ac:dyDescent="0.2">
      <c r="A69" s="5">
        <v>55</v>
      </c>
      <c r="B69" s="151"/>
      <c r="C69" s="84" t="str">
        <f>Цены!B59</f>
        <v>Демонтаж стен из пеноблока</v>
      </c>
      <c r="D69" s="85" t="str">
        <f>Цены!C59</f>
        <v>м2</v>
      </c>
      <c r="E69" s="152">
        <f t="shared" si="5"/>
        <v>0</v>
      </c>
      <c r="F69" s="86">
        <f>Цены!E59</f>
        <v>966</v>
      </c>
      <c r="G69" s="111">
        <f t="shared" si="2"/>
        <v>0</v>
      </c>
      <c r="H69" s="20"/>
    </row>
    <row r="70" spans="1:8" x14ac:dyDescent="0.2">
      <c r="A70" s="5">
        <v>56</v>
      </c>
      <c r="B70" s="151"/>
      <c r="C70" s="84" t="str">
        <f>Цены!B60</f>
        <v>Демонтаж стен из ацеида, ГВЛ, ГКЛ</v>
      </c>
      <c r="D70" s="85" t="str">
        <f>Цены!C60</f>
        <v>м2</v>
      </c>
      <c r="E70" s="152">
        <f t="shared" si="5"/>
        <v>0</v>
      </c>
      <c r="F70" s="86">
        <f>Цены!E60</f>
        <v>747</v>
      </c>
      <c r="G70" s="111">
        <f t="shared" si="2"/>
        <v>0</v>
      </c>
      <c r="H70" s="20"/>
    </row>
    <row r="71" spans="1:8" x14ac:dyDescent="0.2">
      <c r="A71" s="5">
        <v>57</v>
      </c>
      <c r="B71" s="151"/>
      <c r="C71" s="84" t="str">
        <f>Цены!B61</f>
        <v>Демонтаж бетонных стен толщиной до 80 мм</v>
      </c>
      <c r="D71" s="85" t="str">
        <f>Цены!C61</f>
        <v>м2</v>
      </c>
      <c r="E71" s="152">
        <f t="shared" si="5"/>
        <v>0</v>
      </c>
      <c r="F71" s="86">
        <f>Цены!E61</f>
        <v>5798</v>
      </c>
      <c r="G71" s="111">
        <f t="shared" si="2"/>
        <v>0</v>
      </c>
      <c r="H71" s="20"/>
    </row>
    <row r="72" spans="1:8" x14ac:dyDescent="0.2">
      <c r="A72" s="5">
        <v>58</v>
      </c>
      <c r="B72" s="9" t="str">
        <f>IF(SUM(B73:B80)&gt;0,1,"")</f>
        <v/>
      </c>
      <c r="C72" s="428" t="s">
        <v>49</v>
      </c>
      <c r="D72" s="428"/>
      <c r="E72" s="428"/>
      <c r="F72" s="428"/>
      <c r="G72" s="428"/>
      <c r="H72" s="20"/>
    </row>
    <row r="73" spans="1:8" x14ac:dyDescent="0.2">
      <c r="A73" s="5">
        <v>59</v>
      </c>
      <c r="B73" s="151"/>
      <c r="C73" s="84" t="str">
        <f>Цены!B63</f>
        <v>Демонтаж уголка с откосов, углов</v>
      </c>
      <c r="D73" s="85" t="str">
        <f>Цены!C63</f>
        <v>м/п</v>
      </c>
      <c r="E73" s="152">
        <f t="shared" ref="E73:E80" si="6">$G$13</f>
        <v>0</v>
      </c>
      <c r="F73" s="86">
        <f>Цены!E63</f>
        <v>50</v>
      </c>
      <c r="G73" s="111">
        <f t="shared" ref="G73:G80" si="7">E73*F73</f>
        <v>0</v>
      </c>
      <c r="H73" s="20"/>
    </row>
    <row r="74" spans="1:8" x14ac:dyDescent="0.2">
      <c r="A74" s="5">
        <v>60</v>
      </c>
      <c r="B74" s="151"/>
      <c r="C74" s="84" t="str">
        <f>Цены!B64</f>
        <v>Демонтаж сэндвич панелей</v>
      </c>
      <c r="D74" s="85" t="str">
        <f>Цены!C64</f>
        <v>м/п</v>
      </c>
      <c r="E74" s="152">
        <f t="shared" si="6"/>
        <v>0</v>
      </c>
      <c r="F74" s="86">
        <f>Цены!E64</f>
        <v>98</v>
      </c>
      <c r="G74" s="111">
        <f t="shared" si="7"/>
        <v>0</v>
      </c>
      <c r="H74" s="20"/>
    </row>
    <row r="75" spans="1:8" x14ac:dyDescent="0.2">
      <c r="A75" s="5">
        <v>61</v>
      </c>
      <c r="B75" s="151"/>
      <c r="C75" s="84" t="str">
        <f>Цены!B65</f>
        <v>Обрезка пены с откосов, углов</v>
      </c>
      <c r="D75" s="85" t="str">
        <f>Цены!C65</f>
        <v>м/п</v>
      </c>
      <c r="E75" s="152">
        <f t="shared" si="6"/>
        <v>0</v>
      </c>
      <c r="F75" s="86">
        <f>Цены!E65</f>
        <v>51</v>
      </c>
      <c r="G75" s="111">
        <f t="shared" si="7"/>
        <v>0</v>
      </c>
      <c r="H75" s="20"/>
    </row>
    <row r="76" spans="1:8" x14ac:dyDescent="0.2">
      <c r="A76" s="5">
        <v>62</v>
      </c>
      <c r="B76" s="151"/>
      <c r="C76" s="84" t="str">
        <f>Цены!B66</f>
        <v>Очистка откосов, углов от шпаклевки</v>
      </c>
      <c r="D76" s="85" t="str">
        <f>Цены!C66</f>
        <v>м/п</v>
      </c>
      <c r="E76" s="152">
        <f t="shared" si="6"/>
        <v>0</v>
      </c>
      <c r="F76" s="86">
        <f>Цены!E66</f>
        <v>294</v>
      </c>
      <c r="G76" s="111">
        <f t="shared" si="7"/>
        <v>0</v>
      </c>
      <c r="H76" s="20"/>
    </row>
    <row r="77" spans="1:8" x14ac:dyDescent="0.2">
      <c r="A77" s="5">
        <v>63</v>
      </c>
      <c r="B77" s="151"/>
      <c r="C77" s="84" t="str">
        <f>Цены!B67</f>
        <v>Очистка от краски откосов, углов</v>
      </c>
      <c r="D77" s="85" t="str">
        <f>Цены!C67</f>
        <v>м/п</v>
      </c>
      <c r="E77" s="152">
        <f t="shared" si="6"/>
        <v>0</v>
      </c>
      <c r="F77" s="86">
        <f>Цены!E67</f>
        <v>279</v>
      </c>
      <c r="G77" s="111">
        <f t="shared" si="7"/>
        <v>0</v>
      </c>
      <c r="H77" s="20"/>
    </row>
    <row r="78" spans="1:8" x14ac:dyDescent="0.2">
      <c r="A78" s="5">
        <v>64</v>
      </c>
      <c r="B78" s="151"/>
      <c r="C78" s="84" t="str">
        <f>Цены!B68</f>
        <v>Демонтаж бетонного подоконника</v>
      </c>
      <c r="D78" s="85" t="str">
        <f>Цены!C68</f>
        <v>м/п</v>
      </c>
      <c r="E78" s="152">
        <f t="shared" si="6"/>
        <v>0</v>
      </c>
      <c r="F78" s="86">
        <f>Цены!E68</f>
        <v>1089</v>
      </c>
      <c r="G78" s="111">
        <f t="shared" si="7"/>
        <v>0</v>
      </c>
      <c r="H78" s="20"/>
    </row>
    <row r="79" spans="1:8" x14ac:dyDescent="0.2">
      <c r="A79" s="5">
        <v>65</v>
      </c>
      <c r="B79" s="151"/>
      <c r="C79" s="84" t="str">
        <f>Цены!B69</f>
        <v>Отбивка штукатурки с откосов, углов</v>
      </c>
      <c r="D79" s="85" t="str">
        <f>Цены!C69</f>
        <v>м/п</v>
      </c>
      <c r="E79" s="152">
        <f t="shared" si="6"/>
        <v>0</v>
      </c>
      <c r="F79" s="86">
        <f>Цены!E69</f>
        <v>381</v>
      </c>
      <c r="G79" s="111">
        <f t="shared" si="7"/>
        <v>0</v>
      </c>
      <c r="H79" s="20"/>
    </row>
    <row r="80" spans="1:8" x14ac:dyDescent="0.2">
      <c r="A80" s="5">
        <v>66</v>
      </c>
      <c r="B80" s="151"/>
      <c r="C80" s="84" t="str">
        <f>Цены!B70</f>
        <v>Демонтаж откосов из ГКЛв</v>
      </c>
      <c r="D80" s="85" t="str">
        <f>Цены!C70</f>
        <v>м/п</v>
      </c>
      <c r="E80" s="152">
        <f t="shared" si="6"/>
        <v>0</v>
      </c>
      <c r="F80" s="86">
        <f>Цены!E70</f>
        <v>210</v>
      </c>
      <c r="G80" s="111">
        <f t="shared" si="7"/>
        <v>0</v>
      </c>
      <c r="H80" s="20"/>
    </row>
    <row r="81" spans="1:8" x14ac:dyDescent="0.2">
      <c r="A81" s="5">
        <v>67</v>
      </c>
      <c r="B81" s="9" t="str">
        <f>IF(SUM(B82:B99)&gt;0,1,"")</f>
        <v/>
      </c>
      <c r="C81" s="428" t="s">
        <v>59</v>
      </c>
      <c r="D81" s="428"/>
      <c r="E81" s="428"/>
      <c r="F81" s="428"/>
      <c r="G81" s="428"/>
      <c r="H81" s="20"/>
    </row>
    <row r="82" spans="1:8" x14ac:dyDescent="0.2">
      <c r="A82" s="5">
        <v>68</v>
      </c>
      <c r="B82" s="151"/>
      <c r="C82" s="84" t="str">
        <f>Цены!B72</f>
        <v xml:space="preserve">Демонтаж лепнины без сохранения </v>
      </c>
      <c r="D82" s="85" t="str">
        <f>Цены!C72</f>
        <v>м/п</v>
      </c>
      <c r="E82" s="152">
        <f>$D$9</f>
        <v>0</v>
      </c>
      <c r="F82" s="86">
        <f>Цены!E72</f>
        <v>171</v>
      </c>
      <c r="G82" s="111">
        <f t="shared" ref="G82:G99" si="8">E82*F82</f>
        <v>0</v>
      </c>
      <c r="H82" s="20"/>
    </row>
    <row r="83" spans="1:8" x14ac:dyDescent="0.2">
      <c r="A83" s="5">
        <v>69</v>
      </c>
      <c r="B83" s="151"/>
      <c r="C83" s="84" t="str">
        <f>Цены!B73</f>
        <v>Демонтаж потолочного плинтуса</v>
      </c>
      <c r="D83" s="85" t="str">
        <f>Цены!C73</f>
        <v>м/п</v>
      </c>
      <c r="E83" s="152">
        <f>$D$9</f>
        <v>0</v>
      </c>
      <c r="F83" s="86">
        <f>Цены!E73</f>
        <v>138</v>
      </c>
      <c r="G83" s="111">
        <f t="shared" si="8"/>
        <v>0</v>
      </c>
      <c r="H83" s="20"/>
    </row>
    <row r="84" spans="1:8" x14ac:dyDescent="0.2">
      <c r="A84" s="5">
        <v>70</v>
      </c>
      <c r="B84" s="151"/>
      <c r="C84" s="84" t="str">
        <f>Цены!B74</f>
        <v>Демонтаж подвесных потолков ГКЛ</v>
      </c>
      <c r="D84" s="85" t="str">
        <f>Цены!C74</f>
        <v>м2</v>
      </c>
      <c r="E84" s="152">
        <f t="shared" ref="E84:E98" si="9">$D$10</f>
        <v>0</v>
      </c>
      <c r="F84" s="86">
        <f>Цены!E74</f>
        <v>488</v>
      </c>
      <c r="G84" s="111">
        <f t="shared" si="8"/>
        <v>0</v>
      </c>
      <c r="H84" s="20"/>
    </row>
    <row r="85" spans="1:8" x14ac:dyDescent="0.2">
      <c r="A85" s="5">
        <v>71</v>
      </c>
      <c r="B85" s="151"/>
      <c r="C85" s="84" t="str">
        <f>Цены!B75</f>
        <v>Демонтаж реечного потолка</v>
      </c>
      <c r="D85" s="85" t="str">
        <f>Цены!C75</f>
        <v>м2</v>
      </c>
      <c r="E85" s="152">
        <f t="shared" si="9"/>
        <v>0</v>
      </c>
      <c r="F85" s="86">
        <f>Цены!E75</f>
        <v>234</v>
      </c>
      <c r="G85" s="111">
        <f t="shared" si="8"/>
        <v>0</v>
      </c>
      <c r="H85" s="20"/>
    </row>
    <row r="86" spans="1:8" ht="25.5" x14ac:dyDescent="0.2">
      <c r="A86" s="5">
        <v>72</v>
      </c>
      <c r="B86" s="151"/>
      <c r="C86" s="84" t="str">
        <f>Цены!B76</f>
        <v>Демонтаж кассетного подвесного потолка (армстронг)</v>
      </c>
      <c r="D86" s="85" t="str">
        <f>Цены!C76</f>
        <v>м2</v>
      </c>
      <c r="E86" s="152">
        <f t="shared" si="9"/>
        <v>0</v>
      </c>
      <c r="F86" s="86">
        <f>Цены!E76</f>
        <v>177</v>
      </c>
      <c r="G86" s="111">
        <f t="shared" si="8"/>
        <v>0</v>
      </c>
      <c r="H86" s="20"/>
    </row>
    <row r="87" spans="1:8" ht="25.5" x14ac:dyDescent="0.2">
      <c r="A87" s="5">
        <v>73</v>
      </c>
      <c r="B87" s="151"/>
      <c r="C87" s="84" t="str">
        <f>Цены!B77</f>
        <v>Демонтаж панелей кассетного потолка без профиля (армстронг)</v>
      </c>
      <c r="D87" s="85" t="str">
        <f>Цены!C77</f>
        <v>м2</v>
      </c>
      <c r="E87" s="152">
        <f t="shared" si="9"/>
        <v>0</v>
      </c>
      <c r="F87" s="86">
        <f>Цены!E77</f>
        <v>98</v>
      </c>
      <c r="G87" s="111">
        <f t="shared" si="8"/>
        <v>0</v>
      </c>
      <c r="H87" s="20"/>
    </row>
    <row r="88" spans="1:8" x14ac:dyDescent="0.2">
      <c r="A88" s="5">
        <v>74</v>
      </c>
      <c r="B88" s="151"/>
      <c r="C88" s="84" t="str">
        <f>Цены!B78</f>
        <v>Демонтаж потолочных панелей (на клею)</v>
      </c>
      <c r="D88" s="85" t="str">
        <f>Цены!C78</f>
        <v>м2</v>
      </c>
      <c r="E88" s="152">
        <f t="shared" si="9"/>
        <v>0</v>
      </c>
      <c r="F88" s="86">
        <f>Цены!E78</f>
        <v>156</v>
      </c>
      <c r="G88" s="111">
        <f t="shared" si="8"/>
        <v>0</v>
      </c>
      <c r="H88" s="20"/>
    </row>
    <row r="89" spans="1:8" x14ac:dyDescent="0.2">
      <c r="A89" s="5">
        <v>75</v>
      </c>
      <c r="B89" s="151"/>
      <c r="C89" s="84" t="str">
        <f>Цены!B79</f>
        <v>Демонтаж натяжного потолка (включая профиль)</v>
      </c>
      <c r="D89" s="85" t="str">
        <f>Цены!C79</f>
        <v>м2</v>
      </c>
      <c r="E89" s="152">
        <f t="shared" si="9"/>
        <v>0</v>
      </c>
      <c r="F89" s="86">
        <f>Цены!E79</f>
        <v>180</v>
      </c>
      <c r="G89" s="111">
        <f t="shared" si="8"/>
        <v>0</v>
      </c>
      <c r="H89" s="20"/>
    </row>
    <row r="90" spans="1:8" x14ac:dyDescent="0.2">
      <c r="A90" s="5">
        <v>76</v>
      </c>
      <c r="B90" s="151"/>
      <c r="C90" s="84" t="str">
        <f>Цены!B80</f>
        <v xml:space="preserve">Снятие полистирольных плиток </v>
      </c>
      <c r="D90" s="85" t="str">
        <f>Цены!C80</f>
        <v>м2</v>
      </c>
      <c r="E90" s="152">
        <f t="shared" si="9"/>
        <v>0</v>
      </c>
      <c r="F90" s="86">
        <f>Цены!E80</f>
        <v>171</v>
      </c>
      <c r="G90" s="111">
        <f t="shared" si="8"/>
        <v>0</v>
      </c>
      <c r="H90" s="20"/>
    </row>
    <row r="91" spans="1:8" x14ac:dyDescent="0.2">
      <c r="A91" s="5">
        <v>77</v>
      </c>
      <c r="B91" s="151"/>
      <c r="C91" s="84" t="str">
        <f>Цены!B81</f>
        <v>Демонтаж потолков из ацеида, гипсолита</v>
      </c>
      <c r="D91" s="85" t="str">
        <f>Цены!C81</f>
        <v>м2</v>
      </c>
      <c r="E91" s="152">
        <f t="shared" si="9"/>
        <v>0</v>
      </c>
      <c r="F91" s="86">
        <f>Цены!E81</f>
        <v>923</v>
      </c>
      <c r="G91" s="111">
        <f t="shared" si="8"/>
        <v>0</v>
      </c>
      <c r="H91" s="20"/>
    </row>
    <row r="92" spans="1:8" x14ac:dyDescent="0.2">
      <c r="A92" s="5">
        <v>78</v>
      </c>
      <c r="B92" s="151"/>
      <c r="C92" s="84" t="str">
        <f>Цены!B82</f>
        <v>Очистка от побелки</v>
      </c>
      <c r="D92" s="85" t="str">
        <f>Цены!C82</f>
        <v>м2</v>
      </c>
      <c r="E92" s="152">
        <f t="shared" si="9"/>
        <v>0</v>
      </c>
      <c r="F92" s="86">
        <f>Цены!E82</f>
        <v>441</v>
      </c>
      <c r="G92" s="111">
        <f t="shared" si="8"/>
        <v>0</v>
      </c>
      <c r="H92" s="20"/>
    </row>
    <row r="93" spans="1:8" x14ac:dyDescent="0.2">
      <c r="A93" s="5">
        <v>79</v>
      </c>
      <c r="B93" s="151"/>
      <c r="C93" s="84" t="str">
        <f>Цены!B83</f>
        <v>Очистка от краски ВЭ</v>
      </c>
      <c r="D93" s="85" t="str">
        <f>Цены!C83</f>
        <v>м2</v>
      </c>
      <c r="E93" s="152">
        <f t="shared" si="9"/>
        <v>0</v>
      </c>
      <c r="F93" s="86">
        <f>Цены!E83</f>
        <v>351</v>
      </c>
      <c r="G93" s="111">
        <f t="shared" si="8"/>
        <v>0</v>
      </c>
      <c r="H93" s="20"/>
    </row>
    <row r="94" spans="1:8" x14ac:dyDescent="0.2">
      <c r="A94" s="5">
        <v>80</v>
      </c>
      <c r="B94" s="151"/>
      <c r="C94" s="84" t="str">
        <f>Цены!B84</f>
        <v>Очистка потолков от масляной краски</v>
      </c>
      <c r="D94" s="85" t="str">
        <f>Цены!C84</f>
        <v>м2</v>
      </c>
      <c r="E94" s="152">
        <f t="shared" si="9"/>
        <v>0</v>
      </c>
      <c r="F94" s="86">
        <f>Цены!E84</f>
        <v>936</v>
      </c>
      <c r="G94" s="111">
        <f t="shared" si="8"/>
        <v>0</v>
      </c>
      <c r="H94" s="20"/>
    </row>
    <row r="95" spans="1:8" x14ac:dyDescent="0.2">
      <c r="A95" s="5">
        <v>81</v>
      </c>
      <c r="B95" s="151"/>
      <c r="C95" s="84" t="str">
        <f>Цены!B85</f>
        <v>Снятие обоев (потолок)</v>
      </c>
      <c r="D95" s="85" t="str">
        <f>Цены!C85</f>
        <v>м2</v>
      </c>
      <c r="E95" s="152">
        <f t="shared" si="9"/>
        <v>0</v>
      </c>
      <c r="F95" s="86">
        <f>Цены!E85</f>
        <v>218</v>
      </c>
      <c r="G95" s="111">
        <f t="shared" si="8"/>
        <v>0</v>
      </c>
      <c r="H95" s="20"/>
    </row>
    <row r="96" spans="1:8" x14ac:dyDescent="0.2">
      <c r="A96" s="5">
        <v>82</v>
      </c>
      <c r="B96" s="151"/>
      <c r="C96" s="84" t="str">
        <f>Цены!B86</f>
        <v>Снятие многослойных трудноотделяемых обоев</v>
      </c>
      <c r="D96" s="85" t="str">
        <f>Цены!C86</f>
        <v>м2</v>
      </c>
      <c r="E96" s="152">
        <f t="shared" si="9"/>
        <v>0</v>
      </c>
      <c r="F96" s="86">
        <f>Цены!E86</f>
        <v>486</v>
      </c>
      <c r="G96" s="111">
        <f t="shared" si="8"/>
        <v>0</v>
      </c>
      <c r="H96" s="20"/>
    </row>
    <row r="97" spans="1:8" x14ac:dyDescent="0.2">
      <c r="A97" s="5">
        <v>83</v>
      </c>
      <c r="B97" s="151"/>
      <c r="C97" s="84" t="str">
        <f>Цены!B87</f>
        <v>Очистка потолка от шпаклевки</v>
      </c>
      <c r="D97" s="85" t="str">
        <f>Цены!C87</f>
        <v>м2</v>
      </c>
      <c r="E97" s="152">
        <f t="shared" si="9"/>
        <v>0</v>
      </c>
      <c r="F97" s="86">
        <f>Цены!E87</f>
        <v>426</v>
      </c>
      <c r="G97" s="111">
        <f t="shared" si="8"/>
        <v>0</v>
      </c>
      <c r="H97" s="20"/>
    </row>
    <row r="98" spans="1:8" x14ac:dyDescent="0.2">
      <c r="A98" s="5">
        <v>84</v>
      </c>
      <c r="B98" s="151"/>
      <c r="C98" s="84" t="str">
        <f>Цены!B88</f>
        <v>Отбивка  штукатурки</v>
      </c>
      <c r="D98" s="85" t="str">
        <f>Цены!C88</f>
        <v>м2</v>
      </c>
      <c r="E98" s="152">
        <f t="shared" si="9"/>
        <v>0</v>
      </c>
      <c r="F98" s="86">
        <f>Цены!E88</f>
        <v>486</v>
      </c>
      <c r="G98" s="111">
        <f t="shared" si="8"/>
        <v>0</v>
      </c>
      <c r="H98" s="20"/>
    </row>
    <row r="99" spans="1:8" x14ac:dyDescent="0.2">
      <c r="A99" s="5">
        <v>85</v>
      </c>
      <c r="B99" s="151"/>
      <c r="C99" s="84" t="str">
        <f>Цены!B89</f>
        <v>Расшивка трещин рустов</v>
      </c>
      <c r="D99" s="85" t="str">
        <f>Цены!C89</f>
        <v>м/п</v>
      </c>
      <c r="E99" s="152">
        <f>$D$9</f>
        <v>0</v>
      </c>
      <c r="F99" s="86">
        <f>Цены!E89</f>
        <v>312</v>
      </c>
      <c r="G99" s="111">
        <f t="shared" si="8"/>
        <v>0</v>
      </c>
      <c r="H99" s="20"/>
    </row>
    <row r="100" spans="1:8" x14ac:dyDescent="0.2">
      <c r="A100" s="5">
        <v>86</v>
      </c>
      <c r="B100" s="9" t="str">
        <f>IF(SUM(B101:B117)&gt;0,1,"")</f>
        <v/>
      </c>
      <c r="C100" s="428" t="s">
        <v>71</v>
      </c>
      <c r="D100" s="428"/>
      <c r="E100" s="428"/>
      <c r="F100" s="428"/>
      <c r="G100" s="428"/>
      <c r="H100" s="20"/>
    </row>
    <row r="101" spans="1:8" x14ac:dyDescent="0.2">
      <c r="A101" s="5">
        <v>87</v>
      </c>
      <c r="B101" s="151"/>
      <c r="C101" s="84" t="str">
        <f>Цены!B91</f>
        <v>Демонтаж  наличников</v>
      </c>
      <c r="D101" s="85" t="str">
        <f>Цены!C91</f>
        <v>м/п</v>
      </c>
      <c r="E101" s="152">
        <f>($I$13+$J$13*2)*2</f>
        <v>0</v>
      </c>
      <c r="F101" s="86">
        <f>Цены!E91</f>
        <v>98</v>
      </c>
      <c r="G101" s="111">
        <f t="shared" ref="G101:G116" si="10">E101*F101</f>
        <v>0</v>
      </c>
      <c r="H101" s="20"/>
    </row>
    <row r="102" spans="1:8" x14ac:dyDescent="0.2">
      <c r="A102" s="5">
        <v>88</v>
      </c>
      <c r="B102" s="151"/>
      <c r="C102" s="84" t="str">
        <f>Цены!B92</f>
        <v xml:space="preserve">Демонтаж дверной ручки / замка </v>
      </c>
      <c r="D102" s="85" t="str">
        <f>Цены!C92</f>
        <v>шт.</v>
      </c>
      <c r="E102" s="152">
        <v>1</v>
      </c>
      <c r="F102" s="86">
        <f>Цены!E92</f>
        <v>318</v>
      </c>
      <c r="G102" s="111">
        <f t="shared" si="10"/>
        <v>318</v>
      </c>
      <c r="H102" s="20"/>
    </row>
    <row r="103" spans="1:8" x14ac:dyDescent="0.2">
      <c r="A103" s="5">
        <v>89</v>
      </c>
      <c r="B103" s="151"/>
      <c r="C103" s="84" t="str">
        <f>Цены!B93</f>
        <v>Демонтаж бетонного подоконника</v>
      </c>
      <c r="D103" s="85" t="str">
        <f>Цены!C93</f>
        <v>м/п</v>
      </c>
      <c r="E103" s="152">
        <v>1</v>
      </c>
      <c r="F103" s="86">
        <f>Цены!E93</f>
        <v>1089</v>
      </c>
      <c r="G103" s="111">
        <f t="shared" si="10"/>
        <v>1089</v>
      </c>
      <c r="H103" s="20"/>
    </row>
    <row r="104" spans="1:8" x14ac:dyDescent="0.2">
      <c r="A104" s="5">
        <v>90</v>
      </c>
      <c r="B104" s="151"/>
      <c r="C104" s="84" t="str">
        <f>Цены!B94</f>
        <v xml:space="preserve">Демонтаж деревянной межкомнатной двери </v>
      </c>
      <c r="D104" s="85" t="str">
        <f>Цены!C94</f>
        <v>шт.</v>
      </c>
      <c r="E104" s="152">
        <v>1</v>
      </c>
      <c r="F104" s="86">
        <f>Цены!E94</f>
        <v>480</v>
      </c>
      <c r="G104" s="111">
        <f t="shared" si="10"/>
        <v>480</v>
      </c>
      <c r="H104" s="20"/>
    </row>
    <row r="105" spans="1:8" ht="25.5" x14ac:dyDescent="0.2">
      <c r="A105" s="5">
        <v>91</v>
      </c>
      <c r="B105" s="151"/>
      <c r="C105" s="84" t="str">
        <f>Цены!B95</f>
        <v>Демонтаж деревянной межкомнатной двери с сохранением</v>
      </c>
      <c r="D105" s="85" t="str">
        <f>Цены!C95</f>
        <v>шт.</v>
      </c>
      <c r="E105" s="152">
        <v>1</v>
      </c>
      <c r="F105" s="86">
        <f>Цены!E95</f>
        <v>1332</v>
      </c>
      <c r="G105" s="111">
        <f t="shared" si="10"/>
        <v>1332</v>
      </c>
      <c r="H105" s="20"/>
    </row>
    <row r="106" spans="1:8" x14ac:dyDescent="0.2">
      <c r="A106" s="5">
        <v>92</v>
      </c>
      <c r="B106" s="151"/>
      <c r="C106" s="84" t="str">
        <f>Цены!B96</f>
        <v>Демонтаж  наличников (с сохранением)</v>
      </c>
      <c r="D106" s="85" t="str">
        <f>Цены!C96</f>
        <v>м/п</v>
      </c>
      <c r="E106" s="152">
        <f>($I$13+$J$13*2)*2</f>
        <v>0</v>
      </c>
      <c r="F106" s="86">
        <f>Цены!E96</f>
        <v>482</v>
      </c>
      <c r="G106" s="111">
        <f t="shared" si="10"/>
        <v>0</v>
      </c>
      <c r="H106" s="20"/>
    </row>
    <row r="107" spans="1:8" x14ac:dyDescent="0.2">
      <c r="A107" s="5">
        <v>93</v>
      </c>
      <c r="B107" s="151"/>
      <c r="C107" s="84" t="str">
        <f>Цены!B97</f>
        <v>Снятие деревянной двери с петель</v>
      </c>
      <c r="D107" s="85" t="str">
        <f>Цены!C97</f>
        <v>шт.</v>
      </c>
      <c r="E107" s="152">
        <v>1</v>
      </c>
      <c r="F107" s="86">
        <f>Цены!E97</f>
        <v>383</v>
      </c>
      <c r="G107" s="111">
        <f t="shared" si="10"/>
        <v>383</v>
      </c>
      <c r="H107" s="20"/>
    </row>
    <row r="108" spans="1:8" x14ac:dyDescent="0.2">
      <c r="A108" s="5">
        <v>94</v>
      </c>
      <c r="B108" s="151"/>
      <c r="C108" s="84" t="str">
        <f>Цены!B98</f>
        <v>Демонтаж металлической двери</v>
      </c>
      <c r="D108" s="85" t="str">
        <f>Цены!C98</f>
        <v>шт.</v>
      </c>
      <c r="E108" s="152">
        <v>1</v>
      </c>
      <c r="F108" s="86">
        <f>Цены!E98</f>
        <v>2042</v>
      </c>
      <c r="G108" s="111">
        <f t="shared" si="10"/>
        <v>2042</v>
      </c>
      <c r="H108" s="20"/>
    </row>
    <row r="109" spans="1:8" ht="12.75" customHeight="1" x14ac:dyDescent="0.2">
      <c r="A109" s="5">
        <v>95</v>
      </c>
      <c r="B109" s="151"/>
      <c r="C109" s="84" t="str">
        <f>Цены!B99</f>
        <v>Очистка наличников или дверной коробки от краски</v>
      </c>
      <c r="D109" s="85" t="str">
        <f>Цены!C99</f>
        <v>м/п</v>
      </c>
      <c r="E109" s="152">
        <f>($I$13+$J$13*2)*2</f>
        <v>0</v>
      </c>
      <c r="F109" s="86">
        <f>Цены!E99</f>
        <v>848</v>
      </c>
      <c r="G109" s="111">
        <f t="shared" si="10"/>
        <v>0</v>
      </c>
      <c r="H109" s="20"/>
    </row>
    <row r="110" spans="1:8" x14ac:dyDescent="0.2">
      <c r="A110" s="5">
        <v>96</v>
      </c>
      <c r="B110" s="151"/>
      <c r="C110" s="84" t="str">
        <f>Цены!B100</f>
        <v xml:space="preserve">Демонтаж откосов из сэндвич /ПВХ панелей </v>
      </c>
      <c r="D110" s="85" t="str">
        <f>Цены!C100</f>
        <v>м/п</v>
      </c>
      <c r="E110" s="152">
        <f>$G$13</f>
        <v>0</v>
      </c>
      <c r="F110" s="86">
        <f>Цены!E100</f>
        <v>165</v>
      </c>
      <c r="G110" s="111">
        <f t="shared" si="10"/>
        <v>0</v>
      </c>
      <c r="H110" s="20"/>
    </row>
    <row r="111" spans="1:8" x14ac:dyDescent="0.2">
      <c r="A111" s="5">
        <v>97</v>
      </c>
      <c r="B111" s="151"/>
      <c r="C111" s="84" t="str">
        <f>Цены!B101</f>
        <v xml:space="preserve">Демонтаж штукатурных откосов </v>
      </c>
      <c r="D111" s="85" t="str">
        <f>Цены!C101</f>
        <v>м/п</v>
      </c>
      <c r="E111" s="152">
        <f>$G$13</f>
        <v>0</v>
      </c>
      <c r="F111" s="86">
        <f>Цены!E101</f>
        <v>381</v>
      </c>
      <c r="G111" s="111">
        <f t="shared" si="10"/>
        <v>0</v>
      </c>
      <c r="H111" s="20"/>
    </row>
    <row r="112" spans="1:8" x14ac:dyDescent="0.2">
      <c r="A112" s="5">
        <v>98</v>
      </c>
      <c r="B112" s="151"/>
      <c r="C112" s="84" t="str">
        <f>Цены!B102</f>
        <v>Демонтаж оконного блока (без сохранения)</v>
      </c>
      <c r="D112" s="85" t="str">
        <f>Цены!C102</f>
        <v>м2</v>
      </c>
      <c r="E112" s="152">
        <f>$K$13*$L$13</f>
        <v>0</v>
      </c>
      <c r="F112" s="86">
        <f>Цены!E102</f>
        <v>822</v>
      </c>
      <c r="G112" s="111">
        <f t="shared" si="10"/>
        <v>0</v>
      </c>
      <c r="H112" s="20"/>
    </row>
    <row r="113" spans="1:8" x14ac:dyDescent="0.2">
      <c r="A113" s="5">
        <v>99</v>
      </c>
      <c r="B113" s="151"/>
      <c r="C113" s="84" t="str">
        <f>Цены!B103</f>
        <v>Демонтаж оконного блока (с сохранением)</v>
      </c>
      <c r="D113" s="85" t="str">
        <f>Цены!C103</f>
        <v>м2</v>
      </c>
      <c r="E113" s="152">
        <f>$K$13*$L$13</f>
        <v>0</v>
      </c>
      <c r="F113" s="86">
        <f>Цены!E103</f>
        <v>1275</v>
      </c>
      <c r="G113" s="111">
        <f t="shared" si="10"/>
        <v>0</v>
      </c>
      <c r="H113" s="20"/>
    </row>
    <row r="114" spans="1:8" x14ac:dyDescent="0.2">
      <c r="A114" s="5">
        <v>100</v>
      </c>
      <c r="B114" s="151"/>
      <c r="C114" s="84" t="str">
        <f>Цены!B104</f>
        <v>Демонтаж арки дверного проема (ГКЛ, дерево)</v>
      </c>
      <c r="D114" s="85" t="str">
        <f>Цены!C104</f>
        <v>шт.</v>
      </c>
      <c r="E114" s="152">
        <v>1</v>
      </c>
      <c r="F114" s="86">
        <f>Цены!E104</f>
        <v>1212</v>
      </c>
      <c r="G114" s="111">
        <f t="shared" si="10"/>
        <v>1212</v>
      </c>
      <c r="H114" s="20"/>
    </row>
    <row r="115" spans="1:8" x14ac:dyDescent="0.2">
      <c r="A115" s="5">
        <v>101</v>
      </c>
      <c r="B115" s="151"/>
      <c r="C115" s="84" t="str">
        <f>Цены!B105</f>
        <v>Демонтаж  подоконника</v>
      </c>
      <c r="D115" s="85" t="str">
        <f>Цены!C105</f>
        <v>шт.</v>
      </c>
      <c r="E115" s="152">
        <v>1</v>
      </c>
      <c r="F115" s="86">
        <f>Цены!E105</f>
        <v>455</v>
      </c>
      <c r="G115" s="111">
        <f t="shared" si="10"/>
        <v>455</v>
      </c>
      <c r="H115" s="20"/>
    </row>
    <row r="116" spans="1:8" x14ac:dyDescent="0.2">
      <c r="A116" s="5">
        <v>102</v>
      </c>
      <c r="B116" s="151"/>
      <c r="C116" s="84" t="str">
        <f>Цены!B106</f>
        <v>Очистка окна от краски</v>
      </c>
      <c r="D116" s="85" t="str">
        <f>Цены!C106</f>
        <v>м/п</v>
      </c>
      <c r="E116" s="152">
        <f>$G$13</f>
        <v>0</v>
      </c>
      <c r="F116" s="86">
        <f>Цены!E106</f>
        <v>1872</v>
      </c>
      <c r="G116" s="111">
        <f t="shared" si="10"/>
        <v>0</v>
      </c>
      <c r="H116" s="20"/>
    </row>
    <row r="117" spans="1:8" x14ac:dyDescent="0.2">
      <c r="A117" s="5">
        <v>103</v>
      </c>
      <c r="B117" s="9" t="str">
        <f>IF(SUM(B118:B122)&gt;0,1,"")</f>
        <v/>
      </c>
      <c r="C117" s="428" t="s">
        <v>84</v>
      </c>
      <c r="D117" s="428"/>
      <c r="E117" s="428"/>
      <c r="F117" s="428"/>
      <c r="G117" s="428"/>
      <c r="H117" s="20"/>
    </row>
    <row r="118" spans="1:8" ht="18" customHeight="1" x14ac:dyDescent="0.2">
      <c r="A118" s="5">
        <v>104</v>
      </c>
      <c r="B118" s="151"/>
      <c r="C118" s="84" t="str">
        <f>Цены!B108</f>
        <v>Демонтаж встроенных шкафов и полок, антресолей</v>
      </c>
      <c r="D118" s="85" t="str">
        <f>Цены!C108</f>
        <v>м2</v>
      </c>
      <c r="E118" s="152">
        <v>1</v>
      </c>
      <c r="F118" s="86">
        <f>Цены!E108</f>
        <v>1122</v>
      </c>
      <c r="G118" s="111">
        <f>E118*F118</f>
        <v>1122</v>
      </c>
      <c r="H118" s="20"/>
    </row>
    <row r="119" spans="1:8" x14ac:dyDescent="0.2">
      <c r="A119" s="5">
        <v>105</v>
      </c>
      <c r="B119" s="151"/>
      <c r="C119" s="84" t="str">
        <f>Цены!B109</f>
        <v>Демонтаж карнизов</v>
      </c>
      <c r="D119" s="85" t="str">
        <f>Цены!C109</f>
        <v>м/п</v>
      </c>
      <c r="E119" s="152">
        <f>$G$10</f>
        <v>0</v>
      </c>
      <c r="F119" s="86">
        <f>Цены!E109</f>
        <v>284</v>
      </c>
      <c r="G119" s="111">
        <f>E119*F119</f>
        <v>0</v>
      </c>
      <c r="H119" s="20"/>
    </row>
    <row r="120" spans="1:8" x14ac:dyDescent="0.2">
      <c r="A120" s="5">
        <v>106</v>
      </c>
      <c r="B120" s="151"/>
      <c r="C120" s="84" t="str">
        <f>Цены!B110</f>
        <v>Демонтаж вентиляционной решетки</v>
      </c>
      <c r="D120" s="85" t="str">
        <f>Цены!C110</f>
        <v>шт.</v>
      </c>
      <c r="E120" s="152">
        <v>1</v>
      </c>
      <c r="F120" s="86">
        <f>Цены!E110</f>
        <v>117</v>
      </c>
      <c r="G120" s="111">
        <f>E120*F120</f>
        <v>117</v>
      </c>
      <c r="H120" s="20"/>
    </row>
    <row r="121" spans="1:8" x14ac:dyDescent="0.2">
      <c r="A121" s="5">
        <v>107</v>
      </c>
      <c r="B121" s="151"/>
      <c r="C121" s="84" t="str">
        <f>Цены!B111</f>
        <v>Демонтаж  воздуховодов</v>
      </c>
      <c r="D121" s="85" t="str">
        <f>Цены!C111</f>
        <v>м/п</v>
      </c>
      <c r="E121" s="152">
        <v>1</v>
      </c>
      <c r="F121" s="86">
        <f>Цены!E111</f>
        <v>273</v>
      </c>
      <c r="G121" s="111">
        <f>E121*F121</f>
        <v>273</v>
      </c>
      <c r="H121" s="20"/>
    </row>
    <row r="122" spans="1:8" x14ac:dyDescent="0.2">
      <c r="A122" s="5">
        <v>108</v>
      </c>
      <c r="B122" s="151"/>
      <c r="C122" s="84" t="str">
        <f>Цены!B112</f>
        <v>Срез  металлоконструкций</v>
      </c>
      <c r="D122" s="85" t="str">
        <f>Цены!C112</f>
        <v>шт.</v>
      </c>
      <c r="E122" s="152">
        <v>1</v>
      </c>
      <c r="F122" s="86">
        <f>Цены!E112</f>
        <v>117</v>
      </c>
      <c r="G122" s="111">
        <f>E122*F122</f>
        <v>117</v>
      </c>
      <c r="H122" s="20"/>
    </row>
    <row r="123" spans="1:8" x14ac:dyDescent="0.2">
      <c r="A123" s="5">
        <v>109</v>
      </c>
      <c r="B123" s="9" t="str">
        <f>IF(SUM(B124:B149)&gt;0,1,"")</f>
        <v/>
      </c>
      <c r="C123" s="428" t="s">
        <v>89</v>
      </c>
      <c r="D123" s="428"/>
      <c r="E123" s="428"/>
      <c r="F123" s="428"/>
      <c r="G123" s="428"/>
      <c r="H123" s="20"/>
    </row>
    <row r="124" spans="1:8" x14ac:dyDescent="0.2">
      <c r="A124" s="5">
        <v>110</v>
      </c>
      <c r="B124" s="151"/>
      <c r="C124" s="84" t="str">
        <f>Цены!B114</f>
        <v>Демонтаж  смесителя</v>
      </c>
      <c r="D124" s="85" t="str">
        <f>Цены!C114</f>
        <v>шт.</v>
      </c>
      <c r="E124" s="152">
        <v>1</v>
      </c>
      <c r="F124" s="86">
        <f>Цены!E114</f>
        <v>683</v>
      </c>
      <c r="G124" s="111">
        <f t="shared" ref="G124:G149" si="11">E124*F124</f>
        <v>683</v>
      </c>
      <c r="H124" s="20"/>
    </row>
    <row r="125" spans="1:8" x14ac:dyDescent="0.2">
      <c r="A125" s="5">
        <v>111</v>
      </c>
      <c r="B125" s="151"/>
      <c r="C125" s="84" t="str">
        <f>Цены!B115</f>
        <v>Демонтаж душевой кабины (без сохранения)</v>
      </c>
      <c r="D125" s="85" t="str">
        <f>Цены!C115</f>
        <v>шт.</v>
      </c>
      <c r="E125" s="152">
        <v>1</v>
      </c>
      <c r="F125" s="86">
        <f>Цены!E115</f>
        <v>1164</v>
      </c>
      <c r="G125" s="111">
        <f t="shared" si="11"/>
        <v>1164</v>
      </c>
      <c r="H125" s="20"/>
    </row>
    <row r="126" spans="1:8" x14ac:dyDescent="0.2">
      <c r="A126" s="5">
        <v>112</v>
      </c>
      <c r="B126" s="151"/>
      <c r="C126" s="84" t="str">
        <f>Цены!B116</f>
        <v>Демонтаж душевой кабины (с сохранением)</v>
      </c>
      <c r="D126" s="85" t="str">
        <f>Цены!C116</f>
        <v>шт.</v>
      </c>
      <c r="E126" s="152">
        <v>1</v>
      </c>
      <c r="F126" s="86">
        <f>Цены!E116</f>
        <v>4731</v>
      </c>
      <c r="G126" s="111">
        <f t="shared" si="11"/>
        <v>4731</v>
      </c>
      <c r="H126" s="20"/>
    </row>
    <row r="127" spans="1:8" x14ac:dyDescent="0.2">
      <c r="A127" s="5">
        <v>113</v>
      </c>
      <c r="B127" s="151"/>
      <c r="C127" s="84" t="str">
        <f>Цены!B117</f>
        <v>Демонтаж ванны (без сохранения)</v>
      </c>
      <c r="D127" s="85" t="str">
        <f>Цены!C117</f>
        <v>шт.</v>
      </c>
      <c r="E127" s="152">
        <v>1</v>
      </c>
      <c r="F127" s="86">
        <f>Цены!E117</f>
        <v>1347</v>
      </c>
      <c r="G127" s="111">
        <f t="shared" si="11"/>
        <v>1347</v>
      </c>
      <c r="H127" s="20"/>
    </row>
    <row r="128" spans="1:8" x14ac:dyDescent="0.2">
      <c r="A128" s="5">
        <v>114</v>
      </c>
      <c r="B128" s="151"/>
      <c r="C128" s="84" t="str">
        <f>Цены!B118</f>
        <v>Демонтаж ванны (с сохранением)</v>
      </c>
      <c r="D128" s="85" t="str">
        <f>Цены!C118</f>
        <v>шт.</v>
      </c>
      <c r="E128" s="152">
        <v>1</v>
      </c>
      <c r="F128" s="86">
        <f>Цены!E118</f>
        <v>2109</v>
      </c>
      <c r="G128" s="111">
        <f t="shared" si="11"/>
        <v>2109</v>
      </c>
      <c r="H128" s="20"/>
    </row>
    <row r="129" spans="1:8" x14ac:dyDescent="0.2">
      <c r="A129" s="5">
        <v>115</v>
      </c>
      <c r="B129" s="151"/>
      <c r="C129" s="84" t="str">
        <f>Цены!B119</f>
        <v>Демонтаж чугунной ванны (без сохранения)</v>
      </c>
      <c r="D129" s="85" t="str">
        <f>Цены!C119</f>
        <v>шт.</v>
      </c>
      <c r="E129" s="152">
        <v>1</v>
      </c>
      <c r="F129" s="86">
        <f>Цены!E119</f>
        <v>1913</v>
      </c>
      <c r="G129" s="111">
        <f t="shared" si="11"/>
        <v>1913</v>
      </c>
      <c r="H129" s="20"/>
    </row>
    <row r="130" spans="1:8" x14ac:dyDescent="0.2">
      <c r="A130" s="5">
        <v>116</v>
      </c>
      <c r="B130" s="151"/>
      <c r="C130" s="84" t="str">
        <f>Цены!B120</f>
        <v>Демонтаж чугунной ванны (с сохранением)</v>
      </c>
      <c r="D130" s="85" t="str">
        <f>Цены!C120</f>
        <v>шт.</v>
      </c>
      <c r="E130" s="152">
        <v>1</v>
      </c>
      <c r="F130" s="86">
        <f>Цены!E120</f>
        <v>4916</v>
      </c>
      <c r="G130" s="111">
        <f t="shared" si="11"/>
        <v>4916</v>
      </c>
      <c r="H130" s="20"/>
    </row>
    <row r="131" spans="1:8" x14ac:dyDescent="0.2">
      <c r="A131" s="5">
        <v>117</v>
      </c>
      <c r="B131" s="151"/>
      <c r="C131" s="84" t="str">
        <f>Цены!B121</f>
        <v>Демонтаж сантехнического шкафа</v>
      </c>
      <c r="D131" s="85" t="str">
        <f>Цены!C121</f>
        <v>м2</v>
      </c>
      <c r="E131" s="152">
        <v>1</v>
      </c>
      <c r="F131" s="86">
        <f>Цены!E121</f>
        <v>774</v>
      </c>
      <c r="G131" s="111">
        <f t="shared" si="11"/>
        <v>774</v>
      </c>
      <c r="H131" s="20"/>
    </row>
    <row r="132" spans="1:8" x14ac:dyDescent="0.2">
      <c r="A132" s="5">
        <v>118</v>
      </c>
      <c r="B132" s="151"/>
      <c r="C132" s="84" t="str">
        <f>Цены!B122</f>
        <v>Демонтаж  раковины</v>
      </c>
      <c r="D132" s="85" t="str">
        <f>Цены!C122</f>
        <v>шт.</v>
      </c>
      <c r="E132" s="152">
        <v>1</v>
      </c>
      <c r="F132" s="86">
        <f>Цены!E122</f>
        <v>674</v>
      </c>
      <c r="G132" s="111">
        <f t="shared" si="11"/>
        <v>674</v>
      </c>
      <c r="H132" s="20"/>
    </row>
    <row r="133" spans="1:8" x14ac:dyDescent="0.2">
      <c r="A133" s="5">
        <v>119</v>
      </c>
      <c r="B133" s="151"/>
      <c r="C133" s="84" t="str">
        <f>Цены!B123</f>
        <v>Демонтаж кухонной мойки</v>
      </c>
      <c r="D133" s="85" t="str">
        <f>Цены!C123</f>
        <v>шт.</v>
      </c>
      <c r="E133" s="152">
        <v>1</v>
      </c>
      <c r="F133" s="86">
        <f>Цены!E123</f>
        <v>773</v>
      </c>
      <c r="G133" s="111">
        <f t="shared" si="11"/>
        <v>773</v>
      </c>
      <c r="H133" s="20"/>
    </row>
    <row r="134" spans="1:8" x14ac:dyDescent="0.2">
      <c r="A134" s="5">
        <v>120</v>
      </c>
      <c r="B134" s="151"/>
      <c r="C134" s="84" t="str">
        <f>Цены!B124</f>
        <v>Демонтаж унитаза</v>
      </c>
      <c r="D134" s="85" t="str">
        <f>Цены!C124</f>
        <v>шт.</v>
      </c>
      <c r="E134" s="152">
        <v>1</v>
      </c>
      <c r="F134" s="86">
        <f>Цены!E124</f>
        <v>966</v>
      </c>
      <c r="G134" s="111">
        <f t="shared" si="11"/>
        <v>966</v>
      </c>
      <c r="H134" s="20"/>
    </row>
    <row r="135" spans="1:8" x14ac:dyDescent="0.2">
      <c r="A135" s="5">
        <v>121</v>
      </c>
      <c r="B135" s="151"/>
      <c r="C135" s="84" t="str">
        <f>Цены!B125</f>
        <v>Демонтаж стиральной машины</v>
      </c>
      <c r="D135" s="85" t="str">
        <f>Цены!C125</f>
        <v>шт.</v>
      </c>
      <c r="E135" s="152">
        <v>1</v>
      </c>
      <c r="F135" s="86">
        <f>Цены!E125</f>
        <v>966</v>
      </c>
      <c r="G135" s="111">
        <f t="shared" si="11"/>
        <v>966</v>
      </c>
      <c r="H135" s="20"/>
    </row>
    <row r="136" spans="1:8" x14ac:dyDescent="0.2">
      <c r="A136" s="5">
        <v>122</v>
      </c>
      <c r="B136" s="151"/>
      <c r="C136" s="84" t="str">
        <f>Цены!B126</f>
        <v>Демонтаж  полотенцесушителя (электро)</v>
      </c>
      <c r="D136" s="85" t="str">
        <f>Цены!C126</f>
        <v>шт.</v>
      </c>
      <c r="E136" s="152">
        <v>1</v>
      </c>
      <c r="F136" s="86">
        <f>Цены!E126</f>
        <v>525</v>
      </c>
      <c r="G136" s="111">
        <f t="shared" si="11"/>
        <v>525</v>
      </c>
      <c r="H136" s="20"/>
    </row>
    <row r="137" spans="1:8" x14ac:dyDescent="0.2">
      <c r="A137" s="5">
        <v>123</v>
      </c>
      <c r="B137" s="151"/>
      <c r="C137" s="84" t="str">
        <f>Цены!B127</f>
        <v>Демонтаж  водонагревателя</v>
      </c>
      <c r="D137" s="85" t="str">
        <f>Цены!C127</f>
        <v>шт.</v>
      </c>
      <c r="E137" s="152">
        <v>1</v>
      </c>
      <c r="F137" s="86">
        <f>Цены!E127</f>
        <v>1260</v>
      </c>
      <c r="G137" s="111">
        <f t="shared" si="11"/>
        <v>1260</v>
      </c>
      <c r="H137" s="20"/>
    </row>
    <row r="138" spans="1:8" x14ac:dyDescent="0.2">
      <c r="A138" s="5">
        <v>124</v>
      </c>
      <c r="B138" s="151"/>
      <c r="C138" s="84" t="str">
        <f>Цены!B128</f>
        <v>Демонтаж кранов вводных, счетчиков</v>
      </c>
      <c r="D138" s="85" t="str">
        <f>Цены!C128</f>
        <v>шт.</v>
      </c>
      <c r="E138" s="152">
        <v>1</v>
      </c>
      <c r="F138" s="86">
        <f>Цены!E128</f>
        <v>186</v>
      </c>
      <c r="G138" s="111">
        <f t="shared" si="11"/>
        <v>186</v>
      </c>
      <c r="H138" s="20"/>
    </row>
    <row r="139" spans="1:8" x14ac:dyDescent="0.2">
      <c r="A139" s="5">
        <v>125</v>
      </c>
      <c r="B139" s="151"/>
      <c r="C139" s="84" t="str">
        <f>Цены!B129</f>
        <v>Демонтаж кранов шаровых</v>
      </c>
      <c r="D139" s="85" t="str">
        <f>Цены!C129</f>
        <v>шт.</v>
      </c>
      <c r="E139" s="152">
        <v>1</v>
      </c>
      <c r="F139" s="86">
        <f>Цены!E129</f>
        <v>168</v>
      </c>
      <c r="G139" s="111">
        <f t="shared" si="11"/>
        <v>168</v>
      </c>
      <c r="H139" s="20"/>
    </row>
    <row r="140" spans="1:8" x14ac:dyDescent="0.2">
      <c r="A140" s="5">
        <v>126</v>
      </c>
      <c r="B140" s="151"/>
      <c r="C140" s="84" t="str">
        <f>Цены!B130</f>
        <v>Демонтаж труб в/с</v>
      </c>
      <c r="D140" s="85" t="str">
        <f>Цены!C130</f>
        <v>м/п</v>
      </c>
      <c r="E140" s="152">
        <v>1</v>
      </c>
      <c r="F140" s="86">
        <f>Цены!E130</f>
        <v>284</v>
      </c>
      <c r="G140" s="111">
        <f t="shared" si="11"/>
        <v>284</v>
      </c>
      <c r="H140" s="20"/>
    </row>
    <row r="141" spans="1:8" x14ac:dyDescent="0.2">
      <c r="A141" s="5">
        <v>127</v>
      </c>
      <c r="B141" s="151"/>
      <c r="C141" s="84" t="str">
        <f>Цены!B131</f>
        <v>Демонтаж труб канализации</v>
      </c>
      <c r="D141" s="85" t="str">
        <f>Цены!C131</f>
        <v>м/п</v>
      </c>
      <c r="E141" s="152">
        <v>1</v>
      </c>
      <c r="F141" s="86">
        <f>Цены!E131</f>
        <v>450</v>
      </c>
      <c r="G141" s="111">
        <f t="shared" si="11"/>
        <v>450</v>
      </c>
      <c r="H141" s="20"/>
    </row>
    <row r="142" spans="1:8" x14ac:dyDescent="0.2">
      <c r="A142" s="5">
        <v>128</v>
      </c>
      <c r="B142" s="151"/>
      <c r="C142" s="84" t="str">
        <f>Цены!B132</f>
        <v xml:space="preserve">Расчеканка чугунных труб </v>
      </c>
      <c r="D142" s="85" t="str">
        <f>Цены!C132</f>
        <v>шт.</v>
      </c>
      <c r="E142" s="152">
        <v>1</v>
      </c>
      <c r="F142" s="86">
        <f>Цены!E132</f>
        <v>5168</v>
      </c>
      <c r="G142" s="111">
        <f t="shared" si="11"/>
        <v>5168</v>
      </c>
      <c r="H142" s="20"/>
    </row>
    <row r="143" spans="1:8" x14ac:dyDescent="0.2">
      <c r="A143" s="5">
        <v>129</v>
      </c>
      <c r="B143" s="151"/>
      <c r="C143" s="84" t="str">
        <f>Цены!B133</f>
        <v>Демонтаж  радиатора</v>
      </c>
      <c r="D143" s="85" t="str">
        <f>Цены!C133</f>
        <v>шт.</v>
      </c>
      <c r="E143" s="152">
        <v>1</v>
      </c>
      <c r="F143" s="86">
        <f>Цены!E133</f>
        <v>773</v>
      </c>
      <c r="G143" s="111">
        <f t="shared" si="11"/>
        <v>773</v>
      </c>
      <c r="H143" s="20"/>
    </row>
    <row r="144" spans="1:8" x14ac:dyDescent="0.2">
      <c r="A144" s="5">
        <v>130</v>
      </c>
      <c r="B144" s="151"/>
      <c r="C144" s="84" t="str">
        <f>Цены!B134</f>
        <v xml:space="preserve">Очистка стояка от старой краски до 3м </v>
      </c>
      <c r="D144" s="85" t="str">
        <f>Цены!C134</f>
        <v>м/п</v>
      </c>
      <c r="E144" s="152">
        <f>$G$11</f>
        <v>0</v>
      </c>
      <c r="F144" s="86">
        <f>Цены!E134</f>
        <v>1868</v>
      </c>
      <c r="G144" s="111">
        <f t="shared" si="11"/>
        <v>0</v>
      </c>
      <c r="H144" s="20"/>
    </row>
    <row r="145" spans="1:8" x14ac:dyDescent="0.2">
      <c r="A145" s="5">
        <v>131</v>
      </c>
      <c r="B145" s="151"/>
      <c r="C145" s="84" t="str">
        <f>Цены!B135</f>
        <v>Очистка радиатора от краски ( до 5 секций)</v>
      </c>
      <c r="D145" s="85" t="str">
        <f>Цены!C135</f>
        <v>шт.</v>
      </c>
      <c r="E145" s="152">
        <v>1</v>
      </c>
      <c r="F145" s="86">
        <f>Цены!E135</f>
        <v>1934</v>
      </c>
      <c r="G145" s="111">
        <f t="shared" si="11"/>
        <v>1934</v>
      </c>
      <c r="H145" s="20"/>
    </row>
    <row r="146" spans="1:8" x14ac:dyDescent="0.2">
      <c r="A146" s="5">
        <v>132</v>
      </c>
      <c r="B146" s="151"/>
      <c r="C146" s="84" t="str">
        <f>Цены!B136</f>
        <v xml:space="preserve">Очистка радиатора каждая следующая секция </v>
      </c>
      <c r="D146" s="85" t="str">
        <f>Цены!C136</f>
        <v>шт.</v>
      </c>
      <c r="E146" s="152">
        <v>1</v>
      </c>
      <c r="F146" s="86">
        <f>Цены!E136</f>
        <v>653</v>
      </c>
      <c r="G146" s="111">
        <f t="shared" si="11"/>
        <v>653</v>
      </c>
      <c r="H146" s="20"/>
    </row>
    <row r="147" spans="1:8" ht="25.5" x14ac:dyDescent="0.2">
      <c r="A147" s="5">
        <v>133</v>
      </c>
      <c r="B147" s="151"/>
      <c r="C147" s="84" t="str">
        <f>Цены!B137</f>
        <v>Демонтаж кабины совмещенного санузла (из ацеида)</v>
      </c>
      <c r="D147" s="85" t="str">
        <f>Цены!C137</f>
        <v>шт.</v>
      </c>
      <c r="E147" s="152">
        <v>1</v>
      </c>
      <c r="F147" s="86">
        <f>Цены!E137</f>
        <v>15780</v>
      </c>
      <c r="G147" s="111">
        <f t="shared" si="11"/>
        <v>15780</v>
      </c>
      <c r="H147" s="20"/>
    </row>
    <row r="148" spans="1:8" ht="25.5" x14ac:dyDescent="0.2">
      <c r="A148" s="5">
        <v>134</v>
      </c>
      <c r="B148" s="151"/>
      <c r="C148" s="84" t="str">
        <f>Цены!B138</f>
        <v>Демонтаж кабины раздельного санузла (из ацеида)</v>
      </c>
      <c r="D148" s="85" t="str">
        <f>Цены!C138</f>
        <v>шт.</v>
      </c>
      <c r="E148" s="152">
        <v>2</v>
      </c>
      <c r="F148" s="86">
        <f>Цены!E138</f>
        <v>18780</v>
      </c>
      <c r="G148" s="111">
        <f t="shared" si="11"/>
        <v>37560</v>
      </c>
      <c r="H148" s="20"/>
    </row>
    <row r="149" spans="1:8" x14ac:dyDescent="0.2">
      <c r="A149" s="5">
        <v>135</v>
      </c>
      <c r="B149" s="151"/>
      <c r="C149" s="84" t="str">
        <f>Цены!B139</f>
        <v>Демонтаж бетонного пола сан тех кабины</v>
      </c>
      <c r="D149" s="85" t="str">
        <f>Цены!C139</f>
        <v>шт.</v>
      </c>
      <c r="E149" s="152">
        <v>1</v>
      </c>
      <c r="F149" s="86">
        <f>Цены!E139</f>
        <v>14793</v>
      </c>
      <c r="G149" s="111">
        <f t="shared" si="11"/>
        <v>14793</v>
      </c>
      <c r="H149" s="20"/>
    </row>
    <row r="150" spans="1:8" x14ac:dyDescent="0.2">
      <c r="A150" s="5">
        <v>136</v>
      </c>
      <c r="B150" s="9" t="str">
        <f>IF(SUM(B151:B169)&gt;0,1,"")</f>
        <v/>
      </c>
      <c r="C150" s="428" t="s">
        <v>115</v>
      </c>
      <c r="D150" s="428"/>
      <c r="E150" s="428"/>
      <c r="F150" s="428"/>
      <c r="G150" s="428"/>
      <c r="H150" s="20"/>
    </row>
    <row r="151" spans="1:8" x14ac:dyDescent="0.2">
      <c r="A151" s="5">
        <v>137</v>
      </c>
      <c r="B151" s="151"/>
      <c r="C151" s="84" t="str">
        <f>Цены!B141</f>
        <v xml:space="preserve">Демонтаж панели электроточки </v>
      </c>
      <c r="D151" s="85" t="str">
        <f>Цены!C141</f>
        <v>шт.</v>
      </c>
      <c r="E151" s="152">
        <v>1</v>
      </c>
      <c r="F151" s="86">
        <f>Цены!E141</f>
        <v>74</v>
      </c>
      <c r="G151" s="111">
        <f t="shared" ref="G151:G169" si="12">E151*F151</f>
        <v>74</v>
      </c>
      <c r="H151" s="20"/>
    </row>
    <row r="152" spans="1:8" x14ac:dyDescent="0.2">
      <c r="A152" s="5">
        <v>138</v>
      </c>
      <c r="B152" s="151"/>
      <c r="C152" s="84" t="str">
        <f>Цены!B142</f>
        <v>Демонтаж розеток и выключателей</v>
      </c>
      <c r="D152" s="85" t="str">
        <f>Цены!C142</f>
        <v>шт.</v>
      </c>
      <c r="E152" s="152">
        <v>1</v>
      </c>
      <c r="F152" s="86">
        <f>Цены!E142</f>
        <v>263</v>
      </c>
      <c r="G152" s="111">
        <f t="shared" si="12"/>
        <v>263</v>
      </c>
      <c r="H152" s="20"/>
    </row>
    <row r="153" spans="1:8" x14ac:dyDescent="0.2">
      <c r="A153" s="5">
        <v>139</v>
      </c>
      <c r="B153" s="151"/>
      <c r="C153" s="84" t="str">
        <f>Цены!B143</f>
        <v>Демонтаж  светильников</v>
      </c>
      <c r="D153" s="85" t="str">
        <f>Цены!C143</f>
        <v>шт.</v>
      </c>
      <c r="E153" s="152">
        <v>1</v>
      </c>
      <c r="F153" s="86">
        <f>Цены!E143</f>
        <v>186</v>
      </c>
      <c r="G153" s="111">
        <f t="shared" si="12"/>
        <v>186</v>
      </c>
      <c r="H153" s="20"/>
    </row>
    <row r="154" spans="1:8" x14ac:dyDescent="0.2">
      <c r="A154" s="5">
        <v>140</v>
      </c>
      <c r="B154" s="151"/>
      <c r="C154" s="84" t="str">
        <f>Цены!B144</f>
        <v>Демонтаж люстры</v>
      </c>
      <c r="D154" s="85" t="str">
        <f>Цены!C144</f>
        <v>шт.</v>
      </c>
      <c r="E154" s="152">
        <v>1</v>
      </c>
      <c r="F154" s="86">
        <f>Цены!E144</f>
        <v>383</v>
      </c>
      <c r="G154" s="111">
        <f t="shared" si="12"/>
        <v>383</v>
      </c>
      <c r="H154" s="20"/>
    </row>
    <row r="155" spans="1:8" x14ac:dyDescent="0.2">
      <c r="A155" s="5">
        <v>141</v>
      </c>
      <c r="B155" s="151"/>
      <c r="C155" s="84" t="str">
        <f>Цены!B145</f>
        <v>Демонтаж  электрокабеля</v>
      </c>
      <c r="D155" s="85" t="str">
        <f>Цены!C145</f>
        <v>м/п</v>
      </c>
      <c r="E155" s="152">
        <v>1</v>
      </c>
      <c r="F155" s="86">
        <f>Цены!E145</f>
        <v>39</v>
      </c>
      <c r="G155" s="111">
        <f t="shared" si="12"/>
        <v>39</v>
      </c>
      <c r="H155" s="20"/>
    </row>
    <row r="156" spans="1:8" x14ac:dyDescent="0.2">
      <c r="A156" s="5">
        <v>142</v>
      </c>
      <c r="B156" s="151"/>
      <c r="C156" s="84" t="str">
        <f>Цены!B146</f>
        <v>Демонтаж автоматического выключателя</v>
      </c>
      <c r="D156" s="85" t="str">
        <f>Цены!C146</f>
        <v>шт.</v>
      </c>
      <c r="E156" s="152">
        <v>1</v>
      </c>
      <c r="F156" s="86">
        <f>Цены!E146</f>
        <v>186</v>
      </c>
      <c r="G156" s="111">
        <f t="shared" si="12"/>
        <v>186</v>
      </c>
      <c r="H156" s="20"/>
    </row>
    <row r="157" spans="1:8" x14ac:dyDescent="0.2">
      <c r="A157" s="5">
        <v>143</v>
      </c>
      <c r="B157" s="151"/>
      <c r="C157" s="84" t="str">
        <f>Цены!B147</f>
        <v>Демонтаж электрического щита</v>
      </c>
      <c r="D157" s="85" t="str">
        <f>Цены!C147</f>
        <v>шт.</v>
      </c>
      <c r="E157" s="152">
        <v>1</v>
      </c>
      <c r="F157" s="86">
        <f>Цены!E147</f>
        <v>1418</v>
      </c>
      <c r="G157" s="111">
        <f t="shared" si="12"/>
        <v>1418</v>
      </c>
      <c r="H157" s="20"/>
    </row>
    <row r="158" spans="1:8" x14ac:dyDescent="0.2">
      <c r="A158" s="5">
        <v>144</v>
      </c>
      <c r="B158" s="151"/>
      <c r="C158" s="84" t="str">
        <f>Цены!B148</f>
        <v>Пробивка отверстия в стене (бетон) ф 16-20</v>
      </c>
      <c r="D158" s="85" t="str">
        <f>Цены!C148</f>
        <v>шт.</v>
      </c>
      <c r="E158" s="152">
        <v>1</v>
      </c>
      <c r="F158" s="86">
        <f>Цены!E148</f>
        <v>1283</v>
      </c>
      <c r="G158" s="111">
        <f t="shared" si="12"/>
        <v>1283</v>
      </c>
      <c r="H158" s="20"/>
    </row>
    <row r="159" spans="1:8" x14ac:dyDescent="0.2">
      <c r="A159" s="5">
        <v>145</v>
      </c>
      <c r="B159" s="151"/>
      <c r="C159" s="84" t="str">
        <f>Цены!B149</f>
        <v>Пробивка отверстия в стене  (кирпич) ф 16-20</v>
      </c>
      <c r="D159" s="85" t="str">
        <f>Цены!C149</f>
        <v>шт.</v>
      </c>
      <c r="E159" s="152">
        <v>1</v>
      </c>
      <c r="F159" s="86">
        <f>Цены!E149</f>
        <v>714</v>
      </c>
      <c r="G159" s="111">
        <f t="shared" si="12"/>
        <v>714</v>
      </c>
      <c r="H159" s="20"/>
    </row>
    <row r="160" spans="1:8" ht="25.5" x14ac:dyDescent="0.2">
      <c r="A160" s="5">
        <v>146</v>
      </c>
      <c r="B160" s="151"/>
      <c r="C160" s="84" t="str">
        <f>Цены!B150</f>
        <v>Пробивка отверстия в стене (пеноблок, пазогребневый блок) ф 16-20</v>
      </c>
      <c r="D160" s="85" t="str">
        <f>Цены!C150</f>
        <v>шт.</v>
      </c>
      <c r="E160" s="152">
        <v>1</v>
      </c>
      <c r="F160" s="86">
        <f>Цены!E150</f>
        <v>578</v>
      </c>
      <c r="G160" s="111">
        <f t="shared" si="12"/>
        <v>578</v>
      </c>
      <c r="H160" s="20"/>
    </row>
    <row r="161" spans="1:8" ht="25.5" x14ac:dyDescent="0.2">
      <c r="A161" s="5">
        <v>147</v>
      </c>
      <c r="B161" s="151"/>
      <c r="C161" s="84" t="str">
        <f>Цены!B151</f>
        <v>Штробление ниши под элщит до 12 модулей (бетон)</v>
      </c>
      <c r="D161" s="85" t="str">
        <f>Цены!C151</f>
        <v>шт.</v>
      </c>
      <c r="E161" s="152">
        <v>1</v>
      </c>
      <c r="F161" s="86">
        <f>Цены!E151</f>
        <v>6381</v>
      </c>
      <c r="G161" s="111">
        <f t="shared" si="12"/>
        <v>6381</v>
      </c>
      <c r="H161" s="20"/>
    </row>
    <row r="162" spans="1:8" ht="25.5" x14ac:dyDescent="0.2">
      <c r="A162" s="5">
        <v>148</v>
      </c>
      <c r="B162" s="151"/>
      <c r="C162" s="84" t="str">
        <f>Цены!B152</f>
        <v>Штробление ниши под элщит 12-36 модулей (бетон)</v>
      </c>
      <c r="D162" s="85" t="str">
        <f>Цены!C152</f>
        <v>шт.</v>
      </c>
      <c r="E162" s="152">
        <v>1</v>
      </c>
      <c r="F162" s="86">
        <f>Цены!E152</f>
        <v>9668</v>
      </c>
      <c r="G162" s="111">
        <f t="shared" si="12"/>
        <v>9668</v>
      </c>
      <c r="H162" s="20"/>
    </row>
    <row r="163" spans="1:8" ht="25.5" x14ac:dyDescent="0.2">
      <c r="A163" s="5">
        <v>149</v>
      </c>
      <c r="B163" s="151"/>
      <c r="C163" s="84" t="str">
        <f>Цены!B153</f>
        <v>Штробление ниши под элщит до 12 модулей (кирпич/Пено блок/пгп)</v>
      </c>
      <c r="D163" s="85" t="str">
        <f>Цены!C153</f>
        <v>шт.</v>
      </c>
      <c r="E163" s="152">
        <v>1</v>
      </c>
      <c r="F163" s="86">
        <f>Цены!E153</f>
        <v>2691</v>
      </c>
      <c r="G163" s="111">
        <f t="shared" si="12"/>
        <v>2691</v>
      </c>
      <c r="H163" s="20"/>
    </row>
    <row r="164" spans="1:8" ht="25.5" x14ac:dyDescent="0.2">
      <c r="A164" s="5">
        <v>150</v>
      </c>
      <c r="B164" s="151"/>
      <c r="C164" s="84" t="str">
        <f>Цены!B154</f>
        <v>Штробление ниши под элщит 12-36 модулей (кирпич/Пено блок/пгп)</v>
      </c>
      <c r="D164" s="85" t="str">
        <f>Цены!C154</f>
        <v>шт.</v>
      </c>
      <c r="E164" s="152">
        <v>1</v>
      </c>
      <c r="F164" s="86">
        <f>Цены!E154</f>
        <v>5343</v>
      </c>
      <c r="G164" s="111">
        <f t="shared" si="12"/>
        <v>5343</v>
      </c>
      <c r="H164" s="20"/>
    </row>
    <row r="165" spans="1:8" x14ac:dyDescent="0.2">
      <c r="A165" s="5">
        <v>151</v>
      </c>
      <c r="B165" s="153"/>
      <c r="C165" s="154" t="str">
        <f>Цены!B155</f>
        <v>&lt;Запасные строчки&gt;</v>
      </c>
      <c r="D165" s="155">
        <f>Цены!C155</f>
        <v>0</v>
      </c>
      <c r="E165" s="152">
        <v>0</v>
      </c>
      <c r="F165" s="156">
        <f>Цены!E155</f>
        <v>0</v>
      </c>
      <c r="G165" s="111">
        <f t="shared" si="12"/>
        <v>0</v>
      </c>
      <c r="H165" s="20"/>
    </row>
    <row r="166" spans="1:8" x14ac:dyDescent="0.2">
      <c r="A166" s="5">
        <v>152</v>
      </c>
      <c r="B166" s="153"/>
      <c r="C166" s="154" t="str">
        <f>Цены!B156</f>
        <v>&lt;Запасные строчки&gt;</v>
      </c>
      <c r="D166" s="155">
        <f>Цены!C156</f>
        <v>0</v>
      </c>
      <c r="E166" s="152">
        <v>0</v>
      </c>
      <c r="F166" s="156">
        <f>Цены!E156</f>
        <v>0</v>
      </c>
      <c r="G166" s="111">
        <f t="shared" si="12"/>
        <v>0</v>
      </c>
      <c r="H166" s="20"/>
    </row>
    <row r="167" spans="1:8" x14ac:dyDescent="0.2">
      <c r="A167" s="5">
        <v>153</v>
      </c>
      <c r="B167" s="153"/>
      <c r="C167" s="154" t="str">
        <f>Цены!B157</f>
        <v>&lt;Запасные строчки&gt;</v>
      </c>
      <c r="D167" s="155">
        <f>Цены!C157</f>
        <v>0</v>
      </c>
      <c r="E167" s="152">
        <v>0</v>
      </c>
      <c r="F167" s="156">
        <f>Цены!E157</f>
        <v>0</v>
      </c>
      <c r="G167" s="111">
        <f t="shared" si="12"/>
        <v>0</v>
      </c>
      <c r="H167" s="20"/>
    </row>
    <row r="168" spans="1:8" x14ac:dyDescent="0.2">
      <c r="A168" s="5">
        <v>154</v>
      </c>
      <c r="B168" s="153"/>
      <c r="C168" s="154" t="str">
        <f>Цены!B158</f>
        <v>&lt;Запасные строчки&gt;</v>
      </c>
      <c r="D168" s="155">
        <f>Цены!C158</f>
        <v>0</v>
      </c>
      <c r="E168" s="152">
        <v>0</v>
      </c>
      <c r="F168" s="156">
        <f>Цены!E158</f>
        <v>0</v>
      </c>
      <c r="G168" s="111">
        <f t="shared" si="12"/>
        <v>0</v>
      </c>
      <c r="H168" s="20"/>
    </row>
    <row r="169" spans="1:8" x14ac:dyDescent="0.2">
      <c r="A169" s="5">
        <v>155</v>
      </c>
      <c r="B169" s="153"/>
      <c r="C169" s="154" t="str">
        <f>Цены!B159</f>
        <v>&lt;Запасные строчки&gt;</v>
      </c>
      <c r="D169" s="155">
        <f>Цены!C159</f>
        <v>0</v>
      </c>
      <c r="E169" s="152">
        <v>0</v>
      </c>
      <c r="F169" s="156">
        <f>Цены!E159</f>
        <v>0</v>
      </c>
      <c r="G169" s="111">
        <f t="shared" si="12"/>
        <v>0</v>
      </c>
      <c r="H169" s="20"/>
    </row>
    <row r="170" spans="1:8" x14ac:dyDescent="0.2">
      <c r="A170" s="5">
        <v>156</v>
      </c>
      <c r="B170" s="9" t="str">
        <f>B14</f>
        <v/>
      </c>
      <c r="C170" s="433" t="s">
        <v>127</v>
      </c>
      <c r="D170" s="433"/>
      <c r="E170" s="433"/>
      <c r="F170" s="433"/>
      <c r="G170" s="112">
        <f>SUMIF(B16:B169,1,G16:G169)</f>
        <v>0</v>
      </c>
      <c r="H170" s="20"/>
    </row>
    <row r="171" spans="1:8" ht="25.5" x14ac:dyDescent="0.2">
      <c r="A171" s="5">
        <v>157</v>
      </c>
      <c r="B171" s="9" t="str">
        <f>IF(SUM(B172:B331)&gt;0,1,"")</f>
        <v/>
      </c>
      <c r="C171" s="97" t="str">
        <f ca="1">C1&amp;". Черновые отделочные работы"</f>
        <v>10. Черновые отделочные работы</v>
      </c>
      <c r="D171" s="98" t="s">
        <v>804</v>
      </c>
      <c r="E171" s="107" t="s">
        <v>531</v>
      </c>
      <c r="F171" s="99" t="s">
        <v>805</v>
      </c>
      <c r="G171" s="110" t="s">
        <v>578</v>
      </c>
      <c r="H171" s="20"/>
    </row>
    <row r="172" spans="1:8" x14ac:dyDescent="0.2">
      <c r="A172" s="5">
        <v>158</v>
      </c>
      <c r="B172" s="9" t="str">
        <f>IF(SUM(B173:B206)&gt;0,1,"")</f>
        <v/>
      </c>
      <c r="C172" s="428" t="s">
        <v>131</v>
      </c>
      <c r="D172" s="428"/>
      <c r="E172" s="428"/>
      <c r="F172" s="428"/>
      <c r="G172" s="428"/>
      <c r="H172" s="20"/>
    </row>
    <row r="173" spans="1:8" x14ac:dyDescent="0.2">
      <c r="A173" s="5">
        <v>159</v>
      </c>
      <c r="B173" s="153"/>
      <c r="C173" s="84" t="str">
        <f>Цены!B163</f>
        <v>Грунтовка пола</v>
      </c>
      <c r="D173" s="85" t="str">
        <f>Цены!C163</f>
        <v>м2</v>
      </c>
      <c r="E173" s="152">
        <f t="shared" ref="E173:E180" si="13">$D$10</f>
        <v>0</v>
      </c>
      <c r="F173" s="86">
        <f>Цены!E163</f>
        <v>98</v>
      </c>
      <c r="G173" s="111">
        <f t="shared" ref="G173:G206" si="14">E173*F173</f>
        <v>0</v>
      </c>
      <c r="H173" s="20"/>
    </row>
    <row r="174" spans="1:8" x14ac:dyDescent="0.2">
      <c r="A174" s="5">
        <v>160</v>
      </c>
      <c r="B174" s="153"/>
      <c r="C174" s="84" t="str">
        <f>Цены!B164</f>
        <v>Грунтовка пола (второй и последующие слои)</v>
      </c>
      <c r="D174" s="85" t="str">
        <f>Цены!C164</f>
        <v>м2</v>
      </c>
      <c r="E174" s="152">
        <f t="shared" si="13"/>
        <v>0</v>
      </c>
      <c r="F174" s="86">
        <f>Цены!E164</f>
        <v>98</v>
      </c>
      <c r="G174" s="111">
        <f t="shared" si="14"/>
        <v>0</v>
      </c>
      <c r="H174" s="20"/>
    </row>
    <row r="175" spans="1:8" x14ac:dyDescent="0.2">
      <c r="A175" s="5">
        <v>161</v>
      </c>
      <c r="B175" s="153"/>
      <c r="C175" s="84" t="str">
        <f>Цены!B165</f>
        <v>Грунтовка пола (бетон контактом)</v>
      </c>
      <c r="D175" s="85" t="str">
        <f>Цены!C165</f>
        <v>м2</v>
      </c>
      <c r="E175" s="152">
        <f t="shared" si="13"/>
        <v>0</v>
      </c>
      <c r="F175" s="86">
        <f>Цены!E165</f>
        <v>128</v>
      </c>
      <c r="G175" s="111">
        <f t="shared" si="14"/>
        <v>0</v>
      </c>
      <c r="H175" s="20"/>
    </row>
    <row r="176" spans="1:8" x14ac:dyDescent="0.2">
      <c r="A176" s="5">
        <v>162</v>
      </c>
      <c r="B176" s="153"/>
      <c r="C176" s="84" t="str">
        <f>Цены!B166</f>
        <v>Обработка анти плесенью(пол)</v>
      </c>
      <c r="D176" s="85" t="str">
        <f>Цены!C166</f>
        <v>м2</v>
      </c>
      <c r="E176" s="152">
        <f t="shared" si="13"/>
        <v>0</v>
      </c>
      <c r="F176" s="86">
        <f>Цены!E166</f>
        <v>206</v>
      </c>
      <c r="G176" s="111">
        <f t="shared" si="14"/>
        <v>0</v>
      </c>
      <c r="H176" s="20"/>
    </row>
    <row r="177" spans="1:8" x14ac:dyDescent="0.2">
      <c r="A177" s="5">
        <v>163</v>
      </c>
      <c r="B177" s="153"/>
      <c r="C177" s="84" t="str">
        <f>Цены!B167</f>
        <v>Гидроизоляция пола пленкой ПВХ</v>
      </c>
      <c r="D177" s="85" t="str">
        <f>Цены!C167</f>
        <v>м2</v>
      </c>
      <c r="E177" s="152">
        <f t="shared" si="13"/>
        <v>0</v>
      </c>
      <c r="F177" s="86">
        <f>Цены!E167</f>
        <v>147</v>
      </c>
      <c r="G177" s="111">
        <f t="shared" si="14"/>
        <v>0</v>
      </c>
      <c r="H177" s="20"/>
    </row>
    <row r="178" spans="1:8" ht="25.5" x14ac:dyDescent="0.2">
      <c r="A178" s="5">
        <v>164</v>
      </c>
      <c r="B178" s="153"/>
      <c r="C178" s="84" t="str">
        <f>Цены!B168</f>
        <v>Гидроизоляция пола (смесью водостоп или жидким стеклом)</v>
      </c>
      <c r="D178" s="85" t="str">
        <f>Цены!C168</f>
        <v>м2</v>
      </c>
      <c r="E178" s="152">
        <f t="shared" si="13"/>
        <v>0</v>
      </c>
      <c r="F178" s="86">
        <f>Цены!E168</f>
        <v>461</v>
      </c>
      <c r="G178" s="111">
        <f t="shared" si="14"/>
        <v>0</v>
      </c>
      <c r="H178" s="20"/>
    </row>
    <row r="179" spans="1:8" x14ac:dyDescent="0.2">
      <c r="A179" s="5">
        <v>165</v>
      </c>
      <c r="B179" s="153"/>
      <c r="C179" s="84" t="str">
        <f>Цены!B169</f>
        <v>Гидроизоляция рулонными материалами</v>
      </c>
      <c r="D179" s="85" t="str">
        <f>Цены!C169</f>
        <v>м2</v>
      </c>
      <c r="E179" s="152">
        <f t="shared" si="13"/>
        <v>0</v>
      </c>
      <c r="F179" s="86">
        <f>Цены!E169</f>
        <v>642</v>
      </c>
      <c r="G179" s="111">
        <f t="shared" si="14"/>
        <v>0</v>
      </c>
      <c r="H179" s="20"/>
    </row>
    <row r="180" spans="1:8" x14ac:dyDescent="0.2">
      <c r="A180" s="5">
        <v>166</v>
      </c>
      <c r="B180" s="153"/>
      <c r="C180" s="84" t="str">
        <f>Цены!B170</f>
        <v xml:space="preserve">Укладка пароизолирующих материалов </v>
      </c>
      <c r="D180" s="85" t="str">
        <f>Цены!C170</f>
        <v>м2</v>
      </c>
      <c r="E180" s="152">
        <f t="shared" si="13"/>
        <v>0</v>
      </c>
      <c r="F180" s="86">
        <f>Цены!E170</f>
        <v>186</v>
      </c>
      <c r="G180" s="111">
        <f t="shared" si="14"/>
        <v>0</v>
      </c>
      <c r="H180" s="20"/>
    </row>
    <row r="181" spans="1:8" x14ac:dyDescent="0.2">
      <c r="A181" s="5">
        <v>167</v>
      </c>
      <c r="B181" s="153"/>
      <c r="C181" s="84" t="str">
        <f>Цены!B171</f>
        <v>Гидроизоляционная лента (по периметру стен)</v>
      </c>
      <c r="D181" s="85" t="str">
        <f>Цены!C171</f>
        <v>м/п</v>
      </c>
      <c r="E181" s="152">
        <f>$D$9-$I$13</f>
        <v>0</v>
      </c>
      <c r="F181" s="86">
        <f>Цены!E171</f>
        <v>176</v>
      </c>
      <c r="G181" s="111">
        <f t="shared" si="14"/>
        <v>0</v>
      </c>
      <c r="H181" s="20"/>
    </row>
    <row r="182" spans="1:8" x14ac:dyDescent="0.2">
      <c r="A182" s="5">
        <v>168</v>
      </c>
      <c r="B182" s="153"/>
      <c r="C182" s="84" t="str">
        <f>Цены!B172</f>
        <v>Монтаж демпферной ленты (кромочной ленты)</v>
      </c>
      <c r="D182" s="85" t="str">
        <f>Цены!C172</f>
        <v>м/п</v>
      </c>
      <c r="E182" s="152">
        <f>$D$9-$I$13</f>
        <v>0</v>
      </c>
      <c r="F182" s="86">
        <f>Цены!E172</f>
        <v>147</v>
      </c>
      <c r="G182" s="111">
        <f t="shared" si="14"/>
        <v>0</v>
      </c>
      <c r="H182" s="20"/>
    </row>
    <row r="183" spans="1:8" x14ac:dyDescent="0.2">
      <c r="A183" s="5">
        <v>169</v>
      </c>
      <c r="B183" s="153"/>
      <c r="C183" s="84" t="str">
        <f>Цены!B173</f>
        <v>Укрытие пленкой пола</v>
      </c>
      <c r="D183" s="85" t="str">
        <f>Цены!C173</f>
        <v>м2</v>
      </c>
      <c r="E183" s="152">
        <f t="shared" ref="E183:E195" si="15">$D$10</f>
        <v>0</v>
      </c>
      <c r="F183" s="86">
        <f>Цены!E173</f>
        <v>81</v>
      </c>
      <c r="G183" s="111">
        <f t="shared" si="14"/>
        <v>0</v>
      </c>
      <c r="H183" s="20"/>
    </row>
    <row r="184" spans="1:8" x14ac:dyDescent="0.2">
      <c r="A184" s="5">
        <v>170</v>
      </c>
      <c r="B184" s="153"/>
      <c r="C184" s="84" t="str">
        <f>Цены!B174</f>
        <v>Подсыпка керамзита</v>
      </c>
      <c r="D184" s="85" t="str">
        <f>Цены!C174</f>
        <v>м2</v>
      </c>
      <c r="E184" s="152">
        <f t="shared" si="15"/>
        <v>0</v>
      </c>
      <c r="F184" s="86">
        <f>Цены!E174</f>
        <v>321</v>
      </c>
      <c r="G184" s="111">
        <f t="shared" si="14"/>
        <v>0</v>
      </c>
      <c r="H184" s="20"/>
    </row>
    <row r="185" spans="1:8" x14ac:dyDescent="0.2">
      <c r="A185" s="5">
        <v>171</v>
      </c>
      <c r="B185" s="153"/>
      <c r="C185" s="84" t="str">
        <f>Цены!B175</f>
        <v>Укладка сетки (для стяжки)</v>
      </c>
      <c r="D185" s="85" t="str">
        <f>Цены!C175</f>
        <v>м2</v>
      </c>
      <c r="E185" s="152">
        <f t="shared" si="15"/>
        <v>0</v>
      </c>
      <c r="F185" s="86">
        <f>Цены!E175</f>
        <v>177</v>
      </c>
      <c r="G185" s="111">
        <f t="shared" si="14"/>
        <v>0</v>
      </c>
      <c r="H185" s="20"/>
    </row>
    <row r="186" spans="1:8" x14ac:dyDescent="0.2">
      <c r="A186" s="5">
        <v>172</v>
      </c>
      <c r="B186" s="153"/>
      <c r="C186" s="84" t="str">
        <f>Цены!B176</f>
        <v>Железнение стяжки</v>
      </c>
      <c r="D186" s="85" t="str">
        <f>Цены!C176</f>
        <v>м2</v>
      </c>
      <c r="E186" s="152">
        <f t="shared" si="15"/>
        <v>0</v>
      </c>
      <c r="F186" s="86">
        <f>Цены!E176</f>
        <v>186</v>
      </c>
      <c r="G186" s="111">
        <f t="shared" si="14"/>
        <v>0</v>
      </c>
      <c r="H186" s="20"/>
    </row>
    <row r="187" spans="1:8" x14ac:dyDescent="0.2">
      <c r="A187" s="5">
        <v>173</v>
      </c>
      <c r="B187" s="153"/>
      <c r="C187" s="84" t="str">
        <f>Цены!B177</f>
        <v>Устройство стяжки по маякам до 4 см</v>
      </c>
      <c r="D187" s="85" t="str">
        <f>Цены!C177</f>
        <v>м2</v>
      </c>
      <c r="E187" s="152">
        <f t="shared" si="15"/>
        <v>0</v>
      </c>
      <c r="F187" s="86">
        <f>Цены!E177</f>
        <v>698</v>
      </c>
      <c r="G187" s="111">
        <f t="shared" si="14"/>
        <v>0</v>
      </c>
      <c r="H187" s="20"/>
    </row>
    <row r="188" spans="1:8" x14ac:dyDescent="0.2">
      <c r="A188" s="5">
        <v>174</v>
      </c>
      <c r="B188" s="153"/>
      <c r="C188" s="84" t="str">
        <f>Цены!B178</f>
        <v>Устройство стяжки по маякам до 6 см</v>
      </c>
      <c r="D188" s="85" t="str">
        <f>Цены!C178</f>
        <v>м2</v>
      </c>
      <c r="E188" s="152">
        <f t="shared" si="15"/>
        <v>0</v>
      </c>
      <c r="F188" s="86">
        <f>Цены!E178</f>
        <v>1049</v>
      </c>
      <c r="G188" s="111">
        <f t="shared" si="14"/>
        <v>0</v>
      </c>
      <c r="H188" s="20"/>
    </row>
    <row r="189" spans="1:8" x14ac:dyDescent="0.2">
      <c r="A189" s="5">
        <v>175</v>
      </c>
      <c r="B189" s="153"/>
      <c r="C189" s="84" t="str">
        <f>Цены!B179</f>
        <v>Устройство стяжки по маякам свыше 6 см</v>
      </c>
      <c r="D189" s="85" t="str">
        <f>Цены!C179</f>
        <v>м2</v>
      </c>
      <c r="E189" s="152">
        <f t="shared" si="15"/>
        <v>0</v>
      </c>
      <c r="F189" s="86">
        <f>Цены!E179</f>
        <v>1193</v>
      </c>
      <c r="G189" s="111">
        <f t="shared" si="14"/>
        <v>0</v>
      </c>
      <c r="H189" s="20"/>
    </row>
    <row r="190" spans="1:8" x14ac:dyDescent="0.2">
      <c r="A190" s="5">
        <v>176</v>
      </c>
      <c r="B190" s="153"/>
      <c r="C190" s="84" t="str">
        <f>Цены!B180</f>
        <v>Устройство наливных полов до 3 см</v>
      </c>
      <c r="D190" s="85" t="str">
        <f>Цены!C180</f>
        <v>м2</v>
      </c>
      <c r="E190" s="152">
        <f t="shared" si="15"/>
        <v>0</v>
      </c>
      <c r="F190" s="86">
        <f>Цены!E180</f>
        <v>683</v>
      </c>
      <c r="G190" s="111">
        <f t="shared" si="14"/>
        <v>0</v>
      </c>
      <c r="H190" s="20"/>
    </row>
    <row r="191" spans="1:8" x14ac:dyDescent="0.2">
      <c r="A191" s="5">
        <v>177</v>
      </c>
      <c r="B191" s="153"/>
      <c r="C191" s="84" t="str">
        <f>Цены!B181</f>
        <v xml:space="preserve">Финишное выравнивание стяжки наливным полом </v>
      </c>
      <c r="D191" s="85" t="str">
        <f>Цены!C181</f>
        <v>м2</v>
      </c>
      <c r="E191" s="152">
        <f t="shared" si="15"/>
        <v>0</v>
      </c>
      <c r="F191" s="86">
        <f>Цены!E181</f>
        <v>533</v>
      </c>
      <c r="G191" s="111">
        <f t="shared" si="14"/>
        <v>0</v>
      </c>
      <c r="H191" s="20"/>
    </row>
    <row r="192" spans="1:8" ht="25.5" x14ac:dyDescent="0.2">
      <c r="A192" s="5">
        <v>178</v>
      </c>
      <c r="B192" s="153"/>
      <c r="C192" s="84" t="str">
        <f>Цены!B182</f>
        <v>Заливка рустов после проведения демонтажа перегородок</v>
      </c>
      <c r="D192" s="85" t="str">
        <f>Цены!C182</f>
        <v>м/п</v>
      </c>
      <c r="E192" s="152">
        <f t="shared" si="15"/>
        <v>0</v>
      </c>
      <c r="F192" s="86">
        <f>Цены!E182</f>
        <v>630</v>
      </c>
      <c r="G192" s="111">
        <f t="shared" si="14"/>
        <v>0</v>
      </c>
      <c r="H192" s="20"/>
    </row>
    <row r="193" spans="1:8" x14ac:dyDescent="0.2">
      <c r="A193" s="5">
        <v>179</v>
      </c>
      <c r="B193" s="153"/>
      <c r="C193" s="84" t="str">
        <f>Цены!B183</f>
        <v>Устройство "сухой стяжки"</v>
      </c>
      <c r="D193" s="85" t="str">
        <f>Цены!C183</f>
        <v>м2</v>
      </c>
      <c r="E193" s="152">
        <f t="shared" si="15"/>
        <v>0</v>
      </c>
      <c r="F193" s="86">
        <f>Цены!E183</f>
        <v>2310</v>
      </c>
      <c r="G193" s="111">
        <f t="shared" si="14"/>
        <v>0</v>
      </c>
      <c r="H193" s="20"/>
    </row>
    <row r="194" spans="1:8" ht="25.5" x14ac:dyDescent="0.2">
      <c r="A194" s="5">
        <v>180</v>
      </c>
      <c r="B194" s="153"/>
      <c r="C194" s="84" t="str">
        <f>Цены!B184</f>
        <v>Устройство "полусухой" (механизированной стяжки)</v>
      </c>
      <c r="D194" s="85" t="str">
        <f>Цены!C184</f>
        <v>м2</v>
      </c>
      <c r="E194" s="152">
        <f t="shared" si="15"/>
        <v>0</v>
      </c>
      <c r="F194" s="86">
        <f>Цены!E184</f>
        <v>2775</v>
      </c>
      <c r="G194" s="111">
        <f t="shared" si="14"/>
        <v>0</v>
      </c>
      <c r="H194" s="20"/>
    </row>
    <row r="195" spans="1:8" x14ac:dyDescent="0.2">
      <c r="A195" s="5">
        <v>181</v>
      </c>
      <c r="B195" s="153"/>
      <c r="C195" s="84" t="str">
        <f>Цены!B185</f>
        <v>Устройство деревянной обрешетки пола</v>
      </c>
      <c r="D195" s="85" t="str">
        <f>Цены!C185</f>
        <v>м2</v>
      </c>
      <c r="E195" s="152">
        <f t="shared" si="15"/>
        <v>0</v>
      </c>
      <c r="F195" s="86">
        <f>Цены!E185</f>
        <v>638</v>
      </c>
      <c r="G195" s="111">
        <f t="shared" si="14"/>
        <v>0</v>
      </c>
      <c r="H195" s="20"/>
    </row>
    <row r="196" spans="1:8" x14ac:dyDescent="0.2">
      <c r="A196" s="5">
        <v>182</v>
      </c>
      <c r="B196" s="153"/>
      <c r="C196" s="84" t="str">
        <f>Цены!B186</f>
        <v>Укладка деревянных лаг</v>
      </c>
      <c r="D196" s="85" t="str">
        <f>Цены!C186</f>
        <v>м/п</v>
      </c>
      <c r="E196" s="152">
        <f>$G$9*$G$10/0.4</f>
        <v>0</v>
      </c>
      <c r="F196" s="86">
        <f>Цены!E186</f>
        <v>533</v>
      </c>
      <c r="G196" s="111">
        <f t="shared" si="14"/>
        <v>0</v>
      </c>
      <c r="H196" s="20"/>
    </row>
    <row r="197" spans="1:8" x14ac:dyDescent="0.2">
      <c r="A197" s="5">
        <v>183</v>
      </c>
      <c r="B197" s="153"/>
      <c r="C197" s="84" t="str">
        <f>Цены!B187</f>
        <v>Устройство  тепло/звукоизоляции(полы)</v>
      </c>
      <c r="D197" s="85" t="str">
        <f>Цены!C187</f>
        <v>м2</v>
      </c>
      <c r="E197" s="152">
        <f>$D$10</f>
        <v>0</v>
      </c>
      <c r="F197" s="86">
        <f>Цены!E187</f>
        <v>353</v>
      </c>
      <c r="G197" s="111">
        <f t="shared" si="14"/>
        <v>0</v>
      </c>
      <c r="H197" s="20"/>
    </row>
    <row r="198" spans="1:8" x14ac:dyDescent="0.2">
      <c r="A198" s="5">
        <v>184</v>
      </c>
      <c r="B198" s="153"/>
      <c r="C198" s="84" t="str">
        <f>Цены!B188</f>
        <v xml:space="preserve">Устройство дощатых полов по лагам </v>
      </c>
      <c r="D198" s="85" t="str">
        <f>Цены!C188</f>
        <v>м2</v>
      </c>
      <c r="E198" s="152">
        <f>$D$10</f>
        <v>0</v>
      </c>
      <c r="F198" s="86">
        <f>Цены!E188</f>
        <v>759</v>
      </c>
      <c r="G198" s="111">
        <f t="shared" si="14"/>
        <v>0</v>
      </c>
      <c r="H198" s="20"/>
    </row>
    <row r="199" spans="1:8" x14ac:dyDescent="0.2">
      <c r="A199" s="5">
        <v>185</v>
      </c>
      <c r="B199" s="153"/>
      <c r="C199" s="84" t="str">
        <f>Цены!B189</f>
        <v xml:space="preserve">Укладка фанеры на дощатый пол </v>
      </c>
      <c r="D199" s="85" t="str">
        <f>Цены!C189</f>
        <v>м2</v>
      </c>
      <c r="E199" s="152">
        <f>$D$10</f>
        <v>0</v>
      </c>
      <c r="F199" s="86">
        <f>Цены!E189</f>
        <v>518</v>
      </c>
      <c r="G199" s="111">
        <f t="shared" si="14"/>
        <v>0</v>
      </c>
      <c r="H199" s="20"/>
    </row>
    <row r="200" spans="1:8" x14ac:dyDescent="0.2">
      <c r="A200" s="5">
        <v>186</v>
      </c>
      <c r="B200" s="153"/>
      <c r="C200" s="84" t="str">
        <f>Цены!B190</f>
        <v>Укладка фанеры на бетон</v>
      </c>
      <c r="D200" s="85" t="str">
        <f>Цены!C190</f>
        <v>м2</v>
      </c>
      <c r="E200" s="152">
        <f>$D$10</f>
        <v>0</v>
      </c>
      <c r="F200" s="86">
        <f>Цены!E190</f>
        <v>863</v>
      </c>
      <c r="G200" s="111">
        <f t="shared" si="14"/>
        <v>0</v>
      </c>
      <c r="H200" s="20"/>
    </row>
    <row r="201" spans="1:8" x14ac:dyDescent="0.2">
      <c r="A201" s="5">
        <v>187</v>
      </c>
      <c r="B201" s="153"/>
      <c r="C201" s="84" t="str">
        <f>Цены!B191</f>
        <v xml:space="preserve">Распил фанеры </v>
      </c>
      <c r="D201" s="85" t="str">
        <f>Цены!C191</f>
        <v>м/п</v>
      </c>
      <c r="E201" s="152">
        <f>$D$10*8</f>
        <v>0</v>
      </c>
      <c r="F201" s="86">
        <f>Цены!E191</f>
        <v>90</v>
      </c>
      <c r="G201" s="111">
        <f t="shared" si="14"/>
        <v>0</v>
      </c>
      <c r="H201" s="20"/>
    </row>
    <row r="202" spans="1:8" x14ac:dyDescent="0.2">
      <c r="A202" s="5">
        <v>188</v>
      </c>
      <c r="B202" s="153"/>
      <c r="C202" s="84" t="str">
        <f>Цены!B192</f>
        <v>Шлифовка фанеры</v>
      </c>
      <c r="D202" s="85" t="str">
        <f>Цены!C192</f>
        <v>м2</v>
      </c>
      <c r="E202" s="152">
        <f>$D$10</f>
        <v>0</v>
      </c>
      <c r="F202" s="86">
        <f>Цены!E192</f>
        <v>332</v>
      </c>
      <c r="G202" s="111">
        <f t="shared" si="14"/>
        <v>0</v>
      </c>
      <c r="H202" s="20"/>
    </row>
    <row r="203" spans="1:8" x14ac:dyDescent="0.2">
      <c r="A203" s="5">
        <v>189</v>
      </c>
      <c r="B203" s="153"/>
      <c r="C203" s="84" t="str">
        <f>Цены!B193</f>
        <v>Укладка ДВП</v>
      </c>
      <c r="D203" s="85" t="str">
        <f>Цены!C193</f>
        <v>м2</v>
      </c>
      <c r="E203" s="152">
        <f>$D$10</f>
        <v>0</v>
      </c>
      <c r="F203" s="86">
        <f>Цены!E193</f>
        <v>399</v>
      </c>
      <c r="G203" s="111">
        <f t="shared" si="14"/>
        <v>0</v>
      </c>
      <c r="H203" s="20"/>
    </row>
    <row r="204" spans="1:8" x14ac:dyDescent="0.2">
      <c r="A204" s="5">
        <v>190</v>
      </c>
      <c r="B204" s="153"/>
      <c r="C204" s="84" t="str">
        <f>Цены!B194</f>
        <v xml:space="preserve">Временная застилка полов оргалитом </v>
      </c>
      <c r="D204" s="85" t="str">
        <f>Цены!C194</f>
        <v>м2</v>
      </c>
      <c r="E204" s="152">
        <f>$D$10</f>
        <v>0</v>
      </c>
      <c r="F204" s="86">
        <f>Цены!E194</f>
        <v>90</v>
      </c>
      <c r="G204" s="111">
        <f t="shared" si="14"/>
        <v>0</v>
      </c>
      <c r="H204" s="20"/>
    </row>
    <row r="205" spans="1:8" ht="25.5" x14ac:dyDescent="0.2">
      <c r="A205" s="5">
        <v>191</v>
      </c>
      <c r="B205" s="153"/>
      <c r="C205" s="84" t="str">
        <f>Цены!B195</f>
        <v xml:space="preserve">Устройство подиума с обшивкой фанерой до 10 см сложной формы </v>
      </c>
      <c r="D205" s="85" t="str">
        <f>Цены!C195</f>
        <v>м2</v>
      </c>
      <c r="E205" s="152">
        <f>$D$10</f>
        <v>0</v>
      </c>
      <c r="F205" s="86">
        <f>Цены!E195</f>
        <v>3518</v>
      </c>
      <c r="G205" s="111">
        <f t="shared" si="14"/>
        <v>0</v>
      </c>
      <c r="H205" s="20"/>
    </row>
    <row r="206" spans="1:8" x14ac:dyDescent="0.2">
      <c r="A206" s="5">
        <v>192</v>
      </c>
      <c r="B206" s="153"/>
      <c r="C206" s="84" t="str">
        <f>Цены!B196</f>
        <v xml:space="preserve">Добавление фиброволокна в стяжку пола </v>
      </c>
      <c r="D206" s="85" t="str">
        <f>Цены!C196</f>
        <v>м2</v>
      </c>
      <c r="E206" s="152">
        <f>$D$10</f>
        <v>0</v>
      </c>
      <c r="F206" s="86">
        <f>Цены!E196</f>
        <v>72</v>
      </c>
      <c r="G206" s="111">
        <f t="shared" si="14"/>
        <v>0</v>
      </c>
      <c r="H206" s="20"/>
    </row>
    <row r="207" spans="1:8" x14ac:dyDescent="0.2">
      <c r="A207" s="5">
        <v>193</v>
      </c>
      <c r="B207" s="9" t="str">
        <f>IF(SUM(B208:B268)&gt;0,1,"")</f>
        <v/>
      </c>
      <c r="C207" s="428" t="s">
        <v>24</v>
      </c>
      <c r="D207" s="428"/>
      <c r="E207" s="428"/>
      <c r="F207" s="428"/>
      <c r="G207" s="428"/>
      <c r="H207" s="20"/>
    </row>
    <row r="208" spans="1:8" ht="25.5" x14ac:dyDescent="0.2">
      <c r="A208" s="5">
        <v>194</v>
      </c>
      <c r="B208" s="153"/>
      <c r="C208" s="84" t="str">
        <f>Цены!B198</f>
        <v>Кирпичная кладка в 1/2 кирпича (черновой кирпич)</v>
      </c>
      <c r="D208" s="85" t="str">
        <f>Цены!C198</f>
        <v>м2</v>
      </c>
      <c r="E208" s="152">
        <f t="shared" ref="E208:E214" si="16">$D$12</f>
        <v>0</v>
      </c>
      <c r="F208" s="86">
        <f>Цены!E198</f>
        <v>1688</v>
      </c>
      <c r="G208" s="111">
        <f t="shared" ref="G208:G239" si="17">E208*F208</f>
        <v>0</v>
      </c>
      <c r="H208" s="20"/>
    </row>
    <row r="209" spans="1:8" x14ac:dyDescent="0.2">
      <c r="A209" s="5">
        <v>195</v>
      </c>
      <c r="B209" s="153"/>
      <c r="C209" s="84" t="str">
        <f>Цены!B199</f>
        <v>Кирпичная кладка в 1 кирпич (черновой кирпич)</v>
      </c>
      <c r="D209" s="85" t="str">
        <f>Цены!C199</f>
        <v>м2</v>
      </c>
      <c r="E209" s="152">
        <f t="shared" si="16"/>
        <v>0</v>
      </c>
      <c r="F209" s="86">
        <f>Цены!E199</f>
        <v>2223</v>
      </c>
      <c r="G209" s="111">
        <f t="shared" si="17"/>
        <v>0</v>
      </c>
      <c r="H209" s="20"/>
    </row>
    <row r="210" spans="1:8" ht="25.5" x14ac:dyDescent="0.2">
      <c r="A210" s="5">
        <v>196</v>
      </c>
      <c r="B210" s="153"/>
      <c r="C210" s="84" t="str">
        <f>Цены!B200</f>
        <v>Кирпичная кладка в 1 кирпич (облицовочный кирпич)</v>
      </c>
      <c r="D210" s="85" t="str">
        <f>Цены!C200</f>
        <v>м2</v>
      </c>
      <c r="E210" s="152">
        <f t="shared" si="16"/>
        <v>0</v>
      </c>
      <c r="F210" s="86">
        <f>Цены!E200</f>
        <v>4440</v>
      </c>
      <c r="G210" s="111">
        <f t="shared" si="17"/>
        <v>0</v>
      </c>
      <c r="H210" s="20"/>
    </row>
    <row r="211" spans="1:8" ht="25.5" x14ac:dyDescent="0.2">
      <c r="A211" s="5">
        <v>197</v>
      </c>
      <c r="B211" s="153"/>
      <c r="C211" s="84" t="str">
        <f>Цены!B201</f>
        <v>Кирпичная кладка в 1/2 кирпича (облицовочный кирпич)</v>
      </c>
      <c r="D211" s="85" t="str">
        <f>Цены!C201</f>
        <v>м2</v>
      </c>
      <c r="E211" s="152">
        <f t="shared" si="16"/>
        <v>0</v>
      </c>
      <c r="F211" s="86">
        <f>Цены!E201</f>
        <v>3375</v>
      </c>
      <c r="G211" s="111">
        <f t="shared" si="17"/>
        <v>0</v>
      </c>
      <c r="H211" s="20"/>
    </row>
    <row r="212" spans="1:8" x14ac:dyDescent="0.2">
      <c r="A212" s="5">
        <v>198</v>
      </c>
      <c r="B212" s="153"/>
      <c r="C212" s="84" t="str">
        <f>Цены!B202</f>
        <v>Кладка стен из Пеноблоков</v>
      </c>
      <c r="D212" s="85" t="str">
        <f>Цены!C202</f>
        <v>м2</v>
      </c>
      <c r="E212" s="152">
        <f t="shared" si="16"/>
        <v>0</v>
      </c>
      <c r="F212" s="86">
        <f>Цены!E202</f>
        <v>1718</v>
      </c>
      <c r="G212" s="111">
        <f t="shared" si="17"/>
        <v>0</v>
      </c>
      <c r="H212" s="20"/>
    </row>
    <row r="213" spans="1:8" x14ac:dyDescent="0.2">
      <c r="A213" s="5">
        <v>199</v>
      </c>
      <c r="B213" s="153"/>
      <c r="C213" s="84" t="str">
        <f>Цены!B203</f>
        <v>Кладка перегородок из шлакоблоков</v>
      </c>
      <c r="D213" s="85" t="str">
        <f>Цены!C203</f>
        <v>м2</v>
      </c>
      <c r="E213" s="152">
        <f t="shared" si="16"/>
        <v>0</v>
      </c>
      <c r="F213" s="86">
        <f>Цены!E203</f>
        <v>1881</v>
      </c>
      <c r="G213" s="111">
        <f t="shared" si="17"/>
        <v>0</v>
      </c>
      <c r="H213" s="20"/>
    </row>
    <row r="214" spans="1:8" x14ac:dyDescent="0.2">
      <c r="A214" s="5">
        <v>200</v>
      </c>
      <c r="B214" s="153"/>
      <c r="C214" s="84" t="str">
        <f>Цены!B204</f>
        <v>Кладка перегородок из пазогребневых блоков</v>
      </c>
      <c r="D214" s="85" t="str">
        <f>Цены!C204</f>
        <v>м2</v>
      </c>
      <c r="E214" s="152">
        <f t="shared" si="16"/>
        <v>0</v>
      </c>
      <c r="F214" s="86">
        <f>Цены!E204</f>
        <v>1763</v>
      </c>
      <c r="G214" s="111">
        <f t="shared" si="17"/>
        <v>0</v>
      </c>
      <c r="H214" s="20"/>
    </row>
    <row r="215" spans="1:8" ht="25.5" x14ac:dyDescent="0.2">
      <c r="A215" s="5">
        <v>201</v>
      </c>
      <c r="B215" s="153"/>
      <c r="C215" s="84" t="str">
        <f>Цены!B205</f>
        <v xml:space="preserve">Заужение дверного проема путем наращивания торца стен из ГКЛ до 50 см </v>
      </c>
      <c r="D215" s="85" t="str">
        <f>Цены!C205</f>
        <v>шт.</v>
      </c>
      <c r="E215" s="152">
        <v>1</v>
      </c>
      <c r="F215" s="86">
        <f>Цены!E205</f>
        <v>2798</v>
      </c>
      <c r="G215" s="111">
        <f t="shared" si="17"/>
        <v>2798</v>
      </c>
      <c r="H215" s="20"/>
    </row>
    <row r="216" spans="1:8" ht="38.25" x14ac:dyDescent="0.2">
      <c r="A216" s="5">
        <v>202</v>
      </c>
      <c r="B216" s="153"/>
      <c r="C216" s="84" t="str">
        <f>Цены!B206</f>
        <v>Расширение дверного проема из кирпича,пазогреб./Пеноблоков до 10 см ( с одной стороны)</v>
      </c>
      <c r="D216" s="85" t="str">
        <f>Цены!C206</f>
        <v>шт.</v>
      </c>
      <c r="E216" s="152">
        <v>1</v>
      </c>
      <c r="F216" s="86">
        <f>Цены!E206</f>
        <v>1518</v>
      </c>
      <c r="G216" s="111">
        <f t="shared" si="17"/>
        <v>1518</v>
      </c>
      <c r="H216" s="20"/>
    </row>
    <row r="217" spans="1:8" x14ac:dyDescent="0.2">
      <c r="A217" s="5">
        <v>203</v>
      </c>
      <c r="B217" s="153"/>
      <c r="C217" s="84" t="str">
        <f>Цены!B207</f>
        <v xml:space="preserve">Расширение дверного проема бетонного до 80 мм </v>
      </c>
      <c r="D217" s="85" t="str">
        <f>Цены!C207</f>
        <v>шт.</v>
      </c>
      <c r="E217" s="152">
        <v>1</v>
      </c>
      <c r="F217" s="86">
        <f>Цены!E207</f>
        <v>7823</v>
      </c>
      <c r="G217" s="111">
        <f t="shared" si="17"/>
        <v>7823</v>
      </c>
      <c r="H217" s="20"/>
    </row>
    <row r="218" spans="1:8" x14ac:dyDescent="0.2">
      <c r="A218" s="5">
        <v>204</v>
      </c>
      <c r="B218" s="153"/>
      <c r="C218" s="254" t="str">
        <f>Цены!B208</f>
        <v>Подготовка дверного проема под скрытую дверь</v>
      </c>
      <c r="D218" s="85" t="str">
        <f>Цены!C208</f>
        <v>шт.</v>
      </c>
      <c r="E218" s="152">
        <v>1</v>
      </c>
      <c r="F218" s="86">
        <f>Цены!E208</f>
        <v>6750</v>
      </c>
      <c r="G218" s="111">
        <f t="shared" si="17"/>
        <v>6750</v>
      </c>
      <c r="H218" s="20"/>
    </row>
    <row r="219" spans="1:8" ht="25.5" x14ac:dyDescent="0.2">
      <c r="A219" s="5">
        <v>205</v>
      </c>
      <c r="B219" s="153"/>
      <c r="C219" s="84" t="str">
        <f>Цены!B209</f>
        <v>Армирование проемов арматурой (с грунтовкой арматуры)</v>
      </c>
      <c r="D219" s="85" t="str">
        <f>Цены!C209</f>
        <v>шт.</v>
      </c>
      <c r="E219" s="152">
        <v>1</v>
      </c>
      <c r="F219" s="86">
        <f>Цены!E209</f>
        <v>891</v>
      </c>
      <c r="G219" s="111">
        <f t="shared" si="17"/>
        <v>891</v>
      </c>
      <c r="H219" s="20"/>
    </row>
    <row r="220" spans="1:8" ht="25.5" x14ac:dyDescent="0.2">
      <c r="A220" s="5">
        <v>206</v>
      </c>
      <c r="B220" s="153"/>
      <c r="C220" s="84" t="str">
        <f>Цены!B210</f>
        <v>Армирование проемов уголком (с грунтовкой уголка)</v>
      </c>
      <c r="D220" s="85" t="str">
        <f>Цены!C210</f>
        <v>шт.</v>
      </c>
      <c r="E220" s="152">
        <v>1</v>
      </c>
      <c r="F220" s="86">
        <f>Цены!E210</f>
        <v>1079</v>
      </c>
      <c r="G220" s="111">
        <f t="shared" si="17"/>
        <v>1079</v>
      </c>
      <c r="H220" s="20"/>
    </row>
    <row r="221" spans="1:8" ht="25.5" x14ac:dyDescent="0.2">
      <c r="A221" s="5">
        <v>207</v>
      </c>
      <c r="B221" s="153"/>
      <c r="C221" s="84" t="str">
        <f>Цены!B211</f>
        <v>Монтаж металлической штукатурной сетки (на дюбели)</v>
      </c>
      <c r="D221" s="85" t="str">
        <f>Цены!C211</f>
        <v>м2</v>
      </c>
      <c r="E221" s="152">
        <f>$D$12</f>
        <v>0</v>
      </c>
      <c r="F221" s="86">
        <f>Цены!E211</f>
        <v>488</v>
      </c>
      <c r="G221" s="111">
        <f t="shared" si="17"/>
        <v>0</v>
      </c>
      <c r="H221" s="20"/>
    </row>
    <row r="222" spans="1:8" x14ac:dyDescent="0.2">
      <c r="A222" s="5">
        <v>208</v>
      </c>
      <c r="B222" s="153"/>
      <c r="C222" s="84" t="str">
        <f>Цены!B212</f>
        <v xml:space="preserve">Монтаж штукатурной сетки на стенах </v>
      </c>
      <c r="D222" s="85" t="str">
        <f>Цены!C212</f>
        <v>м2</v>
      </c>
      <c r="E222" s="152">
        <f>$D$12</f>
        <v>0</v>
      </c>
      <c r="F222" s="86">
        <f>Цены!E212</f>
        <v>261</v>
      </c>
      <c r="G222" s="111">
        <f t="shared" si="17"/>
        <v>0</v>
      </c>
      <c r="H222" s="20"/>
    </row>
    <row r="223" spans="1:8" x14ac:dyDescent="0.2">
      <c r="A223" s="5">
        <v>209</v>
      </c>
      <c r="B223" s="153"/>
      <c r="C223" s="84" t="str">
        <f>Цены!B213</f>
        <v>Герметизация стыков, швов монтажной пеной</v>
      </c>
      <c r="D223" s="85" t="str">
        <f>Цены!C213</f>
        <v>м/п</v>
      </c>
      <c r="E223" s="152">
        <f>$D$9</f>
        <v>0</v>
      </c>
      <c r="F223" s="86">
        <f>Цены!E213</f>
        <v>186</v>
      </c>
      <c r="G223" s="111">
        <f t="shared" si="17"/>
        <v>0</v>
      </c>
      <c r="H223" s="20"/>
    </row>
    <row r="224" spans="1:8" x14ac:dyDescent="0.2">
      <c r="A224" s="5">
        <v>210</v>
      </c>
      <c r="B224" s="153"/>
      <c r="C224" s="84" t="str">
        <f>Цены!B214</f>
        <v>Герметизация стыков, швов силиконом</v>
      </c>
      <c r="D224" s="85" t="str">
        <f>Цены!C214</f>
        <v>м/п</v>
      </c>
      <c r="E224" s="152">
        <f>$D$9</f>
        <v>0</v>
      </c>
      <c r="F224" s="86">
        <f>Цены!E214</f>
        <v>675</v>
      </c>
      <c r="G224" s="111">
        <f t="shared" si="17"/>
        <v>0</v>
      </c>
      <c r="H224" s="20"/>
    </row>
    <row r="225" spans="1:8" x14ac:dyDescent="0.2">
      <c r="A225" s="5">
        <v>211</v>
      </c>
      <c r="B225" s="153"/>
      <c r="C225" s="84" t="str">
        <f>Цены!B215</f>
        <v>Монтаж отражающей теплоизоляции (Пенофол)</v>
      </c>
      <c r="D225" s="85" t="str">
        <f>Цены!C215</f>
        <v>м2</v>
      </c>
      <c r="E225" s="152">
        <f t="shared" ref="E225:E233" si="18">$D$12</f>
        <v>0</v>
      </c>
      <c r="F225" s="86">
        <f>Цены!E215</f>
        <v>201</v>
      </c>
      <c r="G225" s="111">
        <f t="shared" si="17"/>
        <v>0</v>
      </c>
      <c r="H225" s="20"/>
    </row>
    <row r="226" spans="1:8" x14ac:dyDescent="0.2">
      <c r="A226" s="5">
        <v>212</v>
      </c>
      <c r="B226" s="153"/>
      <c r="C226" s="84" t="str">
        <f>Цены!B216</f>
        <v>Устройство теплоизоляции стен пеноплексом</v>
      </c>
      <c r="D226" s="85" t="str">
        <f>Цены!C216</f>
        <v>м2</v>
      </c>
      <c r="E226" s="152">
        <f t="shared" si="18"/>
        <v>0</v>
      </c>
      <c r="F226" s="86">
        <f>Цены!E216</f>
        <v>891</v>
      </c>
      <c r="G226" s="111">
        <f t="shared" si="17"/>
        <v>0</v>
      </c>
      <c r="H226" s="20"/>
    </row>
    <row r="227" spans="1:8" ht="25.5" x14ac:dyDescent="0.2">
      <c r="A227" s="5">
        <v>213</v>
      </c>
      <c r="B227" s="153"/>
      <c r="C227" s="84" t="str">
        <f>Цены!B217</f>
        <v>Устройство звукоизоляции стен системой ЗИПС вектор</v>
      </c>
      <c r="D227" s="85" t="str">
        <f>Цены!C217</f>
        <v>м2</v>
      </c>
      <c r="E227" s="152">
        <f t="shared" si="18"/>
        <v>0</v>
      </c>
      <c r="F227" s="86">
        <f>Цены!E217</f>
        <v>1700</v>
      </c>
      <c r="G227" s="111">
        <f t="shared" si="17"/>
        <v>0</v>
      </c>
      <c r="H227" s="20"/>
    </row>
    <row r="228" spans="1:8" x14ac:dyDescent="0.2">
      <c r="A228" s="5">
        <v>214</v>
      </c>
      <c r="B228" s="153"/>
      <c r="C228" s="84" t="str">
        <f>Цены!B218</f>
        <v>Устройство пароизоляции(стен)</v>
      </c>
      <c r="D228" s="85" t="str">
        <f>Цены!C218</f>
        <v>м2</v>
      </c>
      <c r="E228" s="152">
        <f t="shared" si="18"/>
        <v>0</v>
      </c>
      <c r="F228" s="86">
        <f>Цены!E218</f>
        <v>152</v>
      </c>
      <c r="G228" s="111">
        <f t="shared" si="17"/>
        <v>0</v>
      </c>
      <c r="H228" s="20"/>
    </row>
    <row r="229" spans="1:8" x14ac:dyDescent="0.2">
      <c r="A229" s="5">
        <v>215</v>
      </c>
      <c r="B229" s="153"/>
      <c r="C229" s="84" t="str">
        <f>Цены!B219</f>
        <v>Окраска металических деталей до 100мм</v>
      </c>
      <c r="D229" s="85" t="str">
        <f>Цены!C219</f>
        <v>м/п</v>
      </c>
      <c r="E229" s="152">
        <f t="shared" si="18"/>
        <v>0</v>
      </c>
      <c r="F229" s="86">
        <f>Цены!E219</f>
        <v>180</v>
      </c>
      <c r="G229" s="111">
        <f t="shared" si="17"/>
        <v>0</v>
      </c>
      <c r="H229" s="20"/>
    </row>
    <row r="230" spans="1:8" ht="25.5" x14ac:dyDescent="0.2">
      <c r="A230" s="5">
        <v>216</v>
      </c>
      <c r="B230" s="153"/>
      <c r="C230" s="84" t="str">
        <f>Цены!B220</f>
        <v>Устройство тепло/звукоизоляции стен минеральной ватой</v>
      </c>
      <c r="D230" s="85" t="str">
        <f>Цены!C220</f>
        <v>м2</v>
      </c>
      <c r="E230" s="152">
        <f t="shared" si="18"/>
        <v>0</v>
      </c>
      <c r="F230" s="86">
        <f>Цены!E220</f>
        <v>480</v>
      </c>
      <c r="G230" s="111">
        <f t="shared" si="17"/>
        <v>0</v>
      </c>
      <c r="H230" s="20"/>
    </row>
    <row r="231" spans="1:8" x14ac:dyDescent="0.2">
      <c r="A231" s="5">
        <v>217</v>
      </c>
      <c r="B231" s="153"/>
      <c r="C231" s="84" t="str">
        <f>Цены!B221</f>
        <v>Устройство перегородок из ГКЛ в 1 слой</v>
      </c>
      <c r="D231" s="85" t="str">
        <f>Цены!C221</f>
        <v>м2</v>
      </c>
      <c r="E231" s="152">
        <f t="shared" si="18"/>
        <v>0</v>
      </c>
      <c r="F231" s="86">
        <f>Цены!E221</f>
        <v>2100</v>
      </c>
      <c r="G231" s="111">
        <f t="shared" si="17"/>
        <v>0</v>
      </c>
      <c r="H231" s="20"/>
    </row>
    <row r="232" spans="1:8" x14ac:dyDescent="0.2">
      <c r="A232" s="5">
        <v>218</v>
      </c>
      <c r="B232" s="153"/>
      <c r="C232" s="84" t="str">
        <f>Цены!B222</f>
        <v>Устройство перегородок из ГКЛ в 2 слоя</v>
      </c>
      <c r="D232" s="85" t="str">
        <f>Цены!C222</f>
        <v>м2</v>
      </c>
      <c r="E232" s="152">
        <f t="shared" si="18"/>
        <v>0</v>
      </c>
      <c r="F232" s="86">
        <f>Цены!E222</f>
        <v>2468</v>
      </c>
      <c r="G232" s="111">
        <f t="shared" si="17"/>
        <v>0</v>
      </c>
      <c r="H232" s="20"/>
    </row>
    <row r="233" spans="1:8" x14ac:dyDescent="0.2">
      <c r="A233" s="5">
        <v>219</v>
      </c>
      <c r="B233" s="153"/>
      <c r="C233" s="84" t="str">
        <f>Цены!B223</f>
        <v>Усиление ГКЛ перегородки ОСБ/фанерой</v>
      </c>
      <c r="D233" s="85" t="str">
        <f>Цены!C223</f>
        <v>м2</v>
      </c>
      <c r="E233" s="152">
        <f t="shared" si="18"/>
        <v>0</v>
      </c>
      <c r="F233" s="86">
        <f>Цены!E223</f>
        <v>975</v>
      </c>
      <c r="G233" s="111">
        <f t="shared" si="17"/>
        <v>0</v>
      </c>
      <c r="H233" s="20"/>
    </row>
    <row r="234" spans="1:8" x14ac:dyDescent="0.2">
      <c r="A234" s="5">
        <v>220</v>
      </c>
      <c r="B234" s="153"/>
      <c r="C234" s="84" t="str">
        <f>Цены!B224</f>
        <v>Устройство ниш, ступеней из ГКЛ</v>
      </c>
      <c r="D234" s="85" t="str">
        <f>Цены!C224</f>
        <v>м/п</v>
      </c>
      <c r="E234" s="152">
        <v>1</v>
      </c>
      <c r="F234" s="86">
        <f>Цены!E224</f>
        <v>3291</v>
      </c>
      <c r="G234" s="111">
        <f t="shared" si="17"/>
        <v>3291</v>
      </c>
      <c r="H234" s="20"/>
    </row>
    <row r="235" spans="1:8" x14ac:dyDescent="0.2">
      <c r="A235" s="5">
        <v>221</v>
      </c>
      <c r="B235" s="153"/>
      <c r="C235" s="84" t="str">
        <f>Цены!B225</f>
        <v>Устройство коробов из ГКЛ</v>
      </c>
      <c r="D235" s="85" t="str">
        <f>Цены!C225</f>
        <v>м/п</v>
      </c>
      <c r="E235" s="152">
        <v>1</v>
      </c>
      <c r="F235" s="86">
        <f>Цены!E225</f>
        <v>2768</v>
      </c>
      <c r="G235" s="111">
        <f t="shared" si="17"/>
        <v>2768</v>
      </c>
      <c r="H235" s="20"/>
    </row>
    <row r="236" spans="1:8" ht="25.5" x14ac:dyDescent="0.2">
      <c r="A236" s="5">
        <v>222</v>
      </c>
      <c r="B236" s="153"/>
      <c r="C236" s="84" t="str">
        <f>Цены!B226</f>
        <v xml:space="preserve">Устройство криволинейных коробов из ГКЛ на стенах </v>
      </c>
      <c r="D236" s="85" t="str">
        <f>Цены!C226</f>
        <v>м/п</v>
      </c>
      <c r="E236" s="152">
        <v>1</v>
      </c>
      <c r="F236" s="86">
        <f>Цены!E226</f>
        <v>3960</v>
      </c>
      <c r="G236" s="111">
        <f t="shared" si="17"/>
        <v>3960</v>
      </c>
      <c r="H236" s="20"/>
    </row>
    <row r="237" spans="1:8" x14ac:dyDescent="0.2">
      <c r="A237" s="5">
        <v>223</v>
      </c>
      <c r="B237" s="153"/>
      <c r="C237" s="84" t="str">
        <f>Цены!B227</f>
        <v xml:space="preserve">Устройство ниш, ступеней из ГКЛ сложной формы </v>
      </c>
      <c r="D237" s="85" t="str">
        <f>Цены!C227</f>
        <v>м/п</v>
      </c>
      <c r="E237" s="152">
        <v>1</v>
      </c>
      <c r="F237" s="86">
        <f>Цены!E227</f>
        <v>4125</v>
      </c>
      <c r="G237" s="111">
        <f t="shared" si="17"/>
        <v>4125</v>
      </c>
      <c r="H237" s="20"/>
    </row>
    <row r="238" spans="1:8" x14ac:dyDescent="0.2">
      <c r="A238" s="5">
        <v>224</v>
      </c>
      <c r="B238" s="153"/>
      <c r="C238" s="84" t="str">
        <f>Цены!B228</f>
        <v xml:space="preserve">Устройство арки из ГКЛ </v>
      </c>
      <c r="D238" s="85" t="str">
        <f>Цены!C228</f>
        <v>шт.</v>
      </c>
      <c r="E238" s="152">
        <v>1</v>
      </c>
      <c r="F238" s="86">
        <f>Цены!E228</f>
        <v>5400</v>
      </c>
      <c r="G238" s="111">
        <f t="shared" si="17"/>
        <v>5400</v>
      </c>
      <c r="H238" s="20"/>
    </row>
    <row r="239" spans="1:8" x14ac:dyDescent="0.2">
      <c r="A239" s="5">
        <v>225</v>
      </c>
      <c r="B239" s="153"/>
      <c r="C239" s="84" t="str">
        <f>Цены!B229</f>
        <v>Выравнивание стен листами ГКЛ</v>
      </c>
      <c r="D239" s="85" t="str">
        <f>Цены!C229</f>
        <v>м2</v>
      </c>
      <c r="E239" s="152">
        <f>$D$12</f>
        <v>0</v>
      </c>
      <c r="F239" s="86">
        <f>Цены!E229</f>
        <v>941</v>
      </c>
      <c r="G239" s="111">
        <f t="shared" si="17"/>
        <v>0</v>
      </c>
      <c r="H239" s="20"/>
    </row>
    <row r="240" spans="1:8" ht="25.5" x14ac:dyDescent="0.2">
      <c r="A240" s="5">
        <v>226</v>
      </c>
      <c r="B240" s="153"/>
      <c r="C240" s="84" t="str">
        <f>Цены!B230</f>
        <v>Выравнивание стен листами ГКЛ (1 слой) с устройством каркаса</v>
      </c>
      <c r="D240" s="85" t="str">
        <f>Цены!C230</f>
        <v>м2</v>
      </c>
      <c r="E240" s="152">
        <f>$D$12</f>
        <v>0</v>
      </c>
      <c r="F240" s="86">
        <f>Цены!E230</f>
        <v>1650</v>
      </c>
      <c r="G240" s="111">
        <f t="shared" ref="G240:G267" si="19">E240*F240</f>
        <v>0</v>
      </c>
      <c r="H240" s="20"/>
    </row>
    <row r="241" spans="1:8" ht="25.5" x14ac:dyDescent="0.2">
      <c r="A241" s="5">
        <v>227</v>
      </c>
      <c r="B241" s="153"/>
      <c r="C241" s="84" t="str">
        <f>Цены!B231</f>
        <v>Выравнивание стен листами ГКЛ (2 слоя) с устройством каркаса</v>
      </c>
      <c r="D241" s="85" t="str">
        <f>Цены!C231</f>
        <v>м2</v>
      </c>
      <c r="E241" s="152">
        <f>$D$12</f>
        <v>0</v>
      </c>
      <c r="F241" s="86">
        <f>Цены!E231</f>
        <v>1875</v>
      </c>
      <c r="G241" s="111">
        <f t="shared" si="19"/>
        <v>0</v>
      </c>
      <c r="H241" s="20"/>
    </row>
    <row r="242" spans="1:8" ht="25.5" x14ac:dyDescent="0.2">
      <c r="A242" s="5">
        <v>228</v>
      </c>
      <c r="B242" s="153"/>
      <c r="C242" s="84" t="str">
        <f>Цены!B232</f>
        <v>Устройство конструкции ниши ГКЛ с полками на металлокаркасе</v>
      </c>
      <c r="D242" s="85" t="str">
        <f>Цены!C232</f>
        <v>шт.</v>
      </c>
      <c r="E242" s="152">
        <f>$D$12*3</f>
        <v>0</v>
      </c>
      <c r="F242" s="86">
        <f>Цены!E232</f>
        <v>5835</v>
      </c>
      <c r="G242" s="111">
        <f t="shared" si="19"/>
        <v>0</v>
      </c>
      <c r="H242" s="20"/>
    </row>
    <row r="243" spans="1:8" x14ac:dyDescent="0.2">
      <c r="A243" s="5">
        <v>229</v>
      </c>
      <c r="B243" s="153"/>
      <c r="C243" s="84" t="str">
        <f>Цены!B233</f>
        <v>Грунтовка стен</v>
      </c>
      <c r="D243" s="85" t="str">
        <f>Цены!C233</f>
        <v>м2</v>
      </c>
      <c r="E243" s="152">
        <f t="shared" ref="E243:E253" si="20">$D$12</f>
        <v>0</v>
      </c>
      <c r="F243" s="86">
        <f>Цены!E233</f>
        <v>98</v>
      </c>
      <c r="G243" s="111">
        <f t="shared" si="19"/>
        <v>0</v>
      </c>
      <c r="H243" s="20"/>
    </row>
    <row r="244" spans="1:8" x14ac:dyDescent="0.2">
      <c r="A244" s="5">
        <v>230</v>
      </c>
      <c r="B244" s="153"/>
      <c r="C244" s="84" t="str">
        <f>Цены!B234</f>
        <v>Грунтовка стен (второй и последующие слои )</v>
      </c>
      <c r="D244" s="85" t="str">
        <f>Цены!C234</f>
        <v>м2</v>
      </c>
      <c r="E244" s="152">
        <f t="shared" si="20"/>
        <v>0</v>
      </c>
      <c r="F244" s="86">
        <f>Цены!E234</f>
        <v>98</v>
      </c>
      <c r="G244" s="111">
        <f t="shared" si="19"/>
        <v>0</v>
      </c>
      <c r="H244" s="20"/>
    </row>
    <row r="245" spans="1:8" x14ac:dyDescent="0.2">
      <c r="A245" s="5">
        <v>231</v>
      </c>
      <c r="B245" s="153"/>
      <c r="C245" s="84" t="str">
        <f>Цены!B235</f>
        <v>Грунтовка стен (бетонконтактом)</v>
      </c>
      <c r="D245" s="85" t="str">
        <f>Цены!C235</f>
        <v>м2</v>
      </c>
      <c r="E245" s="152">
        <f t="shared" si="20"/>
        <v>0</v>
      </c>
      <c r="F245" s="86">
        <f>Цены!E235</f>
        <v>168</v>
      </c>
      <c r="G245" s="111">
        <f t="shared" si="19"/>
        <v>0</v>
      </c>
      <c r="H245" s="20"/>
    </row>
    <row r="246" spans="1:8" x14ac:dyDescent="0.2">
      <c r="A246" s="5">
        <v>232</v>
      </c>
      <c r="B246" s="153"/>
      <c r="C246" s="84" t="str">
        <f>Цены!B236</f>
        <v xml:space="preserve">Противогрибковая обработка стен спец. составом </v>
      </c>
      <c r="D246" s="85" t="str">
        <f>Цены!C236</f>
        <v>м2</v>
      </c>
      <c r="E246" s="152">
        <f t="shared" si="20"/>
        <v>0</v>
      </c>
      <c r="F246" s="86">
        <f>Цены!E236</f>
        <v>255</v>
      </c>
      <c r="G246" s="111">
        <f t="shared" si="19"/>
        <v>0</v>
      </c>
      <c r="H246" s="20"/>
    </row>
    <row r="247" spans="1:8" ht="25.5" x14ac:dyDescent="0.2">
      <c r="A247" s="5">
        <v>233</v>
      </c>
      <c r="B247" s="153"/>
      <c r="C247" s="84" t="str">
        <f>Цены!B237</f>
        <v>Гидроизоляция (смесью водостоп или жидким стеклом)</v>
      </c>
      <c r="D247" s="85" t="str">
        <f>Цены!C237</f>
        <v>м2</v>
      </c>
      <c r="E247" s="152">
        <f t="shared" si="20"/>
        <v>0</v>
      </c>
      <c r="F247" s="86">
        <f>Цены!E237</f>
        <v>461</v>
      </c>
      <c r="G247" s="111">
        <f t="shared" si="19"/>
        <v>0</v>
      </c>
      <c r="H247" s="20"/>
    </row>
    <row r="248" spans="1:8" x14ac:dyDescent="0.2">
      <c r="A248" s="5">
        <v>234</v>
      </c>
      <c r="B248" s="153"/>
      <c r="C248" s="84" t="str">
        <f>Цены!B238</f>
        <v>Штукатурка стен простая (под правило)</v>
      </c>
      <c r="D248" s="85" t="str">
        <f>Цены!C238</f>
        <v>м2</v>
      </c>
      <c r="E248" s="152">
        <f t="shared" si="20"/>
        <v>0</v>
      </c>
      <c r="F248" s="86">
        <f>Цены!E238</f>
        <v>656</v>
      </c>
      <c r="G248" s="111">
        <f t="shared" si="19"/>
        <v>0</v>
      </c>
      <c r="H248" s="20"/>
    </row>
    <row r="249" spans="1:8" ht="25.5" x14ac:dyDescent="0.2">
      <c r="A249" s="5">
        <v>235</v>
      </c>
      <c r="B249" s="153"/>
      <c r="C249" s="84" t="str">
        <f>Цены!B239</f>
        <v>Штукатурка стен по маякам до 3 см гипсовой смесью</v>
      </c>
      <c r="D249" s="85" t="str">
        <f>Цены!C239</f>
        <v>м2</v>
      </c>
      <c r="E249" s="152">
        <f t="shared" si="20"/>
        <v>0</v>
      </c>
      <c r="F249" s="86">
        <f>Цены!E239</f>
        <v>984</v>
      </c>
      <c r="G249" s="111">
        <f t="shared" si="19"/>
        <v>0</v>
      </c>
      <c r="H249" s="20"/>
    </row>
    <row r="250" spans="1:8" ht="25.5" x14ac:dyDescent="0.2">
      <c r="A250" s="5">
        <v>236</v>
      </c>
      <c r="B250" s="153"/>
      <c r="C250" s="84" t="str">
        <f>Цены!B240</f>
        <v>Штукатурка стен по маякам до 5 см гипсовой смесью</v>
      </c>
      <c r="D250" s="85" t="str">
        <f>Цены!C240</f>
        <v>м2</v>
      </c>
      <c r="E250" s="152">
        <f t="shared" si="20"/>
        <v>0</v>
      </c>
      <c r="F250" s="86">
        <f>Цены!E240</f>
        <v>1134</v>
      </c>
      <c r="G250" s="111">
        <f t="shared" si="19"/>
        <v>0</v>
      </c>
      <c r="H250" s="20"/>
    </row>
    <row r="251" spans="1:8" ht="25.5" x14ac:dyDescent="0.2">
      <c r="A251" s="5">
        <v>237</v>
      </c>
      <c r="B251" s="153"/>
      <c r="C251" s="84" t="str">
        <f>Цены!B241</f>
        <v>Штукатурка стен по маякам свыше 5 см гипсовой смесью</v>
      </c>
      <c r="D251" s="85" t="str">
        <f>Цены!C241</f>
        <v>м2</v>
      </c>
      <c r="E251" s="152">
        <f t="shared" si="20"/>
        <v>0</v>
      </c>
      <c r="F251" s="86">
        <f>Цены!E241</f>
        <v>1434</v>
      </c>
      <c r="G251" s="111">
        <f t="shared" si="19"/>
        <v>0</v>
      </c>
      <c r="H251" s="20"/>
    </row>
    <row r="252" spans="1:8" ht="25.5" x14ac:dyDescent="0.2">
      <c r="A252" s="5">
        <v>238</v>
      </c>
      <c r="B252" s="153"/>
      <c r="C252" s="84" t="str">
        <f>Цены!B242</f>
        <v>Штукатурка стен по маякам до 3 см цементной смесью</v>
      </c>
      <c r="D252" s="85" t="str">
        <f>Цены!C242</f>
        <v>м2</v>
      </c>
      <c r="E252" s="152">
        <f t="shared" si="20"/>
        <v>0</v>
      </c>
      <c r="F252" s="86">
        <f>Цены!E242</f>
        <v>1284</v>
      </c>
      <c r="G252" s="111">
        <f t="shared" si="19"/>
        <v>0</v>
      </c>
      <c r="H252" s="20"/>
    </row>
    <row r="253" spans="1:8" ht="25.5" x14ac:dyDescent="0.2">
      <c r="A253" s="5">
        <v>239</v>
      </c>
      <c r="B253" s="153"/>
      <c r="C253" s="84" t="str">
        <f>Цены!B243</f>
        <v>Штукатурка стен по маякам до 5 см цементной смесью</v>
      </c>
      <c r="D253" s="85" t="str">
        <f>Цены!C243</f>
        <v>м2</v>
      </c>
      <c r="E253" s="152">
        <f t="shared" si="20"/>
        <v>0</v>
      </c>
      <c r="F253" s="86">
        <f>Цены!E243</f>
        <v>1434</v>
      </c>
      <c r="G253" s="111">
        <f t="shared" si="19"/>
        <v>0</v>
      </c>
      <c r="H253" s="20"/>
    </row>
    <row r="254" spans="1:8" x14ac:dyDescent="0.2">
      <c r="A254" s="5">
        <v>240</v>
      </c>
      <c r="B254" s="153"/>
      <c r="C254" s="84" t="str">
        <f>Цены!B244</f>
        <v>Протяжка углов штукатуркой</v>
      </c>
      <c r="D254" s="85" t="str">
        <f>Цены!C244</f>
        <v>м/п</v>
      </c>
      <c r="E254" s="152">
        <f>$D$9</f>
        <v>0</v>
      </c>
      <c r="F254" s="86">
        <f>Цены!E244</f>
        <v>372</v>
      </c>
      <c r="G254" s="111">
        <f t="shared" si="19"/>
        <v>0</v>
      </c>
      <c r="H254" s="20"/>
    </row>
    <row r="255" spans="1:8" ht="25.5" x14ac:dyDescent="0.2">
      <c r="A255" s="5">
        <v>241</v>
      </c>
      <c r="B255" s="153"/>
      <c r="C255" s="84" t="str">
        <f>Цены!B245</f>
        <v>Протягивание штукатуркой углов, зон плинтусов, потолков (до 30 см)</v>
      </c>
      <c r="D255" s="85" t="str">
        <f>Цены!C245</f>
        <v>м/п</v>
      </c>
      <c r="E255" s="152">
        <f>$D$9</f>
        <v>0</v>
      </c>
      <c r="F255" s="86">
        <f>Цены!E245</f>
        <v>428</v>
      </c>
      <c r="G255" s="111">
        <f t="shared" si="19"/>
        <v>0</v>
      </c>
      <c r="H255" s="20"/>
    </row>
    <row r="256" spans="1:8" x14ac:dyDescent="0.2">
      <c r="A256" s="5">
        <v>242</v>
      </c>
      <c r="B256" s="153"/>
      <c r="C256" s="84" t="str">
        <f>Цены!B246</f>
        <v>Установка малярного уголка, перфорированного</v>
      </c>
      <c r="D256" s="85" t="str">
        <f>Цены!C246</f>
        <v>м/п</v>
      </c>
      <c r="E256" s="152">
        <v>0</v>
      </c>
      <c r="F256" s="86">
        <f>Цены!E246</f>
        <v>186</v>
      </c>
      <c r="G256" s="111">
        <f t="shared" si="19"/>
        <v>0</v>
      </c>
      <c r="H256" s="20"/>
    </row>
    <row r="257" spans="1:8" x14ac:dyDescent="0.2">
      <c r="A257" s="5">
        <v>243</v>
      </c>
      <c r="B257" s="153"/>
      <c r="C257" s="84" t="str">
        <f>Цены!B247</f>
        <v>Нанесение малярной сетки</v>
      </c>
      <c r="D257" s="85" t="str">
        <f>Цены!C247</f>
        <v>м2</v>
      </c>
      <c r="E257" s="152">
        <f t="shared" ref="E257:E263" si="21">$D$12</f>
        <v>0</v>
      </c>
      <c r="F257" s="86">
        <f>Цены!E247</f>
        <v>180</v>
      </c>
      <c r="G257" s="111">
        <f t="shared" si="19"/>
        <v>0</v>
      </c>
      <c r="H257" s="20"/>
    </row>
    <row r="258" spans="1:8" x14ac:dyDescent="0.2">
      <c r="A258" s="5">
        <v>244</v>
      </c>
      <c r="B258" s="153"/>
      <c r="C258" s="84" t="str">
        <f>Цены!B248</f>
        <v>Базовая шпаклевка стен (с ошкуриванием)</v>
      </c>
      <c r="D258" s="85" t="str">
        <f>Цены!C248</f>
        <v>м2</v>
      </c>
      <c r="E258" s="152">
        <f t="shared" si="21"/>
        <v>0</v>
      </c>
      <c r="F258" s="86">
        <f>Цены!E248</f>
        <v>488</v>
      </c>
      <c r="G258" s="111">
        <f t="shared" si="19"/>
        <v>0</v>
      </c>
      <c r="H258" s="20"/>
    </row>
    <row r="259" spans="1:8" x14ac:dyDescent="0.2">
      <c r="A259" s="5">
        <v>245</v>
      </c>
      <c r="B259" s="153"/>
      <c r="C259" s="84" t="str">
        <f>Цены!B249</f>
        <v>Сплошная шпаклевка в 1 слой (с ошкуриванием)</v>
      </c>
      <c r="D259" s="85" t="str">
        <f>Цены!C249</f>
        <v>м2</v>
      </c>
      <c r="E259" s="152">
        <f t="shared" si="21"/>
        <v>0</v>
      </c>
      <c r="F259" s="86">
        <f>Цены!E249</f>
        <v>548</v>
      </c>
      <c r="G259" s="111">
        <f t="shared" si="19"/>
        <v>0</v>
      </c>
      <c r="H259" s="20"/>
    </row>
    <row r="260" spans="1:8" ht="25.5" x14ac:dyDescent="0.2">
      <c r="A260" s="5">
        <v>246</v>
      </c>
      <c r="B260" s="153"/>
      <c r="C260" s="84" t="str">
        <f>Цены!B250</f>
        <v>Шпаклевка стен под оклейку обоями (с ошкуриванием)</v>
      </c>
      <c r="D260" s="85" t="str">
        <f>Цены!C250</f>
        <v>м2</v>
      </c>
      <c r="E260" s="152">
        <f t="shared" si="21"/>
        <v>0</v>
      </c>
      <c r="F260" s="86">
        <f>Цены!E250</f>
        <v>825</v>
      </c>
      <c r="G260" s="111">
        <f t="shared" si="19"/>
        <v>0</v>
      </c>
      <c r="H260" s="20"/>
    </row>
    <row r="261" spans="1:8" ht="25.5" x14ac:dyDescent="0.2">
      <c r="A261" s="5">
        <v>247</v>
      </c>
      <c r="B261" s="153"/>
      <c r="C261" s="84" t="str">
        <f>Цены!B251</f>
        <v>Финишная шпаклевка стен под окраску (2 слоя с ошкуриванием)</v>
      </c>
      <c r="D261" s="85" t="str">
        <f>Цены!C251</f>
        <v>м2</v>
      </c>
      <c r="E261" s="152">
        <f t="shared" si="21"/>
        <v>0</v>
      </c>
      <c r="F261" s="86">
        <f>Цены!E251</f>
        <v>1200</v>
      </c>
      <c r="G261" s="111">
        <f t="shared" si="19"/>
        <v>0</v>
      </c>
      <c r="H261" s="20"/>
    </row>
    <row r="262" spans="1:8" ht="25.5" x14ac:dyDescent="0.2">
      <c r="A262" s="5">
        <v>248</v>
      </c>
      <c r="B262" s="153"/>
      <c r="C262" s="84" t="str">
        <f>Цены!B252</f>
        <v>Шпаклевка стен ГКЛ под оклейку обоями (с ошкуриванием)</v>
      </c>
      <c r="D262" s="85" t="str">
        <f>Цены!C252</f>
        <v>м2</v>
      </c>
      <c r="E262" s="152">
        <f t="shared" si="21"/>
        <v>0</v>
      </c>
      <c r="F262" s="86">
        <f>Цены!E252</f>
        <v>870</v>
      </c>
      <c r="G262" s="111">
        <f t="shared" si="19"/>
        <v>0</v>
      </c>
      <c r="H262" s="20"/>
    </row>
    <row r="263" spans="1:8" ht="25.5" x14ac:dyDescent="0.2">
      <c r="A263" s="5">
        <v>249</v>
      </c>
      <c r="B263" s="153"/>
      <c r="C263" s="84" t="str">
        <f>Цены!B253</f>
        <v>Финишная Шпаклевка стен ГКЛ под окраску (2 слоя с ошкуриванием)</v>
      </c>
      <c r="D263" s="85" t="str">
        <f>Цены!C253</f>
        <v>м2</v>
      </c>
      <c r="E263" s="152">
        <f t="shared" si="21"/>
        <v>0</v>
      </c>
      <c r="F263" s="86">
        <f>Цены!E253</f>
        <v>900</v>
      </c>
      <c r="G263" s="111">
        <f t="shared" si="19"/>
        <v>0</v>
      </c>
      <c r="H263" s="20"/>
    </row>
    <row r="264" spans="1:8" x14ac:dyDescent="0.2">
      <c r="A264" s="5">
        <v>250</v>
      </c>
      <c r="B264" s="153"/>
      <c r="C264" s="84" t="str">
        <f>Цены!B254</f>
        <v xml:space="preserve">Шпаклевка коробов, ниш </v>
      </c>
      <c r="D264" s="85" t="str">
        <f>Цены!C254</f>
        <v>м/п</v>
      </c>
      <c r="E264" s="152">
        <v>0</v>
      </c>
      <c r="F264" s="86">
        <f>Цены!E254</f>
        <v>780</v>
      </c>
      <c r="G264" s="111">
        <f t="shared" si="19"/>
        <v>0</v>
      </c>
      <c r="H264" s="20"/>
    </row>
    <row r="265" spans="1:8" x14ac:dyDescent="0.2">
      <c r="A265" s="5">
        <v>251</v>
      </c>
      <c r="B265" s="153"/>
      <c r="C265" s="84" t="str">
        <f>Цены!B255</f>
        <v xml:space="preserve">Ошкуривание поверхности стен </v>
      </c>
      <c r="D265" s="85" t="str">
        <f>Цены!C255</f>
        <v>м2</v>
      </c>
      <c r="E265" s="152">
        <f>$D$12</f>
        <v>0</v>
      </c>
      <c r="F265" s="86">
        <f>Цены!E255</f>
        <v>480</v>
      </c>
      <c r="G265" s="111">
        <f t="shared" si="19"/>
        <v>0</v>
      </c>
      <c r="H265" s="20"/>
    </row>
    <row r="266" spans="1:8" x14ac:dyDescent="0.2">
      <c r="A266" s="5">
        <v>252</v>
      </c>
      <c r="B266" s="153"/>
      <c r="C266" s="84" t="str">
        <f>Цены!B256</f>
        <v>Поклейка стеклохолста</v>
      </c>
      <c r="D266" s="85" t="str">
        <f>Цены!C256</f>
        <v>м2</v>
      </c>
      <c r="E266" s="152">
        <f>$D$12</f>
        <v>0</v>
      </c>
      <c r="F266" s="86">
        <f>Цены!E256</f>
        <v>435</v>
      </c>
      <c r="G266" s="111">
        <f t="shared" si="19"/>
        <v>0</v>
      </c>
      <c r="H266" s="20"/>
    </row>
    <row r="267" spans="1:8" ht="25.5" x14ac:dyDescent="0.2">
      <c r="A267" s="5">
        <v>253</v>
      </c>
      <c r="B267" s="153"/>
      <c r="C267" s="84" t="str">
        <f>Цены!B257</f>
        <v xml:space="preserve">Устройство ниш глубиной до 7 см в кирпичных стенах </v>
      </c>
      <c r="D267" s="85" t="str">
        <f>Цены!C257</f>
        <v>м/п</v>
      </c>
      <c r="E267" s="152">
        <v>1</v>
      </c>
      <c r="F267" s="86">
        <f>Цены!E257</f>
        <v>2250</v>
      </c>
      <c r="G267" s="111">
        <f t="shared" si="19"/>
        <v>2250</v>
      </c>
      <c r="H267" s="20"/>
    </row>
    <row r="268" spans="1:8" x14ac:dyDescent="0.2">
      <c r="A268" s="5">
        <v>254</v>
      </c>
      <c r="B268" s="153"/>
      <c r="C268" s="84" t="str">
        <f>Цены!B258</f>
        <v>Устройство деревянной обрешетки стены</v>
      </c>
      <c r="D268" s="85" t="str">
        <f>Цены!C258</f>
        <v>м2</v>
      </c>
      <c r="E268" s="152">
        <f>$D$12</f>
        <v>0</v>
      </c>
      <c r="F268" s="86">
        <f>Цены!E258</f>
        <v>518</v>
      </c>
      <c r="G268" s="111">
        <f>E268*F268</f>
        <v>0</v>
      </c>
      <c r="H268" s="20"/>
    </row>
    <row r="269" spans="1:8" x14ac:dyDescent="0.2">
      <c r="A269" s="5">
        <v>255</v>
      </c>
      <c r="B269" s="9" t="str">
        <f>IF(SUM(B270:B281)&gt;0,1,"")</f>
        <v/>
      </c>
      <c r="C269" s="428" t="s">
        <v>49</v>
      </c>
      <c r="D269" s="428"/>
      <c r="E269" s="428"/>
      <c r="F269" s="428"/>
      <c r="G269" s="428"/>
      <c r="H269" s="20"/>
    </row>
    <row r="270" spans="1:8" x14ac:dyDescent="0.2">
      <c r="A270" s="5">
        <v>256</v>
      </c>
      <c r="B270" s="153"/>
      <c r="C270" s="84" t="str">
        <f>Цены!B260</f>
        <v>Грунтовка откосов, углов</v>
      </c>
      <c r="D270" s="85" t="str">
        <f>Цены!C260</f>
        <v>м/п</v>
      </c>
      <c r="E270" s="152">
        <f t="shared" ref="E270:E281" si="22">$G$13</f>
        <v>0</v>
      </c>
      <c r="F270" s="86">
        <f>Цены!E260</f>
        <v>98</v>
      </c>
      <c r="G270" s="111">
        <f t="shared" ref="G270:G281" si="23">E270*F270</f>
        <v>0</v>
      </c>
      <c r="H270" s="20"/>
    </row>
    <row r="271" spans="1:8" ht="25.5" x14ac:dyDescent="0.2">
      <c r="A271" s="5">
        <v>257</v>
      </c>
      <c r="B271" s="153"/>
      <c r="C271" s="84" t="str">
        <f>Цены!B261</f>
        <v xml:space="preserve">Установка штукатурных уголков ( перфорированных) </v>
      </c>
      <c r="D271" s="85" t="str">
        <f>Цены!C261</f>
        <v>м/п</v>
      </c>
      <c r="E271" s="152">
        <f t="shared" si="22"/>
        <v>0</v>
      </c>
      <c r="F271" s="86">
        <f>Цены!E261</f>
        <v>188</v>
      </c>
      <c r="G271" s="111">
        <f t="shared" si="23"/>
        <v>0</v>
      </c>
      <c r="H271" s="20"/>
    </row>
    <row r="272" spans="1:8" x14ac:dyDescent="0.2">
      <c r="A272" s="5">
        <v>258</v>
      </c>
      <c r="B272" s="153"/>
      <c r="C272" s="84" t="str">
        <f>Цены!B262</f>
        <v>Штукатурка откосов до 40 см, углов</v>
      </c>
      <c r="D272" s="85" t="str">
        <f>Цены!C262</f>
        <v>м/п</v>
      </c>
      <c r="E272" s="152">
        <f t="shared" si="22"/>
        <v>0</v>
      </c>
      <c r="F272" s="86">
        <f>Цены!E262</f>
        <v>683</v>
      </c>
      <c r="G272" s="111">
        <f t="shared" si="23"/>
        <v>0</v>
      </c>
      <c r="H272" s="20"/>
    </row>
    <row r="273" spans="1:8" x14ac:dyDescent="0.2">
      <c r="A273" s="5">
        <v>259</v>
      </c>
      <c r="B273" s="153"/>
      <c r="C273" s="84" t="str">
        <f>Цены!B263</f>
        <v>Штукатурка откосов от 40 до 60 см, углов</v>
      </c>
      <c r="D273" s="85" t="str">
        <f>Цены!C263</f>
        <v>м/п</v>
      </c>
      <c r="E273" s="152">
        <f t="shared" si="22"/>
        <v>0</v>
      </c>
      <c r="F273" s="86">
        <f>Цены!E263</f>
        <v>713</v>
      </c>
      <c r="G273" s="111">
        <f t="shared" si="23"/>
        <v>0</v>
      </c>
      <c r="H273" s="20"/>
    </row>
    <row r="274" spans="1:8" x14ac:dyDescent="0.2">
      <c r="A274" s="5">
        <v>260</v>
      </c>
      <c r="B274" s="153"/>
      <c r="C274" s="84" t="str">
        <f>Цены!B264</f>
        <v>Штукатурка откосов арочных</v>
      </c>
      <c r="D274" s="85" t="str">
        <f>Цены!C264</f>
        <v>м/п</v>
      </c>
      <c r="E274" s="152">
        <f t="shared" si="22"/>
        <v>0</v>
      </c>
      <c r="F274" s="86">
        <f>Цены!E264</f>
        <v>1193</v>
      </c>
      <c r="G274" s="111">
        <f t="shared" si="23"/>
        <v>0</v>
      </c>
      <c r="H274" s="20"/>
    </row>
    <row r="275" spans="1:8" x14ac:dyDescent="0.2">
      <c r="A275" s="5">
        <v>261</v>
      </c>
      <c r="B275" s="153"/>
      <c r="C275" s="84" t="str">
        <f>Цены!B265</f>
        <v>Утепление откосов</v>
      </c>
      <c r="D275" s="85" t="str">
        <f>Цены!C265</f>
        <v>м/п</v>
      </c>
      <c r="E275" s="152">
        <f t="shared" si="22"/>
        <v>0</v>
      </c>
      <c r="F275" s="86">
        <f>Цены!E265</f>
        <v>171</v>
      </c>
      <c r="G275" s="111">
        <f t="shared" si="23"/>
        <v>0</v>
      </c>
      <c r="H275" s="20"/>
    </row>
    <row r="276" spans="1:8" x14ac:dyDescent="0.2">
      <c r="A276" s="5">
        <v>262</v>
      </c>
      <c r="B276" s="153"/>
      <c r="C276" s="84" t="str">
        <f>Цены!B266</f>
        <v>Запенивание стыков</v>
      </c>
      <c r="D276" s="85" t="str">
        <f>Цены!C266</f>
        <v>м/п</v>
      </c>
      <c r="E276" s="152">
        <f t="shared" si="22"/>
        <v>0</v>
      </c>
      <c r="F276" s="86">
        <f>Цены!E266</f>
        <v>189</v>
      </c>
      <c r="G276" s="111">
        <f t="shared" si="23"/>
        <v>0</v>
      </c>
      <c r="H276" s="20"/>
    </row>
    <row r="277" spans="1:8" x14ac:dyDescent="0.2">
      <c r="A277" s="5">
        <v>263</v>
      </c>
      <c r="B277" s="153"/>
      <c r="C277" s="84" t="str">
        <f>Цены!B267</f>
        <v>Устройство откосов из ГКЛ</v>
      </c>
      <c r="D277" s="85" t="str">
        <f>Цены!C267</f>
        <v>м/п</v>
      </c>
      <c r="E277" s="152">
        <f t="shared" si="22"/>
        <v>0</v>
      </c>
      <c r="F277" s="86">
        <f>Цены!E267</f>
        <v>1238</v>
      </c>
      <c r="G277" s="111">
        <f t="shared" si="23"/>
        <v>0</v>
      </c>
      <c r="H277" s="20"/>
    </row>
    <row r="278" spans="1:8" x14ac:dyDescent="0.2">
      <c r="A278" s="5">
        <v>264</v>
      </c>
      <c r="B278" s="153"/>
      <c r="C278" s="84" t="str">
        <f>Цены!B268</f>
        <v xml:space="preserve">Оклейка стеклохолстом / малярной сеткой откосов </v>
      </c>
      <c r="D278" s="85" t="str">
        <f>Цены!C268</f>
        <v>м/п</v>
      </c>
      <c r="E278" s="152">
        <f t="shared" si="22"/>
        <v>0</v>
      </c>
      <c r="F278" s="86">
        <f>Цены!E268</f>
        <v>323</v>
      </c>
      <c r="G278" s="111">
        <f t="shared" si="23"/>
        <v>0</v>
      </c>
      <c r="H278" s="20"/>
    </row>
    <row r="279" spans="1:8" x14ac:dyDescent="0.2">
      <c r="A279" s="5">
        <v>265</v>
      </c>
      <c r="B279" s="153"/>
      <c r="C279" s="84" t="str">
        <f>Цены!B269</f>
        <v>Шпаклевка откосов, углов</v>
      </c>
      <c r="D279" s="85" t="str">
        <f>Цены!C269</f>
        <v>м/п</v>
      </c>
      <c r="E279" s="152">
        <f t="shared" si="22"/>
        <v>0</v>
      </c>
      <c r="F279" s="86">
        <f>Цены!E269</f>
        <v>870</v>
      </c>
      <c r="G279" s="111">
        <f t="shared" si="23"/>
        <v>0</v>
      </c>
      <c r="H279" s="20"/>
    </row>
    <row r="280" spans="1:8" x14ac:dyDescent="0.2">
      <c r="A280" s="5">
        <v>266</v>
      </c>
      <c r="B280" s="153"/>
      <c r="C280" s="84" t="str">
        <f>Цены!B270</f>
        <v>Формирование дверного проема</v>
      </c>
      <c r="D280" s="85" t="str">
        <f>Цены!C270</f>
        <v>м/п</v>
      </c>
      <c r="E280" s="152">
        <f t="shared" si="22"/>
        <v>0</v>
      </c>
      <c r="F280" s="86">
        <f>Цены!E270</f>
        <v>2250</v>
      </c>
      <c r="G280" s="111">
        <f t="shared" si="23"/>
        <v>0</v>
      </c>
      <c r="H280" s="20"/>
    </row>
    <row r="281" spans="1:8" x14ac:dyDescent="0.2">
      <c r="A281" s="5">
        <v>267</v>
      </c>
      <c r="B281" s="153"/>
      <c r="C281" s="84" t="str">
        <f>Цены!B271</f>
        <v>Шпаклевка откосов под окраску</v>
      </c>
      <c r="D281" s="85" t="str">
        <f>Цены!C271</f>
        <v>м/п</v>
      </c>
      <c r="E281" s="152">
        <f t="shared" si="22"/>
        <v>0</v>
      </c>
      <c r="F281" s="86">
        <f>Цены!E271</f>
        <v>870</v>
      </c>
      <c r="G281" s="111">
        <f t="shared" si="23"/>
        <v>0</v>
      </c>
      <c r="H281" s="20"/>
    </row>
    <row r="282" spans="1:8" ht="12.95" customHeight="1" x14ac:dyDescent="0.2">
      <c r="A282" s="5">
        <v>268</v>
      </c>
      <c r="B282" s="9" t="str">
        <f>IF(SUM(B283:B331)&gt;0,1,"")</f>
        <v/>
      </c>
      <c r="C282" s="428" t="s">
        <v>59</v>
      </c>
      <c r="D282" s="428"/>
      <c r="E282" s="428"/>
      <c r="F282" s="428"/>
      <c r="G282" s="428"/>
      <c r="H282" s="20"/>
    </row>
    <row r="283" spans="1:8" x14ac:dyDescent="0.2">
      <c r="A283" s="5">
        <v>269</v>
      </c>
      <c r="B283" s="153"/>
      <c r="C283" s="84" t="str">
        <f>Цены!B273</f>
        <v xml:space="preserve">Грунтовка потолков </v>
      </c>
      <c r="D283" s="85" t="str">
        <f>Цены!C273</f>
        <v>м2</v>
      </c>
      <c r="E283" s="152">
        <f t="shared" ref="E283:E291" si="24">$D$10</f>
        <v>0</v>
      </c>
      <c r="F283" s="86">
        <f>Цены!E273</f>
        <v>150</v>
      </c>
      <c r="G283" s="111">
        <f t="shared" ref="G283:G314" si="25">E283*F283</f>
        <v>0</v>
      </c>
      <c r="H283" s="20"/>
    </row>
    <row r="284" spans="1:8" x14ac:dyDescent="0.2">
      <c r="A284" s="5">
        <v>270</v>
      </c>
      <c r="B284" s="153"/>
      <c r="C284" s="84" t="str">
        <f>Цены!B274</f>
        <v xml:space="preserve">Грунтовка потолков второй и последующие слои </v>
      </c>
      <c r="D284" s="85" t="str">
        <f>Цены!C274</f>
        <v>м2</v>
      </c>
      <c r="E284" s="152">
        <f t="shared" si="24"/>
        <v>0</v>
      </c>
      <c r="F284" s="86">
        <f>Цены!E274</f>
        <v>150</v>
      </c>
      <c r="G284" s="111">
        <f t="shared" si="25"/>
        <v>0</v>
      </c>
      <c r="H284" s="20"/>
    </row>
    <row r="285" spans="1:8" x14ac:dyDescent="0.2">
      <c r="A285" s="5">
        <v>271</v>
      </c>
      <c r="B285" s="153"/>
      <c r="C285" s="84" t="str">
        <f>Цены!B275</f>
        <v>Грунтовка потолков бетонконтактом</v>
      </c>
      <c r="D285" s="85" t="str">
        <f>Цены!C275</f>
        <v>м2</v>
      </c>
      <c r="E285" s="152">
        <f t="shared" si="24"/>
        <v>0</v>
      </c>
      <c r="F285" s="86">
        <f>Цены!E275</f>
        <v>225</v>
      </c>
      <c r="G285" s="111">
        <f t="shared" si="25"/>
        <v>0</v>
      </c>
      <c r="H285" s="20"/>
    </row>
    <row r="286" spans="1:8" x14ac:dyDescent="0.2">
      <c r="A286" s="5">
        <v>272</v>
      </c>
      <c r="B286" s="153"/>
      <c r="C286" s="84" t="str">
        <f>Цены!B276</f>
        <v xml:space="preserve">Гидроизоляция потолков </v>
      </c>
      <c r="D286" s="85" t="str">
        <f>Цены!C276</f>
        <v>м2</v>
      </c>
      <c r="E286" s="152">
        <f t="shared" si="24"/>
        <v>0</v>
      </c>
      <c r="F286" s="86">
        <f>Цены!E276</f>
        <v>600</v>
      </c>
      <c r="G286" s="111">
        <f t="shared" si="25"/>
        <v>0</v>
      </c>
      <c r="H286" s="20"/>
    </row>
    <row r="287" spans="1:8" x14ac:dyDescent="0.2">
      <c r="A287" s="5">
        <v>273</v>
      </c>
      <c r="B287" s="153"/>
      <c r="C287" s="84" t="str">
        <f>Цены!B277</f>
        <v>Обработка анти плесенью(потолок)</v>
      </c>
      <c r="D287" s="85" t="str">
        <f>Цены!C277</f>
        <v>м2</v>
      </c>
      <c r="E287" s="152">
        <f t="shared" si="24"/>
        <v>0</v>
      </c>
      <c r="F287" s="86">
        <f>Цены!E277</f>
        <v>294</v>
      </c>
      <c r="G287" s="111">
        <f t="shared" si="25"/>
        <v>0</v>
      </c>
      <c r="H287" s="20"/>
    </row>
    <row r="288" spans="1:8" ht="25.5" x14ac:dyDescent="0.2">
      <c r="A288" s="5">
        <v>274</v>
      </c>
      <c r="B288" s="153"/>
      <c r="C288" s="84" t="str">
        <f>Цены!B278</f>
        <v xml:space="preserve">Монтаж металлической штукатурной сетки на потолке </v>
      </c>
      <c r="D288" s="85" t="str">
        <f>Цены!C278</f>
        <v>м2</v>
      </c>
      <c r="E288" s="152">
        <f t="shared" si="24"/>
        <v>0</v>
      </c>
      <c r="F288" s="86">
        <f>Цены!E278</f>
        <v>563</v>
      </c>
      <c r="G288" s="111">
        <f t="shared" si="25"/>
        <v>0</v>
      </c>
      <c r="H288" s="20"/>
    </row>
    <row r="289" spans="1:8" x14ac:dyDescent="0.2">
      <c r="A289" s="5">
        <v>275</v>
      </c>
      <c r="B289" s="153"/>
      <c r="C289" s="84" t="str">
        <f>Цены!B279</f>
        <v>Штукатурка потолков простая (под провило)</v>
      </c>
      <c r="D289" s="85" t="str">
        <f>Цены!C279</f>
        <v>м2</v>
      </c>
      <c r="E289" s="152">
        <f t="shared" si="24"/>
        <v>0</v>
      </c>
      <c r="F289" s="86">
        <f>Цены!E279</f>
        <v>794</v>
      </c>
      <c r="G289" s="111">
        <f t="shared" si="25"/>
        <v>0</v>
      </c>
      <c r="H289" s="20"/>
    </row>
    <row r="290" spans="1:8" x14ac:dyDescent="0.2">
      <c r="A290" s="5">
        <v>276</v>
      </c>
      <c r="B290" s="153"/>
      <c r="C290" s="84" t="str">
        <f>Цены!B280</f>
        <v>Штукатурка улучшенная до 1 см гипсовой смесью</v>
      </c>
      <c r="D290" s="85" t="str">
        <f>Цены!C280</f>
        <v>м2</v>
      </c>
      <c r="E290" s="152">
        <f t="shared" si="24"/>
        <v>0</v>
      </c>
      <c r="F290" s="86">
        <f>Цены!E280</f>
        <v>987</v>
      </c>
      <c r="G290" s="111">
        <f t="shared" si="25"/>
        <v>0</v>
      </c>
      <c r="H290" s="20"/>
    </row>
    <row r="291" spans="1:8" ht="25.5" x14ac:dyDescent="0.2">
      <c r="A291" s="5">
        <v>277</v>
      </c>
      <c r="B291" s="153"/>
      <c r="C291" s="84" t="str">
        <f>Цены!B281</f>
        <v>Штукатурка потолков по маякам до 3 см гипсовой смесью</v>
      </c>
      <c r="D291" s="85" t="str">
        <f>Цены!C281</f>
        <v>м2</v>
      </c>
      <c r="E291" s="152">
        <f t="shared" si="24"/>
        <v>0</v>
      </c>
      <c r="F291" s="86">
        <f>Цены!E281</f>
        <v>1265</v>
      </c>
      <c r="G291" s="111">
        <f t="shared" si="25"/>
        <v>0</v>
      </c>
      <c r="H291" s="20"/>
    </row>
    <row r="292" spans="1:8" x14ac:dyDescent="0.2">
      <c r="A292" s="5">
        <v>278</v>
      </c>
      <c r="B292" s="153"/>
      <c r="C292" s="84" t="str">
        <f>Цены!B282</f>
        <v>Заделка трещин рустов</v>
      </c>
      <c r="D292" s="85" t="str">
        <f>Цены!C282</f>
        <v>м/п</v>
      </c>
      <c r="E292" s="152">
        <f>$D$9</f>
        <v>0</v>
      </c>
      <c r="F292" s="86">
        <f>Цены!E282</f>
        <v>213</v>
      </c>
      <c r="G292" s="111">
        <f t="shared" si="25"/>
        <v>0</v>
      </c>
      <c r="H292" s="20"/>
    </row>
    <row r="293" spans="1:8" x14ac:dyDescent="0.2">
      <c r="A293" s="5">
        <v>279</v>
      </c>
      <c r="B293" s="153"/>
      <c r="C293" s="84" t="str">
        <f>Цены!B283</f>
        <v>Устройство теплоизоляции пеноплексом</v>
      </c>
      <c r="D293" s="85" t="str">
        <f>Цены!C283</f>
        <v>м2</v>
      </c>
      <c r="E293" s="152">
        <f t="shared" ref="E293:E299" si="26">$D$10</f>
        <v>0</v>
      </c>
      <c r="F293" s="86">
        <f>Цены!E283</f>
        <v>518</v>
      </c>
      <c r="G293" s="111">
        <f t="shared" si="25"/>
        <v>0</v>
      </c>
      <c r="H293" s="20"/>
    </row>
    <row r="294" spans="1:8" ht="25.5" x14ac:dyDescent="0.2">
      <c r="A294" s="5">
        <v>280</v>
      </c>
      <c r="B294" s="153"/>
      <c r="C294" s="84" t="str">
        <f>Цены!B284</f>
        <v>Устройство тепло/звукоизоляции минеральной ватой</v>
      </c>
      <c r="D294" s="85" t="str">
        <f>Цены!C284</f>
        <v>м2</v>
      </c>
      <c r="E294" s="152">
        <f t="shared" si="26"/>
        <v>0</v>
      </c>
      <c r="F294" s="86">
        <f>Цены!E284</f>
        <v>938</v>
      </c>
      <c r="G294" s="111">
        <f t="shared" si="25"/>
        <v>0</v>
      </c>
      <c r="H294" s="20"/>
    </row>
    <row r="295" spans="1:8" x14ac:dyDescent="0.2">
      <c r="A295" s="5">
        <v>281</v>
      </c>
      <c r="B295" s="153"/>
      <c r="C295" s="84" t="str">
        <f>Цены!B285</f>
        <v>Устройство шумоизоляционного мата на потолоке</v>
      </c>
      <c r="D295" s="85" t="str">
        <f>Цены!C285</f>
        <v>м2</v>
      </c>
      <c r="E295" s="152">
        <f t="shared" si="26"/>
        <v>0</v>
      </c>
      <c r="F295" s="86">
        <f>Цены!E285</f>
        <v>1350</v>
      </c>
      <c r="G295" s="111">
        <f t="shared" si="25"/>
        <v>0</v>
      </c>
      <c r="H295" s="20"/>
    </row>
    <row r="296" spans="1:8" x14ac:dyDescent="0.2">
      <c r="A296" s="5">
        <v>282</v>
      </c>
      <c r="B296" s="153"/>
      <c r="C296" s="84" t="str">
        <f>Цены!B286</f>
        <v>Устройство пароизоляции</v>
      </c>
      <c r="D296" s="85" t="str">
        <f>Цены!C286</f>
        <v>м2</v>
      </c>
      <c r="E296" s="152">
        <f t="shared" si="26"/>
        <v>0</v>
      </c>
      <c r="F296" s="86">
        <f>Цены!E286</f>
        <v>215</v>
      </c>
      <c r="G296" s="111">
        <f t="shared" si="25"/>
        <v>0</v>
      </c>
      <c r="H296" s="20"/>
    </row>
    <row r="297" spans="1:8" x14ac:dyDescent="0.2">
      <c r="A297" s="5">
        <v>283</v>
      </c>
      <c r="B297" s="153"/>
      <c r="C297" s="84" t="str">
        <f>Цены!B287</f>
        <v>Устройство деревянной обрешетки</v>
      </c>
      <c r="D297" s="85" t="str">
        <f>Цены!C287</f>
        <v>м2</v>
      </c>
      <c r="E297" s="152">
        <f t="shared" si="26"/>
        <v>0</v>
      </c>
      <c r="F297" s="86">
        <f>Цены!E287</f>
        <v>555</v>
      </c>
      <c r="G297" s="111">
        <f t="shared" si="25"/>
        <v>0</v>
      </c>
      <c r="H297" s="20"/>
    </row>
    <row r="298" spans="1:8" ht="25.5" x14ac:dyDescent="0.2">
      <c r="A298" s="5">
        <v>284</v>
      </c>
      <c r="B298" s="153"/>
      <c r="C298" s="84" t="str">
        <f>Цены!B288</f>
        <v>Устройство потолков из ГКЛ ( с устройством каркаса)</v>
      </c>
      <c r="D298" s="85" t="str">
        <f>Цены!C288</f>
        <v>м2</v>
      </c>
      <c r="E298" s="152">
        <f t="shared" si="26"/>
        <v>0</v>
      </c>
      <c r="F298" s="86">
        <f>Цены!E288</f>
        <v>2475</v>
      </c>
      <c r="G298" s="111">
        <f t="shared" si="25"/>
        <v>0</v>
      </c>
      <c r="H298" s="20"/>
    </row>
    <row r="299" spans="1:8" ht="25.5" x14ac:dyDescent="0.2">
      <c r="A299" s="5">
        <v>285</v>
      </c>
      <c r="B299" s="153"/>
      <c r="C299" s="84" t="str">
        <f>Цены!B289</f>
        <v>Устройство потолков из ГКЛ в 2 слоя ( с устройством каркаса)</v>
      </c>
      <c r="D299" s="85" t="str">
        <f>Цены!C289</f>
        <v>м2</v>
      </c>
      <c r="E299" s="152">
        <f t="shared" si="26"/>
        <v>0</v>
      </c>
      <c r="F299" s="86">
        <f>Цены!E289</f>
        <v>2918</v>
      </c>
      <c r="G299" s="111">
        <f t="shared" si="25"/>
        <v>0</v>
      </c>
      <c r="H299" s="20"/>
    </row>
    <row r="300" spans="1:8" x14ac:dyDescent="0.2">
      <c r="A300" s="5">
        <v>286</v>
      </c>
      <c r="B300" s="153"/>
      <c r="C300" s="84" t="str">
        <f>Цены!B290</f>
        <v xml:space="preserve">Устройство коробов из ГКЛ  на потолке </v>
      </c>
      <c r="D300" s="85" t="str">
        <f>Цены!C290</f>
        <v>м/п</v>
      </c>
      <c r="E300" s="152">
        <v>1</v>
      </c>
      <c r="F300" s="86">
        <f>Цены!E290</f>
        <v>3218</v>
      </c>
      <c r="G300" s="111">
        <f t="shared" si="25"/>
        <v>3218</v>
      </c>
      <c r="H300" s="20"/>
    </row>
    <row r="301" spans="1:8" ht="25.5" x14ac:dyDescent="0.2">
      <c r="A301" s="5">
        <v>287</v>
      </c>
      <c r="B301" s="153"/>
      <c r="C301" s="84" t="str">
        <f>Цены!B291</f>
        <v>Устройство коробов из ГКЛ на потолке с нишей для скрытой подсветки</v>
      </c>
      <c r="D301" s="85" t="str">
        <f>Цены!C291</f>
        <v>м/п</v>
      </c>
      <c r="E301" s="152">
        <v>1</v>
      </c>
      <c r="F301" s="86">
        <f>Цены!E291</f>
        <v>3683</v>
      </c>
      <c r="G301" s="111">
        <f t="shared" si="25"/>
        <v>3683</v>
      </c>
      <c r="H301" s="20"/>
    </row>
    <row r="302" spans="1:8" ht="25.5" x14ac:dyDescent="0.2">
      <c r="A302" s="5">
        <v>288</v>
      </c>
      <c r="B302" s="153"/>
      <c r="C302" s="84" t="str">
        <f>Цены!B292</f>
        <v>Устройство потолков из ГКЛ в 2 уровня прямолинейного</v>
      </c>
      <c r="D302" s="85" t="str">
        <f>Цены!C292</f>
        <v>м2</v>
      </c>
      <c r="E302" s="152">
        <f>$D$10</f>
        <v>0</v>
      </c>
      <c r="F302" s="86">
        <f>Цены!E292</f>
        <v>3975</v>
      </c>
      <c r="G302" s="111">
        <f t="shared" si="25"/>
        <v>0</v>
      </c>
      <c r="H302" s="20"/>
    </row>
    <row r="303" spans="1:8" ht="25.5" x14ac:dyDescent="0.2">
      <c r="A303" s="5">
        <v>289</v>
      </c>
      <c r="B303" s="153"/>
      <c r="C303" s="84" t="str">
        <f>Цены!B293</f>
        <v>Устройство потолков из ГКЛ в 2 уровня криволинейного</v>
      </c>
      <c r="D303" s="85" t="str">
        <f>Цены!C293</f>
        <v>м2</v>
      </c>
      <c r="E303" s="152">
        <f>$D$10</f>
        <v>0</v>
      </c>
      <c r="F303" s="86">
        <f>Цены!E293</f>
        <v>4860</v>
      </c>
      <c r="G303" s="111">
        <f t="shared" si="25"/>
        <v>0</v>
      </c>
      <c r="H303" s="20"/>
    </row>
    <row r="304" spans="1:8" ht="25.5" x14ac:dyDescent="0.2">
      <c r="A304" s="5">
        <v>290</v>
      </c>
      <c r="B304" s="153"/>
      <c r="C304" s="84" t="str">
        <f>Цены!B294</f>
        <v xml:space="preserve">Монтаж ниши для парящего потолка из гипсокартона </v>
      </c>
      <c r="D304" s="85" t="str">
        <f>Цены!C294</f>
        <v>м/п</v>
      </c>
      <c r="E304" s="152">
        <f>$D$9</f>
        <v>0</v>
      </c>
      <c r="F304" s="86">
        <f>Цены!E294</f>
        <v>3683</v>
      </c>
      <c r="G304" s="111">
        <f t="shared" si="25"/>
        <v>0</v>
      </c>
      <c r="H304" s="20"/>
    </row>
    <row r="305" spans="1:8" x14ac:dyDescent="0.2">
      <c r="A305" s="5">
        <v>291</v>
      </c>
      <c r="B305" s="153"/>
      <c r="C305" s="84" t="str">
        <f>Цены!B295</f>
        <v xml:space="preserve">Монтаж полки из ГКЛ  для скрытой подсветки </v>
      </c>
      <c r="D305" s="85" t="str">
        <f>Цены!C295</f>
        <v>м/п</v>
      </c>
      <c r="E305" s="152">
        <f>$D$9</f>
        <v>0</v>
      </c>
      <c r="F305" s="86">
        <f>Цены!E295</f>
        <v>2468</v>
      </c>
      <c r="G305" s="111">
        <f t="shared" si="25"/>
        <v>0</v>
      </c>
      <c r="H305" s="20"/>
    </row>
    <row r="306" spans="1:8" x14ac:dyDescent="0.2">
      <c r="A306" s="5">
        <v>292</v>
      </c>
      <c r="B306" s="153"/>
      <c r="C306" s="84" t="str">
        <f>Цены!B296</f>
        <v>Монтаж ниши из ГКЛ для скрытого карниза</v>
      </c>
      <c r="D306" s="85" t="str">
        <f>Цены!C296</f>
        <v>м/п</v>
      </c>
      <c r="E306" s="152">
        <f>$D$9</f>
        <v>0</v>
      </c>
      <c r="F306" s="86">
        <f>Цены!E296</f>
        <v>1853</v>
      </c>
      <c r="G306" s="111">
        <f t="shared" si="25"/>
        <v>0</v>
      </c>
      <c r="H306" s="20"/>
    </row>
    <row r="307" spans="1:8" x14ac:dyDescent="0.2">
      <c r="A307" s="5">
        <v>293</v>
      </c>
      <c r="B307" s="153"/>
      <c r="C307" s="84" t="str">
        <f>Цены!B297</f>
        <v>Устройство закладной на потолке</v>
      </c>
      <c r="D307" s="85" t="str">
        <f>Цены!C297</f>
        <v>м/п</v>
      </c>
      <c r="E307" s="152">
        <f>$D$10</f>
        <v>0</v>
      </c>
      <c r="F307" s="86">
        <f>Цены!E297</f>
        <v>300</v>
      </c>
      <c r="G307" s="111">
        <f t="shared" si="25"/>
        <v>0</v>
      </c>
      <c r="H307" s="20"/>
    </row>
    <row r="308" spans="1:8" ht="25.5" x14ac:dyDescent="0.2">
      <c r="A308" s="5">
        <v>294</v>
      </c>
      <c r="B308" s="153"/>
      <c r="C308" s="84" t="str">
        <f>Цены!B298</f>
        <v xml:space="preserve">Устройство криволинейных коробов из ГКЛ на потолке </v>
      </c>
      <c r="D308" s="85" t="str">
        <f>Цены!C298</f>
        <v>м/п</v>
      </c>
      <c r="E308" s="152">
        <f>$D$9</f>
        <v>0</v>
      </c>
      <c r="F308" s="86">
        <f>Цены!E298</f>
        <v>4215</v>
      </c>
      <c r="G308" s="111">
        <f t="shared" si="25"/>
        <v>0</v>
      </c>
      <c r="H308" s="20"/>
    </row>
    <row r="309" spans="1:8" x14ac:dyDescent="0.2">
      <c r="A309" s="5">
        <v>295</v>
      </c>
      <c r="B309" s="153"/>
      <c r="C309" s="84" t="str">
        <f>Цены!B299</f>
        <v>Установка уголков перфорированных арочных</v>
      </c>
      <c r="D309" s="85" t="str">
        <f>Цены!C299</f>
        <v>м/п</v>
      </c>
      <c r="E309" s="152">
        <f>$D$9</f>
        <v>0</v>
      </c>
      <c r="F309" s="86">
        <f>Цены!E299</f>
        <v>338</v>
      </c>
      <c r="G309" s="111">
        <f t="shared" si="25"/>
        <v>0</v>
      </c>
      <c r="H309" s="20"/>
    </row>
    <row r="310" spans="1:8" x14ac:dyDescent="0.2">
      <c r="A310" s="5">
        <v>296</v>
      </c>
      <c r="B310" s="153"/>
      <c r="C310" s="84" t="str">
        <f>Цены!B300</f>
        <v>Установка уголков перфорированных</v>
      </c>
      <c r="D310" s="85" t="str">
        <f>Цены!C300</f>
        <v>м/п</v>
      </c>
      <c r="E310" s="152">
        <f>$D$10</f>
        <v>0</v>
      </c>
      <c r="F310" s="86">
        <f>Цены!E300</f>
        <v>263</v>
      </c>
      <c r="G310" s="111">
        <f t="shared" si="25"/>
        <v>0</v>
      </c>
      <c r="H310" s="20"/>
    </row>
    <row r="311" spans="1:8" x14ac:dyDescent="0.2">
      <c r="A311" s="5">
        <v>297</v>
      </c>
      <c r="B311" s="153"/>
      <c r="C311" s="84" t="str">
        <f>Цены!B301</f>
        <v>Проклейка швов ГКЛ серпянкой/малярной лентой</v>
      </c>
      <c r="D311" s="85" t="str">
        <f>Цены!C301</f>
        <v>м/п</v>
      </c>
      <c r="E311" s="152">
        <f>$D$9</f>
        <v>0</v>
      </c>
      <c r="F311" s="86">
        <f>Цены!E301</f>
        <v>188</v>
      </c>
      <c r="G311" s="111">
        <f t="shared" si="25"/>
        <v>0</v>
      </c>
      <c r="H311" s="20"/>
    </row>
    <row r="312" spans="1:8" x14ac:dyDescent="0.2">
      <c r="A312" s="5">
        <v>298</v>
      </c>
      <c r="B312" s="153"/>
      <c r="C312" s="84" t="str">
        <f>Цены!B302</f>
        <v>Поклейка  стеклохолста(потолок)</v>
      </c>
      <c r="D312" s="85" t="str">
        <f>Цены!C302</f>
        <v>м2</v>
      </c>
      <c r="E312" s="152">
        <f t="shared" ref="E312:E320" si="27">$D$10</f>
        <v>0</v>
      </c>
      <c r="F312" s="86">
        <f>Цены!E302</f>
        <v>428</v>
      </c>
      <c r="G312" s="111">
        <f t="shared" si="25"/>
        <v>0</v>
      </c>
      <c r="H312" s="20"/>
    </row>
    <row r="313" spans="1:8" x14ac:dyDescent="0.2">
      <c r="A313" s="5">
        <v>299</v>
      </c>
      <c r="B313" s="153"/>
      <c r="C313" s="84" t="str">
        <f>Цены!B303</f>
        <v xml:space="preserve">Монтаж малярной сетки / серпянки </v>
      </c>
      <c r="D313" s="85" t="str">
        <f>Цены!C303</f>
        <v>м/п</v>
      </c>
      <c r="E313" s="152">
        <f t="shared" si="27"/>
        <v>0</v>
      </c>
      <c r="F313" s="86">
        <f>Цены!E303</f>
        <v>188</v>
      </c>
      <c r="G313" s="111">
        <f t="shared" si="25"/>
        <v>0</v>
      </c>
      <c r="H313" s="20"/>
    </row>
    <row r="314" spans="1:8" x14ac:dyDescent="0.2">
      <c r="A314" s="5">
        <v>300</v>
      </c>
      <c r="B314" s="153"/>
      <c r="C314" s="84" t="str">
        <f>Цены!B304</f>
        <v>Сплошная шпаклевка в один слой</v>
      </c>
      <c r="D314" s="85" t="str">
        <f>Цены!C304</f>
        <v>м2</v>
      </c>
      <c r="E314" s="152">
        <f t="shared" si="27"/>
        <v>0</v>
      </c>
      <c r="F314" s="86">
        <f>Цены!E304</f>
        <v>563</v>
      </c>
      <c r="G314" s="111">
        <f t="shared" si="25"/>
        <v>0</v>
      </c>
      <c r="H314" s="20"/>
    </row>
    <row r="315" spans="1:8" x14ac:dyDescent="0.2">
      <c r="A315" s="5">
        <v>301</v>
      </c>
      <c r="B315" s="153"/>
      <c r="C315" s="84" t="str">
        <f>Цены!B305</f>
        <v>Базовая шпаклевка (с ошкуриванием)</v>
      </c>
      <c r="D315" s="85" t="str">
        <f>Цены!C305</f>
        <v>м2</v>
      </c>
      <c r="E315" s="152">
        <f t="shared" si="27"/>
        <v>0</v>
      </c>
      <c r="F315" s="86">
        <f>Цены!E305</f>
        <v>645</v>
      </c>
      <c r="G315" s="111">
        <f t="shared" ref="G315:G331" si="28">E315*F315</f>
        <v>0</v>
      </c>
      <c r="H315" s="20"/>
    </row>
    <row r="316" spans="1:8" x14ac:dyDescent="0.2">
      <c r="A316" s="5">
        <v>302</v>
      </c>
      <c r="B316" s="153"/>
      <c r="C316" s="84" t="str">
        <f>Цены!B306</f>
        <v>Шпаклевка потолков в два слоя под обои</v>
      </c>
      <c r="D316" s="85" t="str">
        <f>Цены!C306</f>
        <v>м2</v>
      </c>
      <c r="E316" s="152">
        <f t="shared" si="27"/>
        <v>0</v>
      </c>
      <c r="F316" s="86">
        <f>Цены!E306</f>
        <v>786</v>
      </c>
      <c r="G316" s="111">
        <f t="shared" si="28"/>
        <v>0</v>
      </c>
      <c r="H316" s="20"/>
    </row>
    <row r="317" spans="1:8" x14ac:dyDescent="0.2">
      <c r="A317" s="5">
        <v>303</v>
      </c>
      <c r="B317" s="153"/>
      <c r="C317" s="84" t="str">
        <f>Цены!B307</f>
        <v>Шпаклевка потолков под покраску</v>
      </c>
      <c r="D317" s="85" t="str">
        <f>Цены!C307</f>
        <v>м2</v>
      </c>
      <c r="E317" s="152">
        <f t="shared" si="27"/>
        <v>0</v>
      </c>
      <c r="F317" s="86">
        <f>Цены!E307</f>
        <v>1500</v>
      </c>
      <c r="G317" s="111">
        <f t="shared" si="28"/>
        <v>0</v>
      </c>
      <c r="H317" s="20"/>
    </row>
    <row r="318" spans="1:8" ht="27" customHeight="1" x14ac:dyDescent="0.2">
      <c r="A318" s="5">
        <v>304</v>
      </c>
      <c r="B318" s="153"/>
      <c r="C318" s="84" t="str">
        <f>Цены!B308</f>
        <v>Шпаклевка ГКЛ под оклейку обоями (с ошкуриванием)</v>
      </c>
      <c r="D318" s="85" t="str">
        <f>Цены!C308</f>
        <v>м2</v>
      </c>
      <c r="E318" s="152">
        <f t="shared" si="27"/>
        <v>0</v>
      </c>
      <c r="F318" s="86">
        <f>Цены!E308</f>
        <v>900</v>
      </c>
      <c r="G318" s="111">
        <f t="shared" si="28"/>
        <v>0</v>
      </c>
      <c r="H318" s="20"/>
    </row>
    <row r="319" spans="1:8" ht="28.5" customHeight="1" x14ac:dyDescent="0.2">
      <c r="A319" s="5">
        <v>305</v>
      </c>
      <c r="B319" s="153"/>
      <c r="C319" s="84" t="str">
        <f>Цены!B309</f>
        <v>Шпаклевка ГКЛ под окраску (2 слоя с ошкуриванием)</v>
      </c>
      <c r="D319" s="85" t="str">
        <f>Цены!C309</f>
        <v>м2</v>
      </c>
      <c r="E319" s="152">
        <f t="shared" si="27"/>
        <v>0</v>
      </c>
      <c r="F319" s="86">
        <f>Цены!E309</f>
        <v>1800</v>
      </c>
      <c r="G319" s="111">
        <f t="shared" si="28"/>
        <v>0</v>
      </c>
      <c r="H319" s="20"/>
    </row>
    <row r="320" spans="1:8" ht="28.5" customHeight="1" x14ac:dyDescent="0.2">
      <c r="A320" s="5">
        <v>306</v>
      </c>
      <c r="B320" s="153"/>
      <c r="C320" s="84" t="str">
        <f>Цены!B310</f>
        <v>Малярные работы по нише для закарнизной конструкции (штукатурка, грунтовка, шпаклевка, окраска</v>
      </c>
      <c r="D320" s="85" t="str">
        <f>Цены!C310</f>
        <v>м/п</v>
      </c>
      <c r="E320" s="152">
        <f t="shared" si="27"/>
        <v>0</v>
      </c>
      <c r="F320" s="86">
        <f>Цены!E310</f>
        <v>1500</v>
      </c>
      <c r="G320" s="111">
        <f t="shared" si="28"/>
        <v>0</v>
      </c>
      <c r="H320" s="20"/>
    </row>
    <row r="321" spans="1:8" ht="25.5" x14ac:dyDescent="0.2">
      <c r="A321" s="5">
        <v>307</v>
      </c>
      <c r="B321" s="153"/>
      <c r="C321" s="84" t="str">
        <f>Цены!B311</f>
        <v>Шпаклевка криволинейного участка шириной до 250 мм</v>
      </c>
      <c r="D321" s="85" t="str">
        <f>Цены!C311</f>
        <v>м/п</v>
      </c>
      <c r="E321" s="152">
        <f>$D$9</f>
        <v>0</v>
      </c>
      <c r="F321" s="86">
        <f>Цены!E311</f>
        <v>1011</v>
      </c>
      <c r="G321" s="111">
        <f t="shared" si="28"/>
        <v>0</v>
      </c>
      <c r="H321" s="20"/>
    </row>
    <row r="322" spans="1:8" x14ac:dyDescent="0.2">
      <c r="A322" s="5">
        <v>308</v>
      </c>
      <c r="B322" s="153"/>
      <c r="C322" s="84" t="str">
        <f>Цены!B312</f>
        <v xml:space="preserve">Шпаклевка коробов, ниш </v>
      </c>
      <c r="D322" s="85" t="str">
        <f>Цены!C312</f>
        <v>м/п</v>
      </c>
      <c r="E322" s="152">
        <f>$D$9</f>
        <v>0</v>
      </c>
      <c r="F322" s="86">
        <f>Цены!E312</f>
        <v>828</v>
      </c>
      <c r="G322" s="111">
        <f t="shared" si="28"/>
        <v>0</v>
      </c>
      <c r="H322" s="20"/>
    </row>
    <row r="323" spans="1:8" x14ac:dyDescent="0.2">
      <c r="A323" s="5">
        <v>309</v>
      </c>
      <c r="B323" s="153"/>
      <c r="C323" s="84" t="str">
        <f>Цены!B313</f>
        <v>Шпаклевка полок для скрытой подсветки</v>
      </c>
      <c r="D323" s="85" t="str">
        <f>Цены!C313</f>
        <v>м/п</v>
      </c>
      <c r="E323" s="152">
        <f>$D$9</f>
        <v>0</v>
      </c>
      <c r="F323" s="86">
        <f>Цены!E313</f>
        <v>602</v>
      </c>
      <c r="G323" s="111">
        <f t="shared" si="28"/>
        <v>0</v>
      </c>
      <c r="H323" s="20"/>
    </row>
    <row r="324" spans="1:8" x14ac:dyDescent="0.2">
      <c r="A324" s="5">
        <v>310</v>
      </c>
      <c r="B324" s="153"/>
      <c r="C324" s="84" t="str">
        <f>Цены!B314</f>
        <v xml:space="preserve">Оклеивание потолков флизелином под окраску </v>
      </c>
      <c r="D324" s="85" t="str">
        <f>Цены!C314</f>
        <v>м2</v>
      </c>
      <c r="E324" s="152">
        <f>$D$10</f>
        <v>0</v>
      </c>
      <c r="F324" s="86">
        <f>Цены!E314</f>
        <v>593</v>
      </c>
      <c r="G324" s="111">
        <f t="shared" si="28"/>
        <v>0</v>
      </c>
      <c r="H324" s="20"/>
    </row>
    <row r="325" spans="1:8" x14ac:dyDescent="0.2">
      <c r="A325" s="5">
        <v>311</v>
      </c>
      <c r="B325" s="153"/>
      <c r="C325" s="84" t="str">
        <f>Цены!B315</f>
        <v xml:space="preserve">Ошкуривание поверхности потолка </v>
      </c>
      <c r="D325" s="85" t="str">
        <f>Цены!C315</f>
        <v>м2</v>
      </c>
      <c r="E325" s="152">
        <f>$D$10</f>
        <v>0</v>
      </c>
      <c r="F325" s="86">
        <f>Цены!E315</f>
        <v>263</v>
      </c>
      <c r="G325" s="111">
        <f t="shared" si="28"/>
        <v>0</v>
      </c>
      <c r="H325" s="20"/>
    </row>
    <row r="326" spans="1:8" x14ac:dyDescent="0.2">
      <c r="A326" s="5">
        <v>312</v>
      </c>
      <c r="B326" s="153"/>
      <c r="C326" s="84" t="str">
        <f>Цены!B316</f>
        <v xml:space="preserve">Монтаж фальш балки на потолок </v>
      </c>
      <c r="D326" s="85" t="str">
        <f>Цены!C316</f>
        <v>м/п</v>
      </c>
      <c r="E326" s="152">
        <f t="shared" ref="E326:E331" si="29">$D$9</f>
        <v>0</v>
      </c>
      <c r="F326" s="86">
        <f>Цены!E316</f>
        <v>1431</v>
      </c>
      <c r="G326" s="111">
        <f t="shared" si="28"/>
        <v>0</v>
      </c>
      <c r="H326" s="20"/>
    </row>
    <row r="327" spans="1:8" x14ac:dyDescent="0.2">
      <c r="A327" s="5">
        <v>313</v>
      </c>
      <c r="B327" s="153"/>
      <c r="C327" s="84" t="str">
        <f>Цены!B317</f>
        <v>Грунтовка коробов из ГКЛ</v>
      </c>
      <c r="D327" s="85" t="str">
        <f>Цены!C317</f>
        <v>м/п</v>
      </c>
      <c r="E327" s="152">
        <f t="shared" si="29"/>
        <v>0</v>
      </c>
      <c r="F327" s="86">
        <f>Цены!E317</f>
        <v>83</v>
      </c>
      <c r="G327" s="111">
        <f t="shared" si="28"/>
        <v>0</v>
      </c>
      <c r="H327" s="20"/>
    </row>
    <row r="328" spans="1:8" x14ac:dyDescent="0.2">
      <c r="A328" s="5">
        <v>314</v>
      </c>
      <c r="B328" s="153"/>
      <c r="C328" s="154" t="str">
        <f>Цены!B318</f>
        <v>&lt;Запасные строчки&gt;</v>
      </c>
      <c r="D328" s="155">
        <f>Цены!C318</f>
        <v>0</v>
      </c>
      <c r="E328" s="152">
        <f t="shared" si="29"/>
        <v>0</v>
      </c>
      <c r="F328" s="156">
        <f>Цены!E318</f>
        <v>0</v>
      </c>
      <c r="G328" s="111">
        <f t="shared" si="28"/>
        <v>0</v>
      </c>
      <c r="H328" s="20"/>
    </row>
    <row r="329" spans="1:8" x14ac:dyDescent="0.2">
      <c r="A329" s="5">
        <v>315</v>
      </c>
      <c r="B329" s="153"/>
      <c r="C329" s="154" t="str">
        <f>Цены!B319</f>
        <v>&lt;Запасные строчки&gt;</v>
      </c>
      <c r="D329" s="155">
        <f>Цены!C319</f>
        <v>0</v>
      </c>
      <c r="E329" s="152">
        <f t="shared" si="29"/>
        <v>0</v>
      </c>
      <c r="F329" s="156">
        <f>Цены!E319</f>
        <v>0</v>
      </c>
      <c r="G329" s="111">
        <f t="shared" si="28"/>
        <v>0</v>
      </c>
      <c r="H329" s="20"/>
    </row>
    <row r="330" spans="1:8" x14ac:dyDescent="0.2">
      <c r="A330" s="5">
        <v>316</v>
      </c>
      <c r="B330" s="153"/>
      <c r="C330" s="154" t="str">
        <f>Цены!B320</f>
        <v>&lt;Запасные строчки&gt;</v>
      </c>
      <c r="D330" s="155">
        <f>Цены!C320</f>
        <v>0</v>
      </c>
      <c r="E330" s="152">
        <f t="shared" si="29"/>
        <v>0</v>
      </c>
      <c r="F330" s="156">
        <f>Цены!E320</f>
        <v>0</v>
      </c>
      <c r="G330" s="111">
        <f t="shared" si="28"/>
        <v>0</v>
      </c>
      <c r="H330" s="20"/>
    </row>
    <row r="331" spans="1:8" x14ac:dyDescent="0.2">
      <c r="A331" s="5">
        <v>317</v>
      </c>
      <c r="B331" s="153"/>
      <c r="C331" s="154" t="str">
        <f>Цены!B321</f>
        <v>&lt;Запасные строчки&gt;</v>
      </c>
      <c r="D331" s="155">
        <f>Цены!C321</f>
        <v>0</v>
      </c>
      <c r="E331" s="152">
        <f t="shared" si="29"/>
        <v>0</v>
      </c>
      <c r="F331" s="156">
        <f>Цены!E321</f>
        <v>0</v>
      </c>
      <c r="G331" s="111">
        <f t="shared" si="28"/>
        <v>0</v>
      </c>
      <c r="H331" s="20"/>
    </row>
    <row r="332" spans="1:8" x14ac:dyDescent="0.2">
      <c r="A332" s="5">
        <v>318</v>
      </c>
      <c r="B332" s="5" t="str">
        <f>B171</f>
        <v/>
      </c>
      <c r="C332" s="433" t="s">
        <v>246</v>
      </c>
      <c r="D332" s="433"/>
      <c r="E332" s="433"/>
      <c r="F332" s="433"/>
      <c r="G332" s="112">
        <f>SUMIF(B173:B331,1,G173:G331)</f>
        <v>0</v>
      </c>
      <c r="H332" s="20"/>
    </row>
    <row r="333" spans="1:8" ht="25.5" x14ac:dyDescent="0.2">
      <c r="A333" s="5">
        <v>319</v>
      </c>
      <c r="B333" s="103" t="str">
        <f>IF(SUM(B334:B517)&gt;0,1,"")</f>
        <v/>
      </c>
      <c r="C333" s="97" t="str">
        <f ca="1">C1&amp;". Чистовые отделочные работы"</f>
        <v>10. Чистовые отделочные работы</v>
      </c>
      <c r="D333" s="98" t="s">
        <v>804</v>
      </c>
      <c r="E333" s="107" t="s">
        <v>531</v>
      </c>
      <c r="F333" s="99" t="s">
        <v>805</v>
      </c>
      <c r="G333" s="110" t="s">
        <v>578</v>
      </c>
      <c r="H333" s="20"/>
    </row>
    <row r="334" spans="1:8" x14ac:dyDescent="0.2">
      <c r="A334" s="5">
        <v>320</v>
      </c>
      <c r="B334" s="103" t="str">
        <f>IF(SUM(B335:B388)&gt;0,1,"")</f>
        <v/>
      </c>
      <c r="C334" s="428" t="s">
        <v>131</v>
      </c>
      <c r="D334" s="428"/>
      <c r="E334" s="428"/>
      <c r="F334" s="428"/>
      <c r="G334" s="428"/>
      <c r="H334" s="20"/>
    </row>
    <row r="335" spans="1:8" x14ac:dyDescent="0.2">
      <c r="A335" s="5">
        <v>321</v>
      </c>
      <c r="B335" s="153"/>
      <c r="C335" s="84" t="str">
        <f>Цены!B325</f>
        <v>Облицовка плиткой пола</v>
      </c>
      <c r="D335" s="85" t="str">
        <f>Цены!C325</f>
        <v>м2</v>
      </c>
      <c r="E335" s="152">
        <f>$D$10</f>
        <v>0</v>
      </c>
      <c r="F335" s="86">
        <f>Цены!E325</f>
        <v>2588</v>
      </c>
      <c r="G335" s="111">
        <f t="shared" ref="G335:G366" si="30">E335*F335</f>
        <v>0</v>
      </c>
      <c r="H335" s="20"/>
    </row>
    <row r="336" spans="1:8" x14ac:dyDescent="0.2">
      <c r="A336" s="5">
        <v>322</v>
      </c>
      <c r="B336" s="153"/>
      <c r="C336" s="84" t="str">
        <f>Цены!B326</f>
        <v xml:space="preserve">Облицовка плиткой гексагон  </v>
      </c>
      <c r="D336" s="85" t="str">
        <f>Цены!C326</f>
        <v>м2</v>
      </c>
      <c r="E336" s="152">
        <f>$D$10</f>
        <v>0</v>
      </c>
      <c r="F336" s="86">
        <f>Цены!E326</f>
        <v>3518</v>
      </c>
      <c r="G336" s="111">
        <f t="shared" si="30"/>
        <v>0</v>
      </c>
      <c r="H336" s="20"/>
    </row>
    <row r="337" spans="1:8" x14ac:dyDescent="0.2">
      <c r="A337" s="5">
        <v>323</v>
      </c>
      <c r="B337" s="153"/>
      <c r="C337" s="84" t="str">
        <f>Цены!B327</f>
        <v>Подрезка керамической плитки</v>
      </c>
      <c r="D337" s="85" t="str">
        <f>Цены!C327</f>
        <v>м/п</v>
      </c>
      <c r="E337" s="152">
        <f>$D$9</f>
        <v>0</v>
      </c>
      <c r="F337" s="86">
        <f>Цены!E327</f>
        <v>423</v>
      </c>
      <c r="G337" s="111">
        <f t="shared" si="30"/>
        <v>0</v>
      </c>
      <c r="H337" s="20"/>
    </row>
    <row r="338" spans="1:8" ht="25.5" x14ac:dyDescent="0.2">
      <c r="A338" s="5">
        <v>324</v>
      </c>
      <c r="B338" s="153"/>
      <c r="C338" s="84" t="str">
        <f>Цены!B328</f>
        <v>Облицовка плиткой пола с декоративными вставками</v>
      </c>
      <c r="D338" s="85" t="str">
        <f>Цены!C328</f>
        <v>м2</v>
      </c>
      <c r="E338" s="152">
        <f>$D$10</f>
        <v>0</v>
      </c>
      <c r="F338" s="86">
        <f>Цены!E328</f>
        <v>2784</v>
      </c>
      <c r="G338" s="111">
        <f t="shared" si="30"/>
        <v>0</v>
      </c>
      <c r="H338" s="20"/>
    </row>
    <row r="339" spans="1:8" x14ac:dyDescent="0.2">
      <c r="A339" s="5">
        <v>325</v>
      </c>
      <c r="B339" s="153"/>
      <c r="C339" s="84" t="str">
        <f>Цены!B329</f>
        <v>Облицовка плиткой пола по диагонали</v>
      </c>
      <c r="D339" s="85" t="str">
        <f>Цены!C329</f>
        <v>м2</v>
      </c>
      <c r="E339" s="152">
        <f>$D$10</f>
        <v>0</v>
      </c>
      <c r="F339" s="86">
        <f>Цены!E329</f>
        <v>3488</v>
      </c>
      <c r="G339" s="111">
        <f t="shared" si="30"/>
        <v>0</v>
      </c>
      <c r="H339" s="20"/>
    </row>
    <row r="340" spans="1:8" x14ac:dyDescent="0.2">
      <c r="A340" s="5">
        <v>326</v>
      </c>
      <c r="B340" s="153"/>
      <c r="C340" s="84" t="str">
        <f>Цены!B330</f>
        <v>Облицовка плиткой пола елочкой</v>
      </c>
      <c r="D340" s="85" t="str">
        <f>Цены!C330</f>
        <v>м2</v>
      </c>
      <c r="E340" s="152">
        <f>$D$10</f>
        <v>0</v>
      </c>
      <c r="F340" s="86">
        <f>Цены!E330</f>
        <v>4266</v>
      </c>
      <c r="G340" s="111">
        <f t="shared" si="30"/>
        <v>0</v>
      </c>
      <c r="H340" s="20"/>
    </row>
    <row r="341" spans="1:8" x14ac:dyDescent="0.2">
      <c r="A341" s="5">
        <v>327</v>
      </c>
      <c r="B341" s="153"/>
      <c r="C341" s="84" t="str">
        <f>Цены!B331</f>
        <v>Облицовка плиткой пола "панно"</v>
      </c>
      <c r="D341" s="85" t="str">
        <f>Цены!C331</f>
        <v>м2</v>
      </c>
      <c r="E341" s="152">
        <f>$D$10</f>
        <v>0</v>
      </c>
      <c r="F341" s="86">
        <f>Цены!E331</f>
        <v>3831</v>
      </c>
      <c r="G341" s="111">
        <f t="shared" si="30"/>
        <v>0</v>
      </c>
      <c r="H341" s="20"/>
    </row>
    <row r="342" spans="1:8" x14ac:dyDescent="0.2">
      <c r="A342" s="5">
        <v>328</v>
      </c>
      <c r="B342" s="153"/>
      <c r="C342" s="84" t="str">
        <f>Цены!B332</f>
        <v>Облицовка мозаикой, мелкой плиткой (с затиркой)</v>
      </c>
      <c r="D342" s="85" t="str">
        <f>Цены!C332</f>
        <v>м2</v>
      </c>
      <c r="E342" s="152">
        <f>$D$10</f>
        <v>0</v>
      </c>
      <c r="F342" s="86">
        <f>Цены!E332</f>
        <v>4283</v>
      </c>
      <c r="G342" s="111">
        <f t="shared" si="30"/>
        <v>0</v>
      </c>
      <c r="H342" s="20"/>
    </row>
    <row r="343" spans="1:8" x14ac:dyDescent="0.2">
      <c r="A343" s="5">
        <v>329</v>
      </c>
      <c r="B343" s="153"/>
      <c r="C343" s="84" t="str">
        <f>Цены!B333</f>
        <v>Облицовка плиточным бордюром (с затиркой)</v>
      </c>
      <c r="D343" s="85" t="str">
        <f>Цены!C333</f>
        <v>м/п</v>
      </c>
      <c r="E343" s="152">
        <f>$D$9</f>
        <v>0</v>
      </c>
      <c r="F343" s="86">
        <f>Цены!E333</f>
        <v>1281</v>
      </c>
      <c r="G343" s="111">
        <f t="shared" si="30"/>
        <v>0</v>
      </c>
      <c r="H343" s="20"/>
    </row>
    <row r="344" spans="1:8" x14ac:dyDescent="0.2">
      <c r="A344" s="5">
        <v>330</v>
      </c>
      <c r="B344" s="153"/>
      <c r="C344" s="84" t="str">
        <f>Цены!B334</f>
        <v>Облицовка плиткой менее 300х300</v>
      </c>
      <c r="D344" s="85" t="str">
        <f>Цены!C334</f>
        <v>м2</v>
      </c>
      <c r="E344" s="152">
        <f t="shared" ref="E344:E350" si="31">$D$10</f>
        <v>0</v>
      </c>
      <c r="F344" s="86">
        <f>Цены!E334</f>
        <v>3218</v>
      </c>
      <c r="G344" s="111">
        <f t="shared" si="30"/>
        <v>0</v>
      </c>
      <c r="H344" s="20"/>
    </row>
    <row r="345" spans="1:8" x14ac:dyDescent="0.2">
      <c r="A345" s="5">
        <v>331</v>
      </c>
      <c r="B345" s="153"/>
      <c r="C345" s="84" t="str">
        <f>Цены!B335</f>
        <v>Облицовка пола разноразмерной плиткой</v>
      </c>
      <c r="D345" s="85" t="str">
        <f>Цены!C335</f>
        <v>м2</v>
      </c>
      <c r="E345" s="152">
        <f t="shared" si="31"/>
        <v>0</v>
      </c>
      <c r="F345" s="86">
        <f>Цены!E335</f>
        <v>3159</v>
      </c>
      <c r="G345" s="111">
        <f t="shared" si="30"/>
        <v>0</v>
      </c>
      <c r="H345" s="20"/>
    </row>
    <row r="346" spans="1:8" x14ac:dyDescent="0.2">
      <c r="A346" s="5">
        <v>332</v>
      </c>
      <c r="B346" s="153"/>
      <c r="C346" s="84" t="str">
        <f>Цены!B336</f>
        <v xml:space="preserve">Облицовка керамогранитом по диагонали </v>
      </c>
      <c r="D346" s="85" t="str">
        <f>Цены!C336</f>
        <v>м2</v>
      </c>
      <c r="E346" s="152">
        <f t="shared" si="31"/>
        <v>0</v>
      </c>
      <c r="F346" s="86">
        <f>Цены!E336</f>
        <v>3986</v>
      </c>
      <c r="G346" s="111">
        <f t="shared" si="30"/>
        <v>0</v>
      </c>
      <c r="H346" s="20"/>
    </row>
    <row r="347" spans="1:8" ht="25.5" x14ac:dyDescent="0.2">
      <c r="A347" s="5">
        <v>333</v>
      </c>
      <c r="B347" s="153"/>
      <c r="C347" s="84" t="str">
        <f>Цены!B337</f>
        <v>Облицовка  керамогранитом до 600 мм по одной стороне</v>
      </c>
      <c r="D347" s="85" t="str">
        <f>Цены!C337</f>
        <v>м2</v>
      </c>
      <c r="E347" s="152">
        <f t="shared" si="31"/>
        <v>0</v>
      </c>
      <c r="F347" s="86">
        <f>Цены!E337</f>
        <v>3459</v>
      </c>
      <c r="G347" s="111">
        <f t="shared" si="30"/>
        <v>0</v>
      </c>
      <c r="H347" s="20"/>
    </row>
    <row r="348" spans="1:8" ht="25.5" x14ac:dyDescent="0.2">
      <c r="A348" s="5">
        <v>334</v>
      </c>
      <c r="B348" s="153"/>
      <c r="C348" s="84" t="str">
        <f>Цены!B338</f>
        <v>Облицовка  керамогранитом до 1200 мм по одной стороне</v>
      </c>
      <c r="D348" s="85" t="str">
        <f>Цены!C338</f>
        <v>м2</v>
      </c>
      <c r="E348" s="152">
        <f t="shared" si="31"/>
        <v>0</v>
      </c>
      <c r="F348" s="86">
        <f>Цены!E338</f>
        <v>4838</v>
      </c>
      <c r="G348" s="111">
        <f t="shared" si="30"/>
        <v>0</v>
      </c>
      <c r="H348" s="20"/>
    </row>
    <row r="349" spans="1:8" ht="25.5" x14ac:dyDescent="0.2">
      <c r="A349" s="5">
        <v>335</v>
      </c>
      <c r="B349" s="153"/>
      <c r="C349" s="84" t="str">
        <f>Цены!B338</f>
        <v>Облицовка  керамогранитом до 1200 мм по одной стороне</v>
      </c>
      <c r="D349" s="85" t="str">
        <f>Цены!C338</f>
        <v>м2</v>
      </c>
      <c r="E349" s="152">
        <f t="shared" si="31"/>
        <v>0</v>
      </c>
      <c r="F349" s="86">
        <f>Цены!E338</f>
        <v>4838</v>
      </c>
      <c r="G349" s="111">
        <f t="shared" si="30"/>
        <v>0</v>
      </c>
      <c r="H349" s="20"/>
    </row>
    <row r="350" spans="1:8" x14ac:dyDescent="0.2">
      <c r="A350" s="5">
        <v>336</v>
      </c>
      <c r="B350" s="153"/>
      <c r="C350" s="84" t="str">
        <f>Цены!B339</f>
        <v>Облицовка  Крупноформатным керамогранитом</v>
      </c>
      <c r="D350" s="85" t="str">
        <f>Цены!C339</f>
        <v>м2</v>
      </c>
      <c r="E350" s="152">
        <f t="shared" si="31"/>
        <v>0</v>
      </c>
      <c r="F350" s="86">
        <f>Цены!E339</f>
        <v>9915</v>
      </c>
      <c r="G350" s="111">
        <f t="shared" si="30"/>
        <v>0</v>
      </c>
      <c r="H350" s="20"/>
    </row>
    <row r="351" spans="1:8" x14ac:dyDescent="0.2">
      <c r="A351" s="5">
        <v>337</v>
      </c>
      <c r="B351" s="153"/>
      <c r="C351" s="84" t="str">
        <f>Цены!B340</f>
        <v>Подрезка  керамогранита до 600 мм</v>
      </c>
      <c r="D351" s="85" t="str">
        <f>Цены!C340</f>
        <v>м/п</v>
      </c>
      <c r="E351" s="152">
        <f>$D$9</f>
        <v>0</v>
      </c>
      <c r="F351" s="86">
        <f>Цены!E340</f>
        <v>782</v>
      </c>
      <c r="G351" s="111">
        <f t="shared" si="30"/>
        <v>0</v>
      </c>
      <c r="H351" s="20"/>
    </row>
    <row r="352" spans="1:8" x14ac:dyDescent="0.2">
      <c r="A352" s="5">
        <v>338</v>
      </c>
      <c r="B352" s="153"/>
      <c r="C352" s="84" t="str">
        <f>Цены!B341</f>
        <v>Подрезка  керамогранита до 1200 мм</v>
      </c>
      <c r="D352" s="85" t="str">
        <f>Цены!C341</f>
        <v>м/п</v>
      </c>
      <c r="E352" s="152">
        <f>$D$9</f>
        <v>0</v>
      </c>
      <c r="F352" s="86">
        <f>Цены!E341</f>
        <v>1359</v>
      </c>
      <c r="G352" s="111">
        <f t="shared" si="30"/>
        <v>0</v>
      </c>
      <c r="H352" s="20"/>
    </row>
    <row r="353" spans="1:8" x14ac:dyDescent="0.2">
      <c r="A353" s="5">
        <v>339</v>
      </c>
      <c r="B353" s="153"/>
      <c r="C353" s="84" t="str">
        <f>Цены!B342</f>
        <v>Подрезка керамогранита крупноформатного</v>
      </c>
      <c r="D353" s="85" t="str">
        <f>Цены!C342</f>
        <v>м/п</v>
      </c>
      <c r="E353" s="152">
        <f>$D$9</f>
        <v>0</v>
      </c>
      <c r="F353" s="86">
        <f>Цены!E342</f>
        <v>2469</v>
      </c>
      <c r="G353" s="111">
        <f t="shared" si="30"/>
        <v>0</v>
      </c>
      <c r="H353" s="20"/>
    </row>
    <row r="354" spans="1:8" x14ac:dyDescent="0.2">
      <c r="A354" s="5">
        <v>340</v>
      </c>
      <c r="B354" s="153"/>
      <c r="C354" s="84" t="str">
        <f>Цены!B344</f>
        <v>Устройство плинтуса из плитки</v>
      </c>
      <c r="D354" s="85" t="str">
        <f>Цены!C344</f>
        <v>м/п</v>
      </c>
      <c r="E354" s="152">
        <f>D9-I13</f>
        <v>0</v>
      </c>
      <c r="F354" s="86">
        <f>Цены!E344</f>
        <v>1380</v>
      </c>
      <c r="G354" s="111">
        <f t="shared" si="30"/>
        <v>0</v>
      </c>
      <c r="H354" s="20"/>
    </row>
    <row r="355" spans="1:8" x14ac:dyDescent="0.2">
      <c r="A355" s="5">
        <v>341</v>
      </c>
      <c r="B355" s="153"/>
      <c r="C355" s="84" t="str">
        <f>Цены!B345</f>
        <v>Установка порожков из плитки</v>
      </c>
      <c r="D355" s="85" t="str">
        <f>Цены!C345</f>
        <v>шт.</v>
      </c>
      <c r="E355" s="152">
        <v>1</v>
      </c>
      <c r="F355" s="86">
        <f>Цены!E345</f>
        <v>2775</v>
      </c>
      <c r="G355" s="111">
        <f t="shared" si="30"/>
        <v>2775</v>
      </c>
      <c r="H355" s="20"/>
    </row>
    <row r="356" spans="1:8" ht="25.5" x14ac:dyDescent="0.2">
      <c r="A356" s="5">
        <v>342</v>
      </c>
      <c r="B356" s="153"/>
      <c r="C356" s="84" t="str">
        <f>Цены!B346</f>
        <v>Облицовка плиткой ступеней (с подрезкой и затиркой)</v>
      </c>
      <c r="D356" s="85" t="str">
        <f>Цены!C346</f>
        <v>м/п</v>
      </c>
      <c r="E356" s="152">
        <f t="shared" ref="E356:E374" si="32">$D$10</f>
        <v>0</v>
      </c>
      <c r="F356" s="86">
        <f>Цены!E346</f>
        <v>3161</v>
      </c>
      <c r="G356" s="111">
        <f t="shared" si="30"/>
        <v>0</v>
      </c>
      <c r="H356" s="20"/>
    </row>
    <row r="357" spans="1:8" x14ac:dyDescent="0.2">
      <c r="A357" s="5">
        <v>343</v>
      </c>
      <c r="B357" s="153"/>
      <c r="C357" s="84" t="str">
        <f>Цены!B347</f>
        <v>Затирка плитки</v>
      </c>
      <c r="D357" s="85" t="str">
        <f>Цены!C347</f>
        <v>м2</v>
      </c>
      <c r="E357" s="152">
        <f t="shared" si="32"/>
        <v>0</v>
      </c>
      <c r="F357" s="86">
        <f>Цены!E347</f>
        <v>294</v>
      </c>
      <c r="G357" s="111">
        <f t="shared" si="30"/>
        <v>0</v>
      </c>
      <c r="H357" s="20"/>
    </row>
    <row r="358" spans="1:8" x14ac:dyDescent="0.2">
      <c r="A358" s="5">
        <v>344</v>
      </c>
      <c r="B358" s="153"/>
      <c r="C358" s="84" t="str">
        <f>Цены!B348</f>
        <v xml:space="preserve">Затирка плитки эпоксидной затиркой </v>
      </c>
      <c r="D358" s="85" t="str">
        <f>Цены!C348</f>
        <v>м2</v>
      </c>
      <c r="E358" s="152">
        <f t="shared" si="32"/>
        <v>0</v>
      </c>
      <c r="F358" s="86">
        <f>Цены!E348</f>
        <v>1301</v>
      </c>
      <c r="G358" s="111">
        <f t="shared" si="30"/>
        <v>0</v>
      </c>
      <c r="H358" s="20"/>
    </row>
    <row r="359" spans="1:8" x14ac:dyDescent="0.2">
      <c r="A359" s="5">
        <v>345</v>
      </c>
      <c r="B359" s="153"/>
      <c r="C359" s="84" t="str">
        <f>Цены!B349</f>
        <v>Укладка ламината</v>
      </c>
      <c r="D359" s="85" t="str">
        <f>Цены!C349</f>
        <v>м2</v>
      </c>
      <c r="E359" s="152">
        <f t="shared" si="32"/>
        <v>0</v>
      </c>
      <c r="F359" s="86">
        <f>Цены!E349</f>
        <v>714</v>
      </c>
      <c r="G359" s="111">
        <f t="shared" si="30"/>
        <v>0</v>
      </c>
      <c r="H359" s="20"/>
    </row>
    <row r="360" spans="1:8" ht="25.5" x14ac:dyDescent="0.2">
      <c r="A360" s="5">
        <v>346</v>
      </c>
      <c r="B360" s="153"/>
      <c r="C360" s="84" t="str">
        <f>Цены!B350</f>
        <v>Укладка ламината и подложки с проклейкой стыков клеем</v>
      </c>
      <c r="D360" s="85" t="str">
        <f>Цены!C350</f>
        <v>м2</v>
      </c>
      <c r="E360" s="152">
        <f t="shared" si="32"/>
        <v>0</v>
      </c>
      <c r="F360" s="86">
        <f>Цены!E350</f>
        <v>884</v>
      </c>
      <c r="G360" s="111">
        <f t="shared" si="30"/>
        <v>0</v>
      </c>
      <c r="H360" s="20"/>
    </row>
    <row r="361" spans="1:8" x14ac:dyDescent="0.2">
      <c r="A361" s="5">
        <v>347</v>
      </c>
      <c r="B361" s="153"/>
      <c r="C361" s="84" t="str">
        <f>Цены!B351</f>
        <v xml:space="preserve">Укладка ламината и подложки по диагонали </v>
      </c>
      <c r="D361" s="85" t="str">
        <f>Цены!C351</f>
        <v>м2</v>
      </c>
      <c r="E361" s="152">
        <f t="shared" si="32"/>
        <v>0</v>
      </c>
      <c r="F361" s="86">
        <f>Цены!E351</f>
        <v>1338</v>
      </c>
      <c r="G361" s="111">
        <f t="shared" si="30"/>
        <v>0</v>
      </c>
      <c r="H361" s="20"/>
    </row>
    <row r="362" spans="1:8" ht="25.5" x14ac:dyDescent="0.2">
      <c r="A362" s="5">
        <v>348</v>
      </c>
      <c r="B362" s="153"/>
      <c r="C362" s="84" t="str">
        <f>Цены!B352</f>
        <v>Укладка нелакированного модульного паркета на фанеру</v>
      </c>
      <c r="D362" s="85" t="str">
        <f>Цены!C352</f>
        <v>м2</v>
      </c>
      <c r="E362" s="152">
        <f t="shared" si="32"/>
        <v>0</v>
      </c>
      <c r="F362" s="86">
        <f>Цены!E352</f>
        <v>3315</v>
      </c>
      <c r="G362" s="111">
        <f t="shared" si="30"/>
        <v>0</v>
      </c>
      <c r="H362" s="20"/>
    </row>
    <row r="363" spans="1:8" x14ac:dyDescent="0.2">
      <c r="A363" s="5">
        <v>349</v>
      </c>
      <c r="B363" s="153"/>
      <c r="C363" s="84" t="str">
        <f>Цены!B353</f>
        <v>Укладка инженерной доски</v>
      </c>
      <c r="D363" s="85" t="str">
        <f>Цены!C353</f>
        <v>м2</v>
      </c>
      <c r="E363" s="152">
        <f t="shared" si="32"/>
        <v>0</v>
      </c>
      <c r="F363" s="86">
        <f>Цены!E353</f>
        <v>3183</v>
      </c>
      <c r="G363" s="111">
        <f t="shared" si="30"/>
        <v>0</v>
      </c>
      <c r="H363" s="20"/>
    </row>
    <row r="364" spans="1:8" x14ac:dyDescent="0.2">
      <c r="A364" s="5">
        <v>350</v>
      </c>
      <c r="B364" s="153"/>
      <c r="C364" s="84" t="str">
        <f>Цены!B354</f>
        <v>Укладка паркетной доски</v>
      </c>
      <c r="D364" s="85" t="str">
        <f>Цены!C354</f>
        <v>м2</v>
      </c>
      <c r="E364" s="152">
        <f t="shared" si="32"/>
        <v>0</v>
      </c>
      <c r="F364" s="86">
        <f>Цены!E354</f>
        <v>2241</v>
      </c>
      <c r="G364" s="111">
        <f t="shared" si="30"/>
        <v>0</v>
      </c>
      <c r="H364" s="20"/>
    </row>
    <row r="365" spans="1:8" x14ac:dyDescent="0.2">
      <c r="A365" s="5">
        <v>351</v>
      </c>
      <c r="B365" s="153"/>
      <c r="C365" s="84" t="str">
        <f>Цены!B355</f>
        <v>Укладка паркетной доски (на клей)</v>
      </c>
      <c r="D365" s="85" t="str">
        <f>Цены!C355</f>
        <v>м2</v>
      </c>
      <c r="E365" s="152">
        <f t="shared" si="32"/>
        <v>0</v>
      </c>
      <c r="F365" s="86">
        <f>Цены!E355</f>
        <v>2691</v>
      </c>
      <c r="G365" s="111">
        <f t="shared" si="30"/>
        <v>0</v>
      </c>
      <c r="H365" s="20"/>
    </row>
    <row r="366" spans="1:8" x14ac:dyDescent="0.2">
      <c r="A366" s="5">
        <v>352</v>
      </c>
      <c r="B366" s="153"/>
      <c r="C366" s="84" t="str">
        <f>Цены!B356</f>
        <v>Укладка паркетной доски по диагонали</v>
      </c>
      <c r="D366" s="85" t="str">
        <f>Цены!C356</f>
        <v>м2</v>
      </c>
      <c r="E366" s="152">
        <f t="shared" si="32"/>
        <v>0</v>
      </c>
      <c r="F366" s="86">
        <f>Цены!E356</f>
        <v>2796</v>
      </c>
      <c r="G366" s="111">
        <f t="shared" si="30"/>
        <v>0</v>
      </c>
      <c r="H366" s="20"/>
    </row>
    <row r="367" spans="1:8" x14ac:dyDescent="0.2">
      <c r="A367" s="5">
        <v>353</v>
      </c>
      <c r="B367" s="153"/>
      <c r="C367" s="84" t="str">
        <f>Цены!B357</f>
        <v xml:space="preserve">Укладка массивной доски </v>
      </c>
      <c r="D367" s="85" t="str">
        <f>Цены!C357</f>
        <v>м2</v>
      </c>
      <c r="E367" s="152">
        <f t="shared" si="32"/>
        <v>0</v>
      </c>
      <c r="F367" s="86">
        <f>Цены!E357</f>
        <v>2760</v>
      </c>
      <c r="G367" s="111">
        <f t="shared" ref="G367:G388" si="33">E367*F367</f>
        <v>0</v>
      </c>
      <c r="H367" s="20"/>
    </row>
    <row r="368" spans="1:8" x14ac:dyDescent="0.2">
      <c r="A368" s="5">
        <v>354</v>
      </c>
      <c r="B368" s="153"/>
      <c r="C368" s="84" t="str">
        <f>Цены!B358</f>
        <v xml:space="preserve">Укладка замкового пробкового пола </v>
      </c>
      <c r="D368" s="85" t="str">
        <f>Цены!C358</f>
        <v>м2</v>
      </c>
      <c r="E368" s="152">
        <f t="shared" si="32"/>
        <v>0</v>
      </c>
      <c r="F368" s="86">
        <f>Цены!E358</f>
        <v>740</v>
      </c>
      <c r="G368" s="111">
        <f t="shared" si="33"/>
        <v>0</v>
      </c>
      <c r="H368" s="20"/>
    </row>
    <row r="369" spans="1:8" x14ac:dyDescent="0.2">
      <c r="A369" s="5">
        <v>355</v>
      </c>
      <c r="B369" s="153"/>
      <c r="C369" s="84" t="str">
        <f>Цены!B359</f>
        <v xml:space="preserve">Укладка кварцвиниловой плитки </v>
      </c>
      <c r="D369" s="85" t="str">
        <f>Цены!C359</f>
        <v>м2</v>
      </c>
      <c r="E369" s="152">
        <f t="shared" si="32"/>
        <v>0</v>
      </c>
      <c r="F369" s="86">
        <f>Цены!E359</f>
        <v>818</v>
      </c>
      <c r="G369" s="111">
        <f t="shared" si="33"/>
        <v>0</v>
      </c>
      <c r="H369" s="20"/>
    </row>
    <row r="370" spans="1:8" x14ac:dyDescent="0.2">
      <c r="A370" s="5">
        <v>356</v>
      </c>
      <c r="B370" s="153"/>
      <c r="C370" s="84" t="str">
        <f>Цены!B360</f>
        <v xml:space="preserve">Укладка кварцвиниловой плитки на клей </v>
      </c>
      <c r="D370" s="85" t="str">
        <f>Цены!C360</f>
        <v>м2</v>
      </c>
      <c r="E370" s="152">
        <f t="shared" si="32"/>
        <v>0</v>
      </c>
      <c r="F370" s="86">
        <f>Цены!E360</f>
        <v>1145</v>
      </c>
      <c r="G370" s="111">
        <f t="shared" si="33"/>
        <v>0</v>
      </c>
      <c r="H370" s="20"/>
    </row>
    <row r="371" spans="1:8" x14ac:dyDescent="0.2">
      <c r="A371" s="5">
        <v>357</v>
      </c>
      <c r="B371" s="153"/>
      <c r="C371" s="84" t="str">
        <f>Цены!B361</f>
        <v>Укладка кварцвинила клеевого елочкой</v>
      </c>
      <c r="D371" s="85" t="str">
        <f>Цены!C361</f>
        <v>м2</v>
      </c>
      <c r="E371" s="152">
        <f t="shared" si="32"/>
        <v>0</v>
      </c>
      <c r="F371" s="86">
        <f>Цены!E361</f>
        <v>2700</v>
      </c>
      <c r="G371" s="111">
        <f t="shared" si="33"/>
        <v>0</v>
      </c>
      <c r="H371" s="20"/>
    </row>
    <row r="372" spans="1:8" x14ac:dyDescent="0.2">
      <c r="A372" s="5">
        <v>358</v>
      </c>
      <c r="B372" s="153"/>
      <c r="C372" s="84" t="str">
        <f>Цены!B362</f>
        <v>Укладка кварцвинила замкового по диагонали</v>
      </c>
      <c r="D372" s="85" t="str">
        <f>Цены!C362</f>
        <v>м2</v>
      </c>
      <c r="E372" s="152">
        <f t="shared" si="32"/>
        <v>0</v>
      </c>
      <c r="F372" s="86">
        <f>Цены!E362</f>
        <v>1500</v>
      </c>
      <c r="G372" s="111">
        <f t="shared" si="33"/>
        <v>0</v>
      </c>
      <c r="H372" s="20"/>
    </row>
    <row r="373" spans="1:8" x14ac:dyDescent="0.2">
      <c r="A373" s="5">
        <v>359</v>
      </c>
      <c r="B373" s="153"/>
      <c r="C373" s="84" t="str">
        <f>Цены!B363</f>
        <v xml:space="preserve">Настил линолеума коммерческого </v>
      </c>
      <c r="D373" s="85" t="str">
        <f>Цены!C363</f>
        <v>м2</v>
      </c>
      <c r="E373" s="152">
        <f t="shared" si="32"/>
        <v>0</v>
      </c>
      <c r="F373" s="86">
        <f>Цены!E363</f>
        <v>467</v>
      </c>
      <c r="G373" s="111">
        <f t="shared" si="33"/>
        <v>0</v>
      </c>
      <c r="H373" s="20"/>
    </row>
    <row r="374" spans="1:8" x14ac:dyDescent="0.2">
      <c r="A374" s="5">
        <v>360</v>
      </c>
      <c r="B374" s="153"/>
      <c r="C374" s="84" t="str">
        <f>Цены!B364</f>
        <v xml:space="preserve">Настил линолеума бытового , на клей </v>
      </c>
      <c r="D374" s="85" t="str">
        <f>Цены!C364</f>
        <v>м2</v>
      </c>
      <c r="E374" s="152">
        <f t="shared" si="32"/>
        <v>0</v>
      </c>
      <c r="F374" s="86">
        <f>Цены!E364</f>
        <v>570</v>
      </c>
      <c r="G374" s="111">
        <f t="shared" si="33"/>
        <v>0</v>
      </c>
      <c r="H374" s="20"/>
    </row>
    <row r="375" spans="1:8" x14ac:dyDescent="0.2">
      <c r="A375" s="5">
        <v>361</v>
      </c>
      <c r="B375" s="153"/>
      <c r="C375" s="84" t="str">
        <f>Цены!B365</f>
        <v>Настил линолеума бытового, ковролина</v>
      </c>
      <c r="D375" s="85" t="str">
        <f>Цены!C365</f>
        <v>м2</v>
      </c>
      <c r="E375" s="152">
        <f t="shared" ref="E375:E383" si="34">$D$9-$I$13</f>
        <v>0</v>
      </c>
      <c r="F375" s="86">
        <f>Цены!E365</f>
        <v>440</v>
      </c>
      <c r="G375" s="111">
        <f t="shared" si="33"/>
        <v>0</v>
      </c>
      <c r="H375" s="20"/>
    </row>
    <row r="376" spans="1:8" x14ac:dyDescent="0.2">
      <c r="A376" s="5">
        <v>362</v>
      </c>
      <c r="B376" s="153"/>
      <c r="C376" s="84" t="str">
        <f>Цены!B366</f>
        <v xml:space="preserve">Устройство ковровых покрытий плиточных </v>
      </c>
      <c r="D376" s="85" t="str">
        <f>Цены!C366</f>
        <v>м2</v>
      </c>
      <c r="E376" s="152">
        <f t="shared" si="34"/>
        <v>0</v>
      </c>
      <c r="F376" s="86">
        <f>Цены!E366</f>
        <v>833</v>
      </c>
      <c r="G376" s="111">
        <f t="shared" si="33"/>
        <v>0</v>
      </c>
      <c r="H376" s="20"/>
    </row>
    <row r="377" spans="1:8" x14ac:dyDescent="0.2">
      <c r="A377" s="5">
        <v>363</v>
      </c>
      <c r="B377" s="153"/>
      <c r="C377" s="84" t="str">
        <f>Цены!B367</f>
        <v>Установка пробкового компенсатора</v>
      </c>
      <c r="D377" s="85" t="str">
        <f>Цены!C367</f>
        <v>м/п</v>
      </c>
      <c r="E377" s="152">
        <f t="shared" si="34"/>
        <v>0</v>
      </c>
      <c r="F377" s="86">
        <f>Цены!E367</f>
        <v>702</v>
      </c>
      <c r="G377" s="111">
        <f t="shared" si="33"/>
        <v>0</v>
      </c>
      <c r="H377" s="20"/>
    </row>
    <row r="378" spans="1:8" x14ac:dyDescent="0.2">
      <c r="A378" s="5">
        <v>364</v>
      </c>
      <c r="B378" s="153"/>
      <c r="C378" s="84" t="str">
        <f>Цены!B368</f>
        <v>Монтаж плинтусов пластиковых</v>
      </c>
      <c r="D378" s="85" t="str">
        <f>Цены!C368</f>
        <v>м/п</v>
      </c>
      <c r="E378" s="152">
        <f t="shared" si="34"/>
        <v>0</v>
      </c>
      <c r="F378" s="86">
        <f>Цены!E368</f>
        <v>368</v>
      </c>
      <c r="G378" s="111">
        <f t="shared" si="33"/>
        <v>0</v>
      </c>
      <c r="H378" s="20"/>
    </row>
    <row r="379" spans="1:8" x14ac:dyDescent="0.2">
      <c r="A379" s="5">
        <v>365</v>
      </c>
      <c r="B379" s="153"/>
      <c r="C379" s="84" t="str">
        <f>Цены!B369</f>
        <v>Монтаж скрытого плинтуса/теневого профиля</v>
      </c>
      <c r="D379" s="85" t="str">
        <f>Цены!C369</f>
        <v>м/п</v>
      </c>
      <c r="E379" s="152">
        <f t="shared" si="34"/>
        <v>0</v>
      </c>
      <c r="F379" s="86">
        <f>Цены!E369</f>
        <v>2025</v>
      </c>
      <c r="G379" s="111">
        <f t="shared" si="33"/>
        <v>0</v>
      </c>
      <c r="H379" s="20"/>
    </row>
    <row r="380" spans="1:8" ht="25.5" x14ac:dyDescent="0.2">
      <c r="A380" s="5">
        <v>366</v>
      </c>
      <c r="B380" s="153"/>
      <c r="C380" s="84" t="str">
        <f>Цены!B370</f>
        <v>Штробление  под плинтус/профиль скрытого монтажа</v>
      </c>
      <c r="D380" s="85" t="str">
        <f>Цены!C370</f>
        <v>м/п</v>
      </c>
      <c r="E380" s="152">
        <f t="shared" si="34"/>
        <v>0</v>
      </c>
      <c r="F380" s="86">
        <f>Цены!E370</f>
        <v>350</v>
      </c>
      <c r="G380" s="111">
        <f t="shared" si="33"/>
        <v>0</v>
      </c>
      <c r="H380" s="20"/>
    </row>
    <row r="381" spans="1:8" x14ac:dyDescent="0.2">
      <c r="A381" s="5">
        <v>367</v>
      </c>
      <c r="B381" s="153"/>
      <c r="C381" s="84" t="str">
        <f>Цены!B371</f>
        <v>Монтаж микроплинтуса</v>
      </c>
      <c r="D381" s="85" t="str">
        <f>Цены!C371</f>
        <v>м/п</v>
      </c>
      <c r="E381" s="152">
        <f t="shared" si="34"/>
        <v>0</v>
      </c>
      <c r="F381" s="86">
        <f>Цены!E371</f>
        <v>2028</v>
      </c>
      <c r="G381" s="111">
        <f t="shared" si="33"/>
        <v>0</v>
      </c>
      <c r="H381" s="20"/>
    </row>
    <row r="382" spans="1:8" x14ac:dyDescent="0.2">
      <c r="A382" s="5">
        <v>368</v>
      </c>
      <c r="B382" s="153"/>
      <c r="C382" s="84" t="str">
        <f>Цены!B372</f>
        <v>Установка плинтусов деревянных, МДФ</v>
      </c>
      <c r="D382" s="85" t="str">
        <f>Цены!C372</f>
        <v>м/п</v>
      </c>
      <c r="E382" s="152">
        <f t="shared" si="34"/>
        <v>0</v>
      </c>
      <c r="F382" s="86">
        <f>Цены!E372</f>
        <v>675</v>
      </c>
      <c r="G382" s="111">
        <f t="shared" si="33"/>
        <v>0</v>
      </c>
      <c r="H382" s="20"/>
    </row>
    <row r="383" spans="1:8" ht="25.5" x14ac:dyDescent="0.2">
      <c r="A383" s="5">
        <v>369</v>
      </c>
      <c r="B383" s="153"/>
      <c r="C383" s="84" t="str">
        <f>Цены!B373</f>
        <v>Установка плинтусов из дюрополимера и полиуриетана</v>
      </c>
      <c r="D383" s="85" t="str">
        <f>Цены!C373</f>
        <v>м/п</v>
      </c>
      <c r="E383" s="152">
        <f t="shared" si="34"/>
        <v>0</v>
      </c>
      <c r="F383" s="86">
        <f>Цены!E373</f>
        <v>825</v>
      </c>
      <c r="G383" s="111">
        <f t="shared" si="33"/>
        <v>0</v>
      </c>
      <c r="H383" s="20"/>
    </row>
    <row r="384" spans="1:8" x14ac:dyDescent="0.2">
      <c r="A384" s="5">
        <v>370</v>
      </c>
      <c r="B384" s="153"/>
      <c r="C384" s="84" t="str">
        <f>Цены!B374</f>
        <v xml:space="preserve">Запил углов  плинтуса </v>
      </c>
      <c r="D384" s="85" t="str">
        <f>Цены!C374</f>
        <v>шт.</v>
      </c>
      <c r="E384" s="152">
        <v>4</v>
      </c>
      <c r="F384" s="86">
        <f>Цены!E374</f>
        <v>216</v>
      </c>
      <c r="G384" s="111">
        <f t="shared" si="33"/>
        <v>864</v>
      </c>
      <c r="H384" s="20"/>
    </row>
    <row r="385" spans="1:8" x14ac:dyDescent="0.2">
      <c r="A385" s="5">
        <v>371</v>
      </c>
      <c r="B385" s="153"/>
      <c r="C385" s="84" t="str">
        <f>Цены!B375</f>
        <v>Покраска напольного плинтуса</v>
      </c>
      <c r="D385" s="85" t="str">
        <f>Цены!C375</f>
        <v>м/п</v>
      </c>
      <c r="E385" s="152">
        <f>$D$10</f>
        <v>0</v>
      </c>
      <c r="F385" s="86">
        <f>Цены!E375</f>
        <v>353</v>
      </c>
      <c r="G385" s="111">
        <f t="shared" si="33"/>
        <v>0</v>
      </c>
      <c r="H385" s="20"/>
    </row>
    <row r="386" spans="1:8" x14ac:dyDescent="0.2">
      <c r="A386" s="5">
        <v>372</v>
      </c>
      <c r="B386" s="153"/>
      <c r="C386" s="84" t="str">
        <f>Цены!B376</f>
        <v>Установка порожков</v>
      </c>
      <c r="D386" s="85" t="str">
        <f>Цены!C376</f>
        <v>шт.</v>
      </c>
      <c r="E386" s="152">
        <v>1</v>
      </c>
      <c r="F386" s="86">
        <f>Цены!E376</f>
        <v>923</v>
      </c>
      <c r="G386" s="111">
        <f t="shared" si="33"/>
        <v>923</v>
      </c>
      <c r="H386" s="20"/>
    </row>
    <row r="387" spans="1:8" ht="25.5" x14ac:dyDescent="0.2">
      <c r="A387" s="5">
        <v>373</v>
      </c>
      <c r="B387" s="153"/>
      <c r="C387" s="84" t="str">
        <f>Цены!B377</f>
        <v>Добавляется на установку плинтусов к криволинейным стенам</v>
      </c>
      <c r="D387" s="85" t="str">
        <f>Цены!C377</f>
        <v>м/п</v>
      </c>
      <c r="E387" s="152">
        <f>$D$9</f>
        <v>0</v>
      </c>
      <c r="F387" s="86">
        <f>Цены!E377</f>
        <v>297</v>
      </c>
      <c r="G387" s="111">
        <f t="shared" si="33"/>
        <v>0</v>
      </c>
      <c r="H387" s="20"/>
    </row>
    <row r="388" spans="1:8" x14ac:dyDescent="0.2">
      <c r="A388" s="5">
        <v>374</v>
      </c>
      <c r="B388" s="153"/>
      <c r="C388" s="84" t="str">
        <f>Цены!B378</f>
        <v>Устройство плинтуса из плитки</v>
      </c>
      <c r="D388" s="85" t="str">
        <f>Цены!C378</f>
        <v>м/п</v>
      </c>
      <c r="E388" s="152">
        <f>$D$9-$I$13</f>
        <v>0</v>
      </c>
      <c r="F388" s="86">
        <f>Цены!E378</f>
        <v>987</v>
      </c>
      <c r="G388" s="111">
        <f t="shared" si="33"/>
        <v>0</v>
      </c>
      <c r="H388" s="20"/>
    </row>
    <row r="389" spans="1:8" x14ac:dyDescent="0.2">
      <c r="A389" s="5">
        <v>375</v>
      </c>
      <c r="B389" s="103" t="str">
        <f>IF(SUM(B390:B458)&gt;0,1,"")</f>
        <v/>
      </c>
      <c r="C389" s="428" t="s">
        <v>24</v>
      </c>
      <c r="D389" s="428"/>
      <c r="E389" s="428"/>
      <c r="F389" s="428"/>
      <c r="G389" s="428"/>
      <c r="H389" s="20"/>
    </row>
    <row r="390" spans="1:8" ht="25.5" x14ac:dyDescent="0.2">
      <c r="A390" s="5">
        <v>376</v>
      </c>
      <c r="B390" s="153"/>
      <c r="C390" s="84" t="str">
        <f>Цены!B380</f>
        <v>Облицовка плиткой стен до 600 мм по одной стороне</v>
      </c>
      <c r="D390" s="85" t="str">
        <f>Цены!C380</f>
        <v>м2</v>
      </c>
      <c r="E390" s="152">
        <f t="shared" ref="E390:E397" si="35">$D$12</f>
        <v>0</v>
      </c>
      <c r="F390" s="86">
        <f>Цены!E380</f>
        <v>3000</v>
      </c>
      <c r="G390" s="111">
        <f t="shared" ref="G390:G421" si="36">E390*F390</f>
        <v>0</v>
      </c>
      <c r="H390" s="20"/>
    </row>
    <row r="391" spans="1:8" x14ac:dyDescent="0.2">
      <c r="A391" s="5">
        <v>377</v>
      </c>
      <c r="B391" s="153"/>
      <c r="C391" s="84" t="str">
        <f>Цены!B381</f>
        <v xml:space="preserve">Облицовка плиткой гексагон  </v>
      </c>
      <c r="D391" s="85" t="str">
        <f>Цены!C381</f>
        <v>м2</v>
      </c>
      <c r="E391" s="152">
        <f t="shared" si="35"/>
        <v>0</v>
      </c>
      <c r="F391" s="86">
        <f>Цены!E381</f>
        <v>3698</v>
      </c>
      <c r="G391" s="111">
        <f t="shared" si="36"/>
        <v>0</v>
      </c>
      <c r="H391" s="20"/>
    </row>
    <row r="392" spans="1:8" ht="25.5" x14ac:dyDescent="0.2">
      <c r="A392" s="5">
        <v>378</v>
      </c>
      <c r="B392" s="153"/>
      <c r="C392" s="84" t="str">
        <f>Цены!B382</f>
        <v>Облицовка плиткой стен, с декоративными вставками</v>
      </c>
      <c r="D392" s="85" t="str">
        <f>Цены!C382</f>
        <v>м2</v>
      </c>
      <c r="E392" s="152">
        <f t="shared" si="35"/>
        <v>0</v>
      </c>
      <c r="F392" s="86">
        <f>Цены!E382</f>
        <v>3104</v>
      </c>
      <c r="G392" s="111">
        <f t="shared" si="36"/>
        <v>0</v>
      </c>
      <c r="H392" s="20"/>
    </row>
    <row r="393" spans="1:8" x14ac:dyDescent="0.2">
      <c r="A393" s="5">
        <v>379</v>
      </c>
      <c r="B393" s="153"/>
      <c r="C393" s="84" t="str">
        <f>Цены!B383</f>
        <v>Облицовка плиткой стен по диагонали</v>
      </c>
      <c r="D393" s="85" t="str">
        <f>Цены!C383</f>
        <v>м2</v>
      </c>
      <c r="E393" s="152">
        <f t="shared" si="35"/>
        <v>0</v>
      </c>
      <c r="F393" s="86">
        <f>Цены!E383</f>
        <v>3540</v>
      </c>
      <c r="G393" s="111">
        <f t="shared" si="36"/>
        <v>0</v>
      </c>
      <c r="H393" s="20"/>
    </row>
    <row r="394" spans="1:8" ht="25.5" x14ac:dyDescent="0.2">
      <c r="A394" s="5">
        <v>380</v>
      </c>
      <c r="B394" s="153"/>
      <c r="C394" s="84" t="str">
        <f>Цены!B384</f>
        <v xml:space="preserve">Облицовка плиткой стен по диагонали, со вставками </v>
      </c>
      <c r="D394" s="85" t="str">
        <f>Цены!C384</f>
        <v>м2</v>
      </c>
      <c r="E394" s="152">
        <f t="shared" si="35"/>
        <v>0</v>
      </c>
      <c r="F394" s="86">
        <f>Цены!E384</f>
        <v>4650</v>
      </c>
      <c r="G394" s="111">
        <f t="shared" si="36"/>
        <v>0</v>
      </c>
      <c r="H394" s="20"/>
    </row>
    <row r="395" spans="1:8" x14ac:dyDescent="0.2">
      <c r="A395" s="5">
        <v>381</v>
      </c>
      <c r="B395" s="153"/>
      <c r="C395" s="84" t="str">
        <f>Цены!B385</f>
        <v>Облицовка плиткой стен менее 200х200 мм</v>
      </c>
      <c r="D395" s="85" t="str">
        <f>Цены!C385</f>
        <v>м2</v>
      </c>
      <c r="E395" s="152">
        <f t="shared" si="35"/>
        <v>0</v>
      </c>
      <c r="F395" s="86">
        <f>Цены!E385</f>
        <v>3750</v>
      </c>
      <c r="G395" s="111">
        <f t="shared" si="36"/>
        <v>0</v>
      </c>
      <c r="H395" s="20"/>
    </row>
    <row r="396" spans="1:8" ht="25.5" x14ac:dyDescent="0.2">
      <c r="A396" s="5">
        <v>382</v>
      </c>
      <c r="B396" s="153"/>
      <c r="C396" s="84" t="str">
        <f>Цены!B386</f>
        <v>Облицовка стен мелкой плиткой на подложке (с затиркой)</v>
      </c>
      <c r="D396" s="85" t="str">
        <f>Цены!C386</f>
        <v>м2</v>
      </c>
      <c r="E396" s="152">
        <f t="shared" si="35"/>
        <v>0</v>
      </c>
      <c r="F396" s="86">
        <f>Цены!E386</f>
        <v>4200</v>
      </c>
      <c r="G396" s="111">
        <f t="shared" si="36"/>
        <v>0</v>
      </c>
      <c r="H396" s="20"/>
    </row>
    <row r="397" spans="1:8" ht="25.5" x14ac:dyDescent="0.2">
      <c r="A397" s="5">
        <v>383</v>
      </c>
      <c r="B397" s="153"/>
      <c r="C397" s="84" t="str">
        <f>Цены!B387</f>
        <v>Облицовка стен мелкой плиткой, мозаикой (с затиркой)</v>
      </c>
      <c r="D397" s="85" t="str">
        <f>Цены!C387</f>
        <v>м2</v>
      </c>
      <c r="E397" s="152">
        <f t="shared" si="35"/>
        <v>0</v>
      </c>
      <c r="F397" s="86">
        <f>Цены!E387</f>
        <v>4806</v>
      </c>
      <c r="G397" s="111">
        <f t="shared" si="36"/>
        <v>0</v>
      </c>
      <c r="H397" s="20"/>
    </row>
    <row r="398" spans="1:8" x14ac:dyDescent="0.2">
      <c r="A398" s="5">
        <v>384</v>
      </c>
      <c r="B398" s="153"/>
      <c r="C398" s="84" t="str">
        <f>Цены!B388</f>
        <v>Подрезка керамической плитки</v>
      </c>
      <c r="D398" s="85" t="str">
        <f>Цены!C388</f>
        <v>м/п</v>
      </c>
      <c r="E398" s="152">
        <f>$D$9+2.6*4</f>
        <v>10.4</v>
      </c>
      <c r="F398" s="86">
        <f>Цены!E388</f>
        <v>675</v>
      </c>
      <c r="G398" s="111">
        <f t="shared" si="36"/>
        <v>7020</v>
      </c>
      <c r="H398" s="20"/>
    </row>
    <row r="399" spans="1:8" x14ac:dyDescent="0.2">
      <c r="A399" s="5">
        <v>385</v>
      </c>
      <c r="B399" s="153"/>
      <c r="C399" s="84" t="str">
        <f>Цены!B389</f>
        <v>Подрезка резного края плитки под 45(стены)</v>
      </c>
      <c r="D399" s="85" t="str">
        <f>Цены!C389</f>
        <v>м/п</v>
      </c>
      <c r="E399" s="152">
        <f>$D$9</f>
        <v>0</v>
      </c>
      <c r="F399" s="86">
        <f>Цены!E389</f>
        <v>2168</v>
      </c>
      <c r="G399" s="111">
        <f t="shared" si="36"/>
        <v>0</v>
      </c>
      <c r="H399" s="20"/>
    </row>
    <row r="400" spans="1:8" x14ac:dyDescent="0.2">
      <c r="A400" s="5">
        <v>386</v>
      </c>
      <c r="B400" s="153"/>
      <c r="C400" s="84" t="str">
        <f>Цены!B390</f>
        <v>Облицовка стен плиткой панно*</v>
      </c>
      <c r="D400" s="85" t="str">
        <f>Цены!C390</f>
        <v>м2</v>
      </c>
      <c r="E400" s="152">
        <f>$D$12</f>
        <v>0</v>
      </c>
      <c r="F400" s="86">
        <f>Цены!E390</f>
        <v>7425</v>
      </c>
      <c r="G400" s="111">
        <f t="shared" si="36"/>
        <v>0</v>
      </c>
      <c r="H400" s="20"/>
    </row>
    <row r="401" spans="1:8" ht="25.5" x14ac:dyDescent="0.2">
      <c r="A401" s="5">
        <v>387</v>
      </c>
      <c r="B401" s="153"/>
      <c r="C401" s="84" t="str">
        <f>Цены!B391</f>
        <v>Облицовка стен композитными материалами (ЛОФТ)</v>
      </c>
      <c r="D401" s="85" t="str">
        <f>Цены!C391</f>
        <v>м2</v>
      </c>
      <c r="E401" s="152">
        <f>$D$12</f>
        <v>0</v>
      </c>
      <c r="F401" s="86">
        <f>Цены!E391</f>
        <v>4005</v>
      </c>
      <c r="G401" s="111">
        <f t="shared" si="36"/>
        <v>0</v>
      </c>
      <c r="H401" s="20"/>
    </row>
    <row r="402" spans="1:8" ht="25.5" x14ac:dyDescent="0.2">
      <c r="A402" s="5">
        <v>388</v>
      </c>
      <c r="B402" s="153"/>
      <c r="C402" s="84" t="str">
        <f>Цены!B392</f>
        <v xml:space="preserve">Устройство объемного керамического бордюра с подрезкой в углах </v>
      </c>
      <c r="D402" s="85" t="str">
        <f>Цены!C392</f>
        <v>м/п</v>
      </c>
      <c r="E402" s="152">
        <f>$D$9</f>
        <v>0</v>
      </c>
      <c r="F402" s="86">
        <f>Цены!E392</f>
        <v>1530</v>
      </c>
      <c r="G402" s="111">
        <f t="shared" si="36"/>
        <v>0</v>
      </c>
      <c r="H402" s="20"/>
    </row>
    <row r="403" spans="1:8" x14ac:dyDescent="0.2">
      <c r="A403" s="5">
        <v>389</v>
      </c>
      <c r="B403" s="153"/>
      <c r="C403" s="84" t="str">
        <f>Цены!B393</f>
        <v xml:space="preserve">Устройство бордюра из плитки (с затиркой) </v>
      </c>
      <c r="D403" s="85" t="str">
        <f>Цены!C393</f>
        <v>м/п</v>
      </c>
      <c r="E403" s="152">
        <f>$D$9</f>
        <v>0</v>
      </c>
      <c r="F403" s="86">
        <f>Цены!E393</f>
        <v>1011</v>
      </c>
      <c r="G403" s="111">
        <f t="shared" si="36"/>
        <v>0</v>
      </c>
      <c r="H403" s="20"/>
    </row>
    <row r="404" spans="1:8" ht="25.5" x14ac:dyDescent="0.2">
      <c r="A404" s="5">
        <v>390</v>
      </c>
      <c r="B404" s="153"/>
      <c r="C404" s="84" t="str">
        <f>Цены!B394</f>
        <v>Облицовка плиткой "фартук" (с затиркой и подрезкой)</v>
      </c>
      <c r="D404" s="85" t="str">
        <f>Цены!C394</f>
        <v>м2</v>
      </c>
      <c r="E404" s="152">
        <f t="shared" ref="E404:E410" si="37">$D$12</f>
        <v>0</v>
      </c>
      <c r="F404" s="86">
        <f>Цены!E394</f>
        <v>4680</v>
      </c>
      <c r="G404" s="111">
        <f t="shared" si="36"/>
        <v>0</v>
      </c>
      <c r="H404" s="20"/>
    </row>
    <row r="405" spans="1:8" ht="25.5" x14ac:dyDescent="0.2">
      <c r="A405" s="5">
        <v>391</v>
      </c>
      <c r="B405" s="153"/>
      <c r="C405" s="84" t="str">
        <f>Цены!B395</f>
        <v>Облицовка керамогранитом "фартук" (с затиркой и подрезкой)</v>
      </c>
      <c r="D405" s="85" t="str">
        <f>Цены!C395</f>
        <v>м2</v>
      </c>
      <c r="E405" s="152">
        <f t="shared" si="37"/>
        <v>0</v>
      </c>
      <c r="F405" s="86">
        <f>Цены!E395</f>
        <v>5475</v>
      </c>
      <c r="G405" s="111">
        <f t="shared" si="36"/>
        <v>0</v>
      </c>
      <c r="H405" s="20"/>
    </row>
    <row r="406" spans="1:8" x14ac:dyDescent="0.2">
      <c r="A406" s="5">
        <v>392</v>
      </c>
      <c r="B406" s="153"/>
      <c r="C406" s="84" t="str">
        <f>Цены!B396</f>
        <v>Фартук из декоративного камня</v>
      </c>
      <c r="D406" s="85" t="str">
        <f>Цены!C396</f>
        <v>м2</v>
      </c>
      <c r="E406" s="152">
        <f t="shared" si="37"/>
        <v>0</v>
      </c>
      <c r="F406" s="86">
        <f>Цены!E396</f>
        <v>5850</v>
      </c>
      <c r="G406" s="111">
        <f t="shared" si="36"/>
        <v>0</v>
      </c>
      <c r="H406" s="20"/>
    </row>
    <row r="407" spans="1:8" x14ac:dyDescent="0.2">
      <c r="A407" s="5">
        <v>393</v>
      </c>
      <c r="B407" s="153"/>
      <c r="C407" s="84" t="str">
        <f>Цены!B397</f>
        <v>Облицовка клинкерным кирпичом с затиркой</v>
      </c>
      <c r="D407" s="85" t="str">
        <f>Цены!C397</f>
        <v>м2</v>
      </c>
      <c r="E407" s="152">
        <f t="shared" si="37"/>
        <v>0</v>
      </c>
      <c r="F407" s="86">
        <f>Цены!E397</f>
        <v>4200</v>
      </c>
      <c r="G407" s="111">
        <f t="shared" si="36"/>
        <v>0</v>
      </c>
      <c r="H407" s="20"/>
    </row>
    <row r="408" spans="1:8" x14ac:dyDescent="0.2">
      <c r="A408" s="5">
        <v>394</v>
      </c>
      <c r="B408" s="153"/>
      <c r="C408" s="84" t="str">
        <f>Цены!B398</f>
        <v>Облицовка  Крупноформатным керамогранитом</v>
      </c>
      <c r="D408" s="85" t="str">
        <f>Цены!C398</f>
        <v>м2</v>
      </c>
      <c r="E408" s="152">
        <f t="shared" si="37"/>
        <v>0</v>
      </c>
      <c r="F408" s="86">
        <f>Цены!E398</f>
        <v>10800</v>
      </c>
      <c r="G408" s="111">
        <f t="shared" si="36"/>
        <v>0</v>
      </c>
      <c r="H408" s="20"/>
    </row>
    <row r="409" spans="1:8" ht="25.5" x14ac:dyDescent="0.2">
      <c r="A409" s="5">
        <v>395</v>
      </c>
      <c r="B409" s="153"/>
      <c r="C409" s="84" t="str">
        <f>Цены!B399</f>
        <v>Облицовка стен керамогранитом до 1200 мм по одной стороне</v>
      </c>
      <c r="D409" s="85" t="str">
        <f>Цены!C399</f>
        <v>м2</v>
      </c>
      <c r="E409" s="152">
        <f t="shared" si="37"/>
        <v>0</v>
      </c>
      <c r="F409" s="86">
        <f>Цены!E399</f>
        <v>5166</v>
      </c>
      <c r="G409" s="111">
        <f t="shared" si="36"/>
        <v>0</v>
      </c>
      <c r="H409" s="20"/>
    </row>
    <row r="410" spans="1:8" ht="25.5" x14ac:dyDescent="0.2">
      <c r="A410" s="5">
        <v>396</v>
      </c>
      <c r="B410" s="153"/>
      <c r="C410" s="84" t="str">
        <f>Цены!B400</f>
        <v>Облицовка стен керамогранитом до 600 мм по одной стороне</v>
      </c>
      <c r="D410" s="85" t="str">
        <f>Цены!C400</f>
        <v>м2</v>
      </c>
      <c r="E410" s="152">
        <f t="shared" si="37"/>
        <v>0</v>
      </c>
      <c r="F410" s="86">
        <f>Цены!E400</f>
        <v>2570</v>
      </c>
      <c r="G410" s="111">
        <f t="shared" si="36"/>
        <v>0</v>
      </c>
      <c r="H410" s="20"/>
    </row>
    <row r="411" spans="1:8" ht="25.5" x14ac:dyDescent="0.2">
      <c r="A411" s="5">
        <v>397</v>
      </c>
      <c r="B411" s="153"/>
      <c r="C411" s="84" t="str">
        <f>Цены!B401</f>
        <v>Подрезка керамогранита крупноформатного до 1200 мм</v>
      </c>
      <c r="D411" s="85" t="str">
        <f>Цены!C401</f>
        <v>м/п</v>
      </c>
      <c r="E411" s="152">
        <f>$D$9</f>
        <v>0</v>
      </c>
      <c r="F411" s="86">
        <f>Цены!E401</f>
        <v>1359</v>
      </c>
      <c r="G411" s="111">
        <f t="shared" si="36"/>
        <v>0</v>
      </c>
      <c r="H411" s="20"/>
    </row>
    <row r="412" spans="1:8" x14ac:dyDescent="0.2">
      <c r="A412" s="5">
        <v>398</v>
      </c>
      <c r="B412" s="153"/>
      <c r="C412" s="84" t="str">
        <f>Цены!B402</f>
        <v>Подрезка керамогранита крупноформатного</v>
      </c>
      <c r="D412" s="85" t="str">
        <f>Цены!C402</f>
        <v>м/п</v>
      </c>
      <c r="E412" s="152">
        <f>$D$9</f>
        <v>0</v>
      </c>
      <c r="F412" s="86">
        <f>Цены!E402</f>
        <v>2471</v>
      </c>
      <c r="G412" s="111">
        <f t="shared" si="36"/>
        <v>0</v>
      </c>
      <c r="H412" s="20"/>
    </row>
    <row r="413" spans="1:8" ht="25.5" x14ac:dyDescent="0.2">
      <c r="A413" s="5">
        <v>399</v>
      </c>
      <c r="B413" s="153"/>
      <c r="C413" s="84" t="str">
        <f>Цены!B403</f>
        <v>Подрезка керамогранита крупноформатного под 45 гр.</v>
      </c>
      <c r="D413" s="85" t="str">
        <f>Цены!C403</f>
        <v>м/п</v>
      </c>
      <c r="E413" s="152">
        <f>$D$9</f>
        <v>0</v>
      </c>
      <c r="F413" s="86">
        <f>Цены!E403</f>
        <v>4286</v>
      </c>
      <c r="G413" s="111">
        <f t="shared" si="36"/>
        <v>0</v>
      </c>
      <c r="H413" s="20"/>
    </row>
    <row r="414" spans="1:8" x14ac:dyDescent="0.2">
      <c r="A414" s="5">
        <v>400</v>
      </c>
      <c r="B414" s="153"/>
      <c r="C414" s="84" t="str">
        <f>Цены!B404</f>
        <v>Подрезка керамогранита 600</v>
      </c>
      <c r="D414" s="85" t="str">
        <f>Цены!C404</f>
        <v>м/п</v>
      </c>
      <c r="E414" s="152">
        <f>$D$9</f>
        <v>0</v>
      </c>
      <c r="F414" s="86">
        <f>Цены!E404</f>
        <v>782</v>
      </c>
      <c r="G414" s="111">
        <f t="shared" si="36"/>
        <v>0</v>
      </c>
      <c r="H414" s="20"/>
    </row>
    <row r="415" spans="1:8" ht="25.5" x14ac:dyDescent="0.2">
      <c r="A415" s="5">
        <v>401</v>
      </c>
      <c r="B415" s="153"/>
      <c r="C415" s="84" t="str">
        <f>Цены!B405</f>
        <v>Высверливание коронкой отверстия в керамической плитке</v>
      </c>
      <c r="D415" s="85" t="str">
        <f>Цены!C405</f>
        <v>шт.</v>
      </c>
      <c r="E415" s="152">
        <v>11</v>
      </c>
      <c r="F415" s="86">
        <f>Цены!E405</f>
        <v>609</v>
      </c>
      <c r="G415" s="111">
        <f t="shared" si="36"/>
        <v>6699</v>
      </c>
      <c r="H415" s="20"/>
    </row>
    <row r="416" spans="1:8" x14ac:dyDescent="0.2">
      <c r="A416" s="5">
        <v>402</v>
      </c>
      <c r="B416" s="153"/>
      <c r="C416" s="84" t="str">
        <f>Цены!B406</f>
        <v xml:space="preserve">Высверливание отверстий в керамограните </v>
      </c>
      <c r="D416" s="85" t="str">
        <f>Цены!C406</f>
        <v>шт.</v>
      </c>
      <c r="E416" s="152">
        <v>1</v>
      </c>
      <c r="F416" s="86">
        <f>Цены!E406</f>
        <v>668</v>
      </c>
      <c r="G416" s="111">
        <f t="shared" si="36"/>
        <v>668</v>
      </c>
      <c r="H416" s="20"/>
    </row>
    <row r="417" spans="1:9" ht="25.5" x14ac:dyDescent="0.2">
      <c r="A417" s="5">
        <v>403</v>
      </c>
      <c r="B417" s="153"/>
      <c r="C417" s="84" t="str">
        <f>Цены!B407</f>
        <v>Облицовка стен декоративным камнем (с затиркой)</v>
      </c>
      <c r="D417" s="85" t="str">
        <f>Цены!C407</f>
        <v>м2</v>
      </c>
      <c r="E417" s="152">
        <f>$D$12</f>
        <v>0</v>
      </c>
      <c r="F417" s="86">
        <f>Цены!E407</f>
        <v>3519</v>
      </c>
      <c r="G417" s="111">
        <f t="shared" si="36"/>
        <v>0</v>
      </c>
      <c r="H417" s="20"/>
    </row>
    <row r="418" spans="1:9" x14ac:dyDescent="0.2">
      <c r="A418" s="5">
        <v>404</v>
      </c>
      <c r="B418" s="153"/>
      <c r="C418" s="84" t="str">
        <f>Цены!B408</f>
        <v>Затирка плитки(стены)</v>
      </c>
      <c r="D418" s="85" t="str">
        <f>Цены!C408</f>
        <v>м2</v>
      </c>
      <c r="E418" s="152">
        <f>$D$12</f>
        <v>0</v>
      </c>
      <c r="F418" s="86">
        <f>Цены!E408</f>
        <v>330</v>
      </c>
      <c r="G418" s="111">
        <f t="shared" si="36"/>
        <v>0</v>
      </c>
      <c r="H418" s="20"/>
    </row>
    <row r="419" spans="1:9" x14ac:dyDescent="0.2">
      <c r="A419" s="5">
        <v>405</v>
      </c>
      <c r="B419" s="153"/>
      <c r="C419" s="84" t="str">
        <f>Цены!B409</f>
        <v xml:space="preserve">Затирка плитки эпоксидной затиркой </v>
      </c>
      <c r="D419" s="85" t="str">
        <f>Цены!C409</f>
        <v>м2</v>
      </c>
      <c r="E419" s="152">
        <f>$D$12</f>
        <v>0</v>
      </c>
      <c r="F419" s="86">
        <f>Цены!E409</f>
        <v>1301</v>
      </c>
      <c r="G419" s="111">
        <f t="shared" si="36"/>
        <v>0</v>
      </c>
      <c r="H419" s="20"/>
    </row>
    <row r="420" spans="1:9" ht="38.25" x14ac:dyDescent="0.2">
      <c r="A420" s="5">
        <v>406</v>
      </c>
      <c r="B420" s="153"/>
      <c r="C420" s="84" t="str">
        <f>Цены!B410</f>
        <v>Затирка швов в керамической плитке нестандартного размера (10*10, рзноразмерной плитке , мраморной плитке)</v>
      </c>
      <c r="D420" s="85" t="str">
        <f>Цены!C410</f>
        <v>м2</v>
      </c>
      <c r="E420" s="152">
        <f>$D$12</f>
        <v>0</v>
      </c>
      <c r="F420" s="86">
        <f>Цены!E410</f>
        <v>750</v>
      </c>
      <c r="G420" s="111">
        <f t="shared" si="36"/>
        <v>0</v>
      </c>
      <c r="H420" s="20"/>
    </row>
    <row r="421" spans="1:9" x14ac:dyDescent="0.2">
      <c r="A421" s="5">
        <v>407</v>
      </c>
      <c r="B421" s="153"/>
      <c r="C421" s="84" t="str">
        <f>Цены!B411</f>
        <v xml:space="preserve">Вставки из стеклоблоков поштучно в ниши, стены </v>
      </c>
      <c r="D421" s="85" t="str">
        <f>Цены!C411</f>
        <v>шт.</v>
      </c>
      <c r="E421" s="152">
        <v>1</v>
      </c>
      <c r="F421" s="86">
        <f>Цены!E411</f>
        <v>867</v>
      </c>
      <c r="G421" s="111">
        <f t="shared" si="36"/>
        <v>867</v>
      </c>
      <c r="H421" s="20"/>
    </row>
    <row r="422" spans="1:9" ht="25.5" x14ac:dyDescent="0.2">
      <c r="A422" s="5">
        <v>408</v>
      </c>
      <c r="B422" s="153"/>
      <c r="C422" s="84" t="str">
        <f>Цены!B412</f>
        <v>Укладка стеклоблоков ( устройство перегородок, стен)</v>
      </c>
      <c r="D422" s="85" t="str">
        <f>Цены!C412</f>
        <v>м2</v>
      </c>
      <c r="E422" s="152">
        <f>$D$12</f>
        <v>0</v>
      </c>
      <c r="F422" s="86">
        <f>Цены!E412</f>
        <v>5928</v>
      </c>
      <c r="G422" s="111">
        <f t="shared" ref="G422:G453" si="38">E422*F422</f>
        <v>0</v>
      </c>
      <c r="H422" s="20"/>
    </row>
    <row r="423" spans="1:9" x14ac:dyDescent="0.2">
      <c r="A423" s="5">
        <v>409</v>
      </c>
      <c r="B423" s="153"/>
      <c r="C423" s="84" t="str">
        <f>Цены!B413</f>
        <v>Установка углового профиля (для плитки)</v>
      </c>
      <c r="D423" s="85" t="str">
        <f>Цены!C413</f>
        <v>м/п</v>
      </c>
      <c r="E423" s="152">
        <f>$D$9</f>
        <v>0</v>
      </c>
      <c r="F423" s="86">
        <f>Цены!E413</f>
        <v>294</v>
      </c>
      <c r="G423" s="111">
        <f t="shared" si="38"/>
        <v>0</v>
      </c>
      <c r="H423" s="20"/>
    </row>
    <row r="424" spans="1:9" x14ac:dyDescent="0.2">
      <c r="A424" s="5">
        <v>410</v>
      </c>
      <c r="B424" s="153"/>
      <c r="C424" s="84" t="str">
        <f>Цены!B414</f>
        <v>Облицовка стеновыми ПВХ панелями  (до 10м2)</v>
      </c>
      <c r="D424" s="85" t="str">
        <f>Цены!C414</f>
        <v>м2</v>
      </c>
      <c r="E424" s="152">
        <f>$D$12</f>
        <v>0</v>
      </c>
      <c r="F424" s="86">
        <f>Цены!E414</f>
        <v>1260</v>
      </c>
      <c r="G424" s="111">
        <f t="shared" si="38"/>
        <v>0</v>
      </c>
      <c r="H424" s="20"/>
    </row>
    <row r="425" spans="1:9" ht="25.5" x14ac:dyDescent="0.2">
      <c r="A425" s="5">
        <v>411</v>
      </c>
      <c r="B425" s="153"/>
      <c r="C425" s="84" t="str">
        <f>Цены!B415</f>
        <v>Облицовка стеновыми ПВХ панелями (свыше 10м2)</v>
      </c>
      <c r="D425" s="85" t="str">
        <f>Цены!C415</f>
        <v>м2</v>
      </c>
      <c r="E425" s="152">
        <f>$D$12</f>
        <v>0</v>
      </c>
      <c r="F425" s="86">
        <f>Цены!E415</f>
        <v>879</v>
      </c>
      <c r="G425" s="111">
        <f t="shared" si="38"/>
        <v>0</v>
      </c>
      <c r="H425" s="20"/>
    </row>
    <row r="426" spans="1:9" ht="25.5" x14ac:dyDescent="0.2">
      <c r="A426" s="5">
        <v>412</v>
      </c>
      <c r="B426" s="153"/>
      <c r="C426" s="84" t="str">
        <f>Цены!B416</f>
        <v>Монтаж стеновых ПВХ панелей с устройством каркаса</v>
      </c>
      <c r="D426" s="85" t="str">
        <f>Цены!C416</f>
        <v>м2</v>
      </c>
      <c r="E426" s="152">
        <f>$D$12</f>
        <v>0</v>
      </c>
      <c r="F426" s="86">
        <f>Цены!E416</f>
        <v>1739</v>
      </c>
      <c r="G426" s="111">
        <f t="shared" si="38"/>
        <v>0</v>
      </c>
      <c r="H426" s="20"/>
    </row>
    <row r="427" spans="1:9" x14ac:dyDescent="0.2">
      <c r="A427" s="5">
        <v>413</v>
      </c>
      <c r="B427" s="153"/>
      <c r="C427" s="84" t="str">
        <f>Цены!B417</f>
        <v xml:space="preserve">Монтаж стеновых 3D панелей на клей </v>
      </c>
      <c r="D427" s="85" t="str">
        <f>Цены!C417</f>
        <v>м2</v>
      </c>
      <c r="E427" s="152">
        <f>$D$12</f>
        <v>0</v>
      </c>
      <c r="F427" s="86">
        <f>Цены!E417</f>
        <v>3368</v>
      </c>
      <c r="G427" s="111">
        <f t="shared" si="38"/>
        <v>0</v>
      </c>
      <c r="H427" s="20"/>
      <c r="I427" s="88"/>
    </row>
    <row r="428" spans="1:9" x14ac:dyDescent="0.2">
      <c r="A428" s="5">
        <v>414</v>
      </c>
      <c r="B428" s="153"/>
      <c r="C428" s="84" t="str">
        <f>Цены!B418</f>
        <v xml:space="preserve">Монтаж молдингов на стену </v>
      </c>
      <c r="D428" s="85" t="str">
        <f>Цены!C418</f>
        <v>м/п</v>
      </c>
      <c r="E428" s="152">
        <f>$D$9</f>
        <v>0</v>
      </c>
      <c r="F428" s="86">
        <f>Цены!E418</f>
        <v>630</v>
      </c>
      <c r="G428" s="111">
        <f t="shared" si="38"/>
        <v>0</v>
      </c>
      <c r="H428" s="20"/>
    </row>
    <row r="429" spans="1:9" x14ac:dyDescent="0.2">
      <c r="A429" s="5">
        <v>415</v>
      </c>
      <c r="B429" s="153"/>
      <c r="C429" s="84" t="str">
        <f>Цены!B419</f>
        <v xml:space="preserve">Запил молдингов под 45 градусов </v>
      </c>
      <c r="D429" s="85" t="str">
        <f>Цены!C419</f>
        <v>шт.</v>
      </c>
      <c r="E429" s="152">
        <v>1</v>
      </c>
      <c r="F429" s="86">
        <f>Цены!E419</f>
        <v>81</v>
      </c>
      <c r="G429" s="111">
        <f t="shared" si="38"/>
        <v>81</v>
      </c>
      <c r="H429" s="20"/>
    </row>
    <row r="430" spans="1:9" x14ac:dyDescent="0.2">
      <c r="A430" s="5">
        <v>416</v>
      </c>
      <c r="B430" s="153"/>
      <c r="C430" s="84" t="str">
        <f>Цены!B420</f>
        <v>Монтаж ламината на клей</v>
      </c>
      <c r="D430" s="85" t="str">
        <f>Цены!C420</f>
        <v>м2</v>
      </c>
      <c r="E430" s="152">
        <f t="shared" ref="E430:E445" si="39">$D$12</f>
        <v>0</v>
      </c>
      <c r="F430" s="86">
        <f>Цены!E420</f>
        <v>1868</v>
      </c>
      <c r="G430" s="111">
        <f t="shared" si="38"/>
        <v>0</v>
      </c>
      <c r="H430" s="20"/>
    </row>
    <row r="431" spans="1:9" ht="25.5" x14ac:dyDescent="0.2">
      <c r="A431" s="5">
        <v>417</v>
      </c>
      <c r="B431" s="153"/>
      <c r="C431" s="84" t="str">
        <f>Цены!B421</f>
        <v>Облицовка стеновыми панелями (с устройством каркаса)</v>
      </c>
      <c r="D431" s="85" t="str">
        <f>Цены!C421</f>
        <v>м2</v>
      </c>
      <c r="E431" s="152">
        <f t="shared" si="39"/>
        <v>0</v>
      </c>
      <c r="F431" s="86">
        <f>Цены!E421</f>
        <v>1761</v>
      </c>
      <c r="G431" s="111">
        <f t="shared" si="38"/>
        <v>0</v>
      </c>
      <c r="H431" s="20"/>
    </row>
    <row r="432" spans="1:9" ht="25.5" x14ac:dyDescent="0.2">
      <c r="A432" s="5">
        <v>418</v>
      </c>
      <c r="B432" s="153"/>
      <c r="C432" s="84" t="str">
        <f>Цены!B422</f>
        <v xml:space="preserve">Облицовка стен деревянной вагонкой с устройством каркаса </v>
      </c>
      <c r="D432" s="85" t="str">
        <f>Цены!C422</f>
        <v>м2</v>
      </c>
      <c r="E432" s="152">
        <f t="shared" si="39"/>
        <v>0</v>
      </c>
      <c r="F432" s="86">
        <f>Цены!E422</f>
        <v>3090</v>
      </c>
      <c r="G432" s="111">
        <f t="shared" si="38"/>
        <v>0</v>
      </c>
      <c r="H432" s="20"/>
    </row>
    <row r="433" spans="1:8" ht="25.5" x14ac:dyDescent="0.2">
      <c r="A433" s="5">
        <v>419</v>
      </c>
      <c r="B433" s="153"/>
      <c r="C433" s="84" t="str">
        <f>Цены!B423</f>
        <v>Покрытие деревянных поверхностей лаком или тонирующим составом в 1 слой</v>
      </c>
      <c r="D433" s="85" t="str">
        <f>Цены!C423</f>
        <v>м2</v>
      </c>
      <c r="E433" s="152">
        <f t="shared" si="39"/>
        <v>0</v>
      </c>
      <c r="F433" s="86">
        <f>Цены!E423</f>
        <v>297</v>
      </c>
      <c r="G433" s="111">
        <f t="shared" si="38"/>
        <v>0</v>
      </c>
      <c r="H433" s="20"/>
    </row>
    <row r="434" spans="1:8" ht="25.5" x14ac:dyDescent="0.2">
      <c r="A434" s="5">
        <v>420</v>
      </c>
      <c r="B434" s="153"/>
      <c r="C434" s="84" t="str">
        <f>Цены!B424</f>
        <v>Оклейка стен стеклянными/зеркальными элементами (размер менее 20*20)</v>
      </c>
      <c r="D434" s="85" t="str">
        <f>Цены!C424</f>
        <v>м2</v>
      </c>
      <c r="E434" s="152">
        <f t="shared" si="39"/>
        <v>0</v>
      </c>
      <c r="F434" s="86">
        <f>Цены!E424</f>
        <v>3090</v>
      </c>
      <c r="G434" s="111">
        <f t="shared" si="38"/>
        <v>0</v>
      </c>
      <c r="H434" s="20"/>
    </row>
    <row r="435" spans="1:8" ht="25.5" x14ac:dyDescent="0.2">
      <c r="A435" s="5">
        <v>421</v>
      </c>
      <c r="B435" s="153"/>
      <c r="C435" s="84" t="str">
        <f>Цены!B425</f>
        <v>Оклейка стен стеклянными/зеркальными элементами (размер более 20*20)</v>
      </c>
      <c r="D435" s="85" t="str">
        <f>Цены!C425</f>
        <v>м2</v>
      </c>
      <c r="E435" s="152">
        <f t="shared" si="39"/>
        <v>0</v>
      </c>
      <c r="F435" s="86">
        <f>Цены!E425</f>
        <v>2520</v>
      </c>
      <c r="G435" s="111">
        <f t="shared" si="38"/>
        <v>0</v>
      </c>
      <c r="H435" s="20"/>
    </row>
    <row r="436" spans="1:8" x14ac:dyDescent="0.2">
      <c r="A436" s="5">
        <v>422</v>
      </c>
      <c r="B436" s="153"/>
      <c r="C436" s="84" t="str">
        <f>Цены!B426</f>
        <v>Декоративная  штукатурка</v>
      </c>
      <c r="D436" s="85" t="str">
        <f>Цены!C426</f>
        <v>м2</v>
      </c>
      <c r="E436" s="152">
        <f t="shared" si="39"/>
        <v>0</v>
      </c>
      <c r="F436" s="86">
        <f>Цены!E426</f>
        <v>2280</v>
      </c>
      <c r="G436" s="111">
        <f t="shared" si="38"/>
        <v>0</v>
      </c>
      <c r="H436" s="20"/>
    </row>
    <row r="437" spans="1:8" x14ac:dyDescent="0.2">
      <c r="A437" s="5">
        <v>423</v>
      </c>
      <c r="B437" s="153"/>
      <c r="C437" s="84" t="str">
        <f>Цены!B427</f>
        <v>Фактурная  штукатурка</v>
      </c>
      <c r="D437" s="85" t="str">
        <f>Цены!C427</f>
        <v>м2</v>
      </c>
      <c r="E437" s="152">
        <f t="shared" si="39"/>
        <v>0</v>
      </c>
      <c r="F437" s="86">
        <f>Цены!E427</f>
        <v>981</v>
      </c>
      <c r="G437" s="111">
        <f t="shared" si="38"/>
        <v>0</v>
      </c>
      <c r="H437" s="20"/>
    </row>
    <row r="438" spans="1:8" x14ac:dyDescent="0.2">
      <c r="A438" s="5">
        <v>424</v>
      </c>
      <c r="B438" s="153"/>
      <c r="C438" s="84" t="str">
        <f>Цены!B428</f>
        <v>Венецианская  штукатурка</v>
      </c>
      <c r="D438" s="85" t="str">
        <f>Цены!C428</f>
        <v>м2</v>
      </c>
      <c r="E438" s="152">
        <f t="shared" si="39"/>
        <v>0</v>
      </c>
      <c r="F438" s="86">
        <f>Цены!E428</f>
        <v>3953</v>
      </c>
      <c r="G438" s="111">
        <f t="shared" si="38"/>
        <v>0</v>
      </c>
      <c r="H438" s="20"/>
    </row>
    <row r="439" spans="1:8" x14ac:dyDescent="0.2">
      <c r="A439" s="5">
        <v>425</v>
      </c>
      <c r="B439" s="153"/>
      <c r="C439" s="84" t="str">
        <f>Цены!B429</f>
        <v>Нанесение жидких обоев</v>
      </c>
      <c r="D439" s="85" t="str">
        <f>Цены!C429</f>
        <v>м2</v>
      </c>
      <c r="E439" s="152">
        <f t="shared" si="39"/>
        <v>0</v>
      </c>
      <c r="F439" s="86">
        <f>Цены!E429</f>
        <v>1170</v>
      </c>
      <c r="G439" s="111">
        <f t="shared" si="38"/>
        <v>0</v>
      </c>
      <c r="H439" s="20"/>
    </row>
    <row r="440" spans="1:8" x14ac:dyDescent="0.2">
      <c r="A440" s="5">
        <v>426</v>
      </c>
      <c r="B440" s="153"/>
      <c r="C440" s="84" t="str">
        <f>Цены!B430</f>
        <v>Оклейка стен обоями шириной менее 700мм</v>
      </c>
      <c r="D440" s="85" t="str">
        <f>Цены!C430</f>
        <v>м2</v>
      </c>
      <c r="E440" s="152">
        <f t="shared" si="39"/>
        <v>0</v>
      </c>
      <c r="F440" s="86">
        <f>Цены!E430</f>
        <v>728</v>
      </c>
      <c r="G440" s="111">
        <f t="shared" si="38"/>
        <v>0</v>
      </c>
      <c r="H440" s="20"/>
    </row>
    <row r="441" spans="1:8" x14ac:dyDescent="0.2">
      <c r="A441" s="5">
        <v>427</v>
      </c>
      <c r="B441" s="153"/>
      <c r="C441" s="84" t="str">
        <f>Цены!B431</f>
        <v>Оклейка стен обоями без подбора</v>
      </c>
      <c r="D441" s="85" t="str">
        <f>Цены!C431</f>
        <v>м2</v>
      </c>
      <c r="E441" s="152">
        <f t="shared" si="39"/>
        <v>0</v>
      </c>
      <c r="F441" s="86">
        <f>Цены!E431</f>
        <v>720</v>
      </c>
      <c r="G441" s="111">
        <f t="shared" si="38"/>
        <v>0</v>
      </c>
      <c r="H441" s="20"/>
    </row>
    <row r="442" spans="1:8" x14ac:dyDescent="0.2">
      <c r="A442" s="5">
        <v>428</v>
      </c>
      <c r="B442" s="153"/>
      <c r="C442" s="84" t="str">
        <f>Цены!B432</f>
        <v>Оклейка стен обоями с подбором</v>
      </c>
      <c r="D442" s="85" t="str">
        <f>Цены!C432</f>
        <v>м2</v>
      </c>
      <c r="E442" s="152">
        <f t="shared" si="39"/>
        <v>0</v>
      </c>
      <c r="F442" s="86">
        <f>Цены!E432</f>
        <v>810</v>
      </c>
      <c r="G442" s="111">
        <f t="shared" si="38"/>
        <v>0</v>
      </c>
      <c r="H442" s="20"/>
    </row>
    <row r="443" spans="1:8" x14ac:dyDescent="0.2">
      <c r="A443" s="5">
        <v>429</v>
      </c>
      <c r="B443" s="153"/>
      <c r="C443" s="84" t="str">
        <f>Цены!B433</f>
        <v xml:space="preserve">Оклейка стен текстильными обоями </v>
      </c>
      <c r="D443" s="85" t="str">
        <f>Цены!C433</f>
        <v>м2</v>
      </c>
      <c r="E443" s="152">
        <f t="shared" si="39"/>
        <v>0</v>
      </c>
      <c r="F443" s="86">
        <f>Цены!E433</f>
        <v>939</v>
      </c>
      <c r="G443" s="111">
        <f t="shared" si="38"/>
        <v>0</v>
      </c>
      <c r="H443" s="20"/>
    </row>
    <row r="444" spans="1:8" x14ac:dyDescent="0.2">
      <c r="A444" s="5">
        <v>430</v>
      </c>
      <c r="B444" s="153"/>
      <c r="C444" s="84" t="str">
        <f>Цены!B434</f>
        <v>Оклейка стен обоями под окраску</v>
      </c>
      <c r="D444" s="85" t="str">
        <f>Цены!C434</f>
        <v>м2</v>
      </c>
      <c r="E444" s="152">
        <f t="shared" si="39"/>
        <v>0</v>
      </c>
      <c r="F444" s="86">
        <f>Цены!E434</f>
        <v>630</v>
      </c>
      <c r="G444" s="111">
        <f t="shared" si="38"/>
        <v>0</v>
      </c>
      <c r="H444" s="20"/>
    </row>
    <row r="445" spans="1:8" ht="25.5" x14ac:dyDescent="0.2">
      <c r="A445" s="5">
        <v>431</v>
      </c>
      <c r="B445" s="153"/>
      <c r="C445" s="84" t="str">
        <f>Цены!B435</f>
        <v>Оклейка стен флизелиновым холстом (110,130,150 г/м2)</v>
      </c>
      <c r="D445" s="85" t="str">
        <f>Цены!C435</f>
        <v>м2</v>
      </c>
      <c r="E445" s="152">
        <f t="shared" si="39"/>
        <v>0</v>
      </c>
      <c r="F445" s="86">
        <f>Цены!E435</f>
        <v>465</v>
      </c>
      <c r="G445" s="111">
        <f t="shared" si="38"/>
        <v>0</v>
      </c>
      <c r="H445" s="20"/>
    </row>
    <row r="446" spans="1:8" x14ac:dyDescent="0.2">
      <c r="A446" s="5">
        <v>432</v>
      </c>
      <c r="B446" s="153"/>
      <c r="C446" s="84" t="str">
        <f>Цены!B436</f>
        <v xml:space="preserve">Оклеивание стен обоями шелкография </v>
      </c>
      <c r="D446" s="85" t="str">
        <f>Цены!C436</f>
        <v>м2</v>
      </c>
      <c r="E446" s="152">
        <f>$D$9</f>
        <v>0</v>
      </c>
      <c r="F446" s="86">
        <f>Цены!E436</f>
        <v>1413</v>
      </c>
      <c r="G446" s="111">
        <f t="shared" si="38"/>
        <v>0</v>
      </c>
      <c r="H446" s="20"/>
    </row>
    <row r="447" spans="1:8" x14ac:dyDescent="0.2">
      <c r="A447" s="5">
        <v>433</v>
      </c>
      <c r="B447" s="153"/>
      <c r="C447" s="84" t="str">
        <f>Цены!B437</f>
        <v>Поклейка обойного бордюра</v>
      </c>
      <c r="D447" s="85" t="str">
        <f>Цены!C437</f>
        <v>м/п</v>
      </c>
      <c r="E447" s="152">
        <f>$D$12</f>
        <v>0</v>
      </c>
      <c r="F447" s="86">
        <f>Цены!E437</f>
        <v>362</v>
      </c>
      <c r="G447" s="111">
        <f t="shared" si="38"/>
        <v>0</v>
      </c>
      <c r="H447" s="20"/>
    </row>
    <row r="448" spans="1:8" x14ac:dyDescent="0.2">
      <c r="A448" s="5">
        <v>434</v>
      </c>
      <c r="B448" s="153"/>
      <c r="C448" s="84" t="str">
        <f>Цены!B438</f>
        <v xml:space="preserve">Поклейка фотообоев/бумажных обоев </v>
      </c>
      <c r="D448" s="85" t="str">
        <f>Цены!C438</f>
        <v>м2</v>
      </c>
      <c r="E448" s="152">
        <f>$D$12</f>
        <v>0</v>
      </c>
      <c r="F448" s="86">
        <f>Цены!E438</f>
        <v>3123</v>
      </c>
      <c r="G448" s="111">
        <f t="shared" si="38"/>
        <v>0</v>
      </c>
      <c r="H448" s="20"/>
    </row>
    <row r="449" spans="1:8" ht="25.5" x14ac:dyDescent="0.2">
      <c r="A449" s="5">
        <v>435</v>
      </c>
      <c r="B449" s="153"/>
      <c r="C449" s="84" t="str">
        <f>Цены!B439</f>
        <v xml:space="preserve">Оклеивание стен шелковыми обоями VIP класса, обоями типа соломка, пробковым покрытием </v>
      </c>
      <c r="D449" s="85" t="str">
        <f>Цены!C439</f>
        <v>м2</v>
      </c>
      <c r="E449" s="152">
        <f>$D$9</f>
        <v>0</v>
      </c>
      <c r="F449" s="86">
        <f>Цены!E439</f>
        <v>4296</v>
      </c>
      <c r="G449" s="111">
        <f t="shared" si="38"/>
        <v>0</v>
      </c>
      <c r="H449" s="20"/>
    </row>
    <row r="450" spans="1:8" x14ac:dyDescent="0.2">
      <c r="A450" s="5">
        <v>436</v>
      </c>
      <c r="B450" s="153"/>
      <c r="C450" s="84" t="str">
        <f>Цены!B440</f>
        <v>Оклеивание стены фреской/панно</v>
      </c>
      <c r="D450" s="85" t="str">
        <f>Цены!C440</f>
        <v>м2</v>
      </c>
      <c r="E450" s="152">
        <f>$D$12</f>
        <v>0</v>
      </c>
      <c r="F450" s="86">
        <f>Цены!E440</f>
        <v>3150</v>
      </c>
      <c r="G450" s="111">
        <f t="shared" si="38"/>
        <v>0</v>
      </c>
      <c r="H450" s="20"/>
    </row>
    <row r="451" spans="1:8" x14ac:dyDescent="0.2">
      <c r="A451" s="5">
        <v>437</v>
      </c>
      <c r="B451" s="153"/>
      <c r="C451" s="84" t="str">
        <f>Цены!B441</f>
        <v>Окраска молдингов стены</v>
      </c>
      <c r="D451" s="85" t="str">
        <f>Цены!C441</f>
        <v>м/п</v>
      </c>
      <c r="E451" s="152">
        <f>$D$12</f>
        <v>0</v>
      </c>
      <c r="F451" s="86">
        <f>Цены!E441</f>
        <v>368</v>
      </c>
      <c r="G451" s="111">
        <f t="shared" si="38"/>
        <v>0</v>
      </c>
      <c r="H451" s="20"/>
    </row>
    <row r="452" spans="1:8" x14ac:dyDescent="0.2">
      <c r="A452" s="5">
        <v>438</v>
      </c>
      <c r="B452" s="153"/>
      <c r="C452" s="84" t="str">
        <f>Цены!B442</f>
        <v>Окраска кирпичной /бетонной стены( стиль лофт)</v>
      </c>
      <c r="D452" s="85" t="str">
        <f>Цены!C442</f>
        <v>м2</v>
      </c>
      <c r="E452" s="152">
        <f>$D$12</f>
        <v>0</v>
      </c>
      <c r="F452" s="86">
        <f>Цены!E442</f>
        <v>672</v>
      </c>
      <c r="G452" s="111">
        <f t="shared" si="38"/>
        <v>0</v>
      </c>
      <c r="H452" s="20"/>
    </row>
    <row r="453" spans="1:8" x14ac:dyDescent="0.2">
      <c r="A453" s="5">
        <v>439</v>
      </c>
      <c r="B453" s="153"/>
      <c r="C453" s="84" t="str">
        <f>Цены!B443</f>
        <v>Окраска стен в 2 слоя</v>
      </c>
      <c r="D453" s="85" t="str">
        <f>Цены!C443</f>
        <v>м2</v>
      </c>
      <c r="E453" s="152">
        <f>$D$12</f>
        <v>0</v>
      </c>
      <c r="F453" s="86">
        <f>Цены!E443</f>
        <v>518</v>
      </c>
      <c r="G453" s="111">
        <f t="shared" si="38"/>
        <v>0</v>
      </c>
      <c r="H453" s="20"/>
    </row>
    <row r="454" spans="1:8" x14ac:dyDescent="0.2">
      <c r="A454" s="5">
        <v>440</v>
      </c>
      <c r="B454" s="153"/>
      <c r="C454" s="84" t="str">
        <f>Цены!B444</f>
        <v>Окраска стен (цветная) до 3х цветов</v>
      </c>
      <c r="D454" s="85" t="str">
        <f>Цены!C444</f>
        <v>м2</v>
      </c>
      <c r="E454" s="152">
        <f>$D$9</f>
        <v>0</v>
      </c>
      <c r="F454" s="86">
        <f>Цены!E444</f>
        <v>953</v>
      </c>
      <c r="G454" s="111">
        <f>E454*F454</f>
        <v>0</v>
      </c>
      <c r="H454" s="20"/>
    </row>
    <row r="455" spans="1:8" x14ac:dyDescent="0.2">
      <c r="A455" s="5">
        <v>441</v>
      </c>
      <c r="B455" s="153"/>
      <c r="C455" s="84" t="str">
        <f>Цены!B445</f>
        <v>Окраска обоев в 2 слоя</v>
      </c>
      <c r="D455" s="85" t="str">
        <f>Цены!C445</f>
        <v>м2</v>
      </c>
      <c r="E455" s="152">
        <f>$D$12</f>
        <v>0</v>
      </c>
      <c r="F455" s="86">
        <f>Цены!E445</f>
        <v>413</v>
      </c>
      <c r="G455" s="111">
        <f>E455*F455</f>
        <v>0</v>
      </c>
      <c r="H455" s="20"/>
    </row>
    <row r="456" spans="1:8" x14ac:dyDescent="0.2">
      <c r="A456" s="5">
        <v>442</v>
      </c>
      <c r="B456" s="153"/>
      <c r="C456" s="84" t="str">
        <f>Цены!B446</f>
        <v>Установка люка "невидимка"</v>
      </c>
      <c r="D456" s="85" t="str">
        <f>Цены!C446</f>
        <v>шт.</v>
      </c>
      <c r="E456" s="152">
        <v>1</v>
      </c>
      <c r="F456" s="86">
        <f>Цены!E446</f>
        <v>4149</v>
      </c>
      <c r="G456" s="111">
        <f>E456*F456</f>
        <v>4149</v>
      </c>
      <c r="H456" s="20"/>
    </row>
    <row r="457" spans="1:8" x14ac:dyDescent="0.2">
      <c r="A457" s="5">
        <v>443</v>
      </c>
      <c r="B457" s="153"/>
      <c r="C457" s="84" t="str">
        <f>Цены!B447</f>
        <v>Установка люка (металл/ПВХ)</v>
      </c>
      <c r="D457" s="85" t="str">
        <f>Цены!C447</f>
        <v>шт.</v>
      </c>
      <c r="E457" s="152">
        <v>1</v>
      </c>
      <c r="F457" s="86">
        <f>Цены!E447</f>
        <v>1113</v>
      </c>
      <c r="G457" s="111">
        <f>E457*F457</f>
        <v>1113</v>
      </c>
      <c r="H457" s="20"/>
    </row>
    <row r="458" spans="1:8" x14ac:dyDescent="0.2">
      <c r="A458" s="5">
        <v>444</v>
      </c>
      <c r="B458" s="153"/>
      <c r="C458" s="84" t="str">
        <f>Цены!B448</f>
        <v>Установка пластикового декоративного уголка</v>
      </c>
      <c r="D458" s="85" t="str">
        <f>Цены!C448</f>
        <v>м/п</v>
      </c>
      <c r="E458" s="152">
        <f>$D$9</f>
        <v>0</v>
      </c>
      <c r="F458" s="86">
        <f>Цены!E448</f>
        <v>297</v>
      </c>
      <c r="G458" s="111">
        <f>E458*F458</f>
        <v>0</v>
      </c>
      <c r="H458" s="20"/>
    </row>
    <row r="459" spans="1:8" x14ac:dyDescent="0.2">
      <c r="A459" s="5">
        <v>445</v>
      </c>
      <c r="B459" s="103" t="str">
        <f>IF(SUM(B460:B466)&gt;0,1,"")</f>
        <v/>
      </c>
      <c r="C459" s="428" t="s">
        <v>49</v>
      </c>
      <c r="D459" s="428"/>
      <c r="E459" s="428"/>
      <c r="F459" s="428"/>
      <c r="G459" s="428"/>
      <c r="H459" s="20"/>
    </row>
    <row r="460" spans="1:8" x14ac:dyDescent="0.2">
      <c r="A460" s="5">
        <v>446</v>
      </c>
      <c r="B460" s="153"/>
      <c r="C460" s="84" t="str">
        <f>Цены!B450</f>
        <v>Окраска откосов, углов</v>
      </c>
      <c r="D460" s="85" t="str">
        <f>Цены!C450</f>
        <v>м/п</v>
      </c>
      <c r="E460" s="152">
        <f t="shared" ref="E460:E466" si="40">$G$13</f>
        <v>0</v>
      </c>
      <c r="F460" s="86">
        <f>Цены!E450</f>
        <v>384</v>
      </c>
      <c r="G460" s="111">
        <f t="shared" ref="G460:G466" si="41">E460*F460</f>
        <v>0</v>
      </c>
      <c r="H460" s="20"/>
    </row>
    <row r="461" spans="1:8" x14ac:dyDescent="0.2">
      <c r="A461" s="5">
        <v>447</v>
      </c>
      <c r="B461" s="153"/>
      <c r="C461" s="84" t="str">
        <f>Цены!B451</f>
        <v>Оклейка откосов обоями</v>
      </c>
      <c r="D461" s="85" t="str">
        <f>Цены!C451</f>
        <v>м/п</v>
      </c>
      <c r="E461" s="152">
        <f t="shared" si="40"/>
        <v>0</v>
      </c>
      <c r="F461" s="86">
        <f>Цены!E451</f>
        <v>390</v>
      </c>
      <c r="G461" s="111">
        <f t="shared" si="41"/>
        <v>0</v>
      </c>
      <c r="H461" s="20"/>
    </row>
    <row r="462" spans="1:8" x14ac:dyDescent="0.2">
      <c r="A462" s="5">
        <v>448</v>
      </c>
      <c r="B462" s="153"/>
      <c r="C462" s="84" t="str">
        <f>Цены!B452</f>
        <v>Установка ПВХ уголка</v>
      </c>
      <c r="D462" s="85" t="str">
        <f>Цены!C452</f>
        <v>м/п</v>
      </c>
      <c r="E462" s="152">
        <f t="shared" si="40"/>
        <v>0</v>
      </c>
      <c r="F462" s="86">
        <f>Цены!E452</f>
        <v>218</v>
      </c>
      <c r="G462" s="111">
        <f t="shared" si="41"/>
        <v>0</v>
      </c>
      <c r="H462" s="20"/>
    </row>
    <row r="463" spans="1:8" ht="25.5" x14ac:dyDescent="0.2">
      <c r="A463" s="5">
        <v>449</v>
      </c>
      <c r="B463" s="153"/>
      <c r="C463" s="84" t="str">
        <f>Цены!B453</f>
        <v>Устройство откосов из ПВХ панелей, сэндвич-панелей</v>
      </c>
      <c r="D463" s="85" t="str">
        <f>Цены!C453</f>
        <v>м/п</v>
      </c>
      <c r="E463" s="152">
        <f t="shared" si="40"/>
        <v>0</v>
      </c>
      <c r="F463" s="86">
        <f>Цены!E453</f>
        <v>1103</v>
      </c>
      <c r="G463" s="111">
        <f t="shared" si="41"/>
        <v>0</v>
      </c>
      <c r="H463" s="20"/>
    </row>
    <row r="464" spans="1:8" x14ac:dyDescent="0.2">
      <c r="A464" s="5">
        <v>450</v>
      </c>
      <c r="B464" s="153"/>
      <c r="C464" s="84" t="str">
        <f>Цены!B454</f>
        <v>Облицовка откосов плиткой</v>
      </c>
      <c r="D464" s="85" t="str">
        <f>Цены!C454</f>
        <v>м/п</v>
      </c>
      <c r="E464" s="152">
        <f t="shared" si="40"/>
        <v>0</v>
      </c>
      <c r="F464" s="86">
        <f>Цены!E454</f>
        <v>2018</v>
      </c>
      <c r="G464" s="111">
        <f t="shared" si="41"/>
        <v>0</v>
      </c>
      <c r="H464" s="20"/>
    </row>
    <row r="465" spans="1:8" ht="25.5" x14ac:dyDescent="0.2">
      <c r="A465" s="5">
        <v>451</v>
      </c>
      <c r="B465" s="153"/>
      <c r="C465" s="84" t="str">
        <f>Цены!B455</f>
        <v>Облицовка откосов плиткой (торец 45 град, дополнительно)</v>
      </c>
      <c r="D465" s="85" t="str">
        <f>Цены!C455</f>
        <v>м/п</v>
      </c>
      <c r="E465" s="152">
        <f t="shared" si="40"/>
        <v>0</v>
      </c>
      <c r="F465" s="86">
        <f>Цены!E455</f>
        <v>3368</v>
      </c>
      <c r="G465" s="111">
        <f t="shared" si="41"/>
        <v>0</v>
      </c>
      <c r="H465" s="20"/>
    </row>
    <row r="466" spans="1:8" x14ac:dyDescent="0.2">
      <c r="A466" s="5">
        <v>452</v>
      </c>
      <c r="B466" s="153"/>
      <c r="C466" s="84" t="str">
        <f>Цены!B456</f>
        <v>Подрезка резного края плитки под 45 гр.</v>
      </c>
      <c r="D466" s="85" t="str">
        <f>Цены!C456</f>
        <v>м/п</v>
      </c>
      <c r="E466" s="152">
        <f t="shared" si="40"/>
        <v>0</v>
      </c>
      <c r="F466" s="86">
        <f>Цены!E456</f>
        <v>2168</v>
      </c>
      <c r="G466" s="111">
        <f t="shared" si="41"/>
        <v>0</v>
      </c>
      <c r="H466" s="20"/>
    </row>
    <row r="467" spans="1:8" x14ac:dyDescent="0.2">
      <c r="A467" s="5">
        <v>453</v>
      </c>
      <c r="B467" s="103" t="str">
        <f>IF(SUM(B468:B485)&gt;0,1,"")</f>
        <v/>
      </c>
      <c r="C467" s="428" t="s">
        <v>59</v>
      </c>
      <c r="D467" s="428"/>
      <c r="E467" s="428"/>
      <c r="F467" s="428"/>
      <c r="G467" s="428"/>
      <c r="H467" s="20"/>
    </row>
    <row r="468" spans="1:8" x14ac:dyDescent="0.2">
      <c r="A468" s="5">
        <v>454</v>
      </c>
      <c r="B468" s="153"/>
      <c r="C468" s="84" t="str">
        <f>Цены!B458</f>
        <v xml:space="preserve">Окраска потолка в 2 слоя </v>
      </c>
      <c r="D468" s="85" t="str">
        <f>Цены!C458</f>
        <v>м2</v>
      </c>
      <c r="E468" s="152">
        <f>$D$10</f>
        <v>0</v>
      </c>
      <c r="F468" s="86">
        <f>Цены!E458</f>
        <v>518</v>
      </c>
      <c r="G468" s="111">
        <f t="shared" ref="G468:G484" si="42">E468*F468</f>
        <v>0</v>
      </c>
      <c r="H468" s="20"/>
    </row>
    <row r="469" spans="1:8" x14ac:dyDescent="0.2">
      <c r="A469" s="5">
        <v>455</v>
      </c>
      <c r="B469" s="153"/>
      <c r="C469" s="84" t="str">
        <f>Цены!B459</f>
        <v>Декоративная штукатурка на потолке</v>
      </c>
      <c r="D469" s="85" t="str">
        <f>Цены!C459</f>
        <v>м2</v>
      </c>
      <c r="E469" s="152">
        <f>$D$10</f>
        <v>0</v>
      </c>
      <c r="F469" s="86">
        <f>Цены!E459</f>
        <v>2618</v>
      </c>
      <c r="G469" s="111">
        <f t="shared" si="42"/>
        <v>0</v>
      </c>
      <c r="H469" s="20"/>
    </row>
    <row r="470" spans="1:8" x14ac:dyDescent="0.2">
      <c r="A470" s="5">
        <v>456</v>
      </c>
      <c r="B470" s="153"/>
      <c r="C470" s="84" t="str">
        <f>Цены!B460</f>
        <v>Установка плинтуса потолочного (полиуритан)</v>
      </c>
      <c r="D470" s="85" t="str">
        <f>Цены!C460</f>
        <v>м/п</v>
      </c>
      <c r="E470" s="152">
        <f>$D$9</f>
        <v>0</v>
      </c>
      <c r="F470" s="86">
        <f>Цены!E460</f>
        <v>966</v>
      </c>
      <c r="G470" s="111">
        <f t="shared" si="42"/>
        <v>0</v>
      </c>
      <c r="H470" s="20"/>
    </row>
    <row r="471" spans="1:8" x14ac:dyDescent="0.2">
      <c r="A471" s="5">
        <v>457</v>
      </c>
      <c r="B471" s="153"/>
      <c r="C471" s="84" t="str">
        <f>Цены!B461</f>
        <v>Установка потолочных розеток декоративных</v>
      </c>
      <c r="D471" s="85" t="str">
        <f>Цены!C461</f>
        <v>шт.</v>
      </c>
      <c r="E471" s="152">
        <v>1</v>
      </c>
      <c r="F471" s="86">
        <f>Цены!E461</f>
        <v>1155</v>
      </c>
      <c r="G471" s="111">
        <f t="shared" si="42"/>
        <v>1155</v>
      </c>
      <c r="H471" s="20"/>
    </row>
    <row r="472" spans="1:8" ht="25.5" x14ac:dyDescent="0.2">
      <c r="A472" s="5">
        <v>458</v>
      </c>
      <c r="B472" s="153"/>
      <c r="C472" s="84" t="str">
        <f>Цены!B462</f>
        <v xml:space="preserve">Установка потолочного плинтуса дюрополимер/полиуретан до 70 мм </v>
      </c>
      <c r="D472" s="85" t="str">
        <f>Цены!C462</f>
        <v>м/п</v>
      </c>
      <c r="E472" s="152">
        <f>$D$9</f>
        <v>0</v>
      </c>
      <c r="F472" s="86">
        <f>Цены!E462</f>
        <v>795</v>
      </c>
      <c r="G472" s="111">
        <f t="shared" si="42"/>
        <v>0</v>
      </c>
      <c r="H472" s="20"/>
    </row>
    <row r="473" spans="1:8" ht="25.5" x14ac:dyDescent="0.2">
      <c r="A473" s="5">
        <v>459</v>
      </c>
      <c r="B473" s="153"/>
      <c r="C473" s="84" t="str">
        <f>Цены!B463</f>
        <v>Установка потолочного плинтуса дюрополимер/полиуретан более 70 мм</v>
      </c>
      <c r="D473" s="85" t="str">
        <f>Цены!C463</f>
        <v>м/п</v>
      </c>
      <c r="E473" s="152">
        <f>$D$9</f>
        <v>0</v>
      </c>
      <c r="F473" s="86">
        <f>Цены!E463</f>
        <v>1395</v>
      </c>
      <c r="G473" s="111">
        <f t="shared" si="42"/>
        <v>0</v>
      </c>
      <c r="H473" s="20"/>
    </row>
    <row r="474" spans="1:8" ht="25.5" x14ac:dyDescent="0.2">
      <c r="A474" s="5">
        <v>460</v>
      </c>
      <c r="B474" s="153"/>
      <c r="C474" s="84" t="str">
        <f>Цены!B464</f>
        <v>Монтаж плинтуса потолочного (полиуретан, с подбором рисунка)</v>
      </c>
      <c r="D474" s="85" t="str">
        <f>Цены!C464</f>
        <v>м/п</v>
      </c>
      <c r="E474" s="152">
        <f>$D$9</f>
        <v>0</v>
      </c>
      <c r="F474" s="86">
        <f>Цены!E464</f>
        <v>1248</v>
      </c>
      <c r="G474" s="111">
        <f t="shared" si="42"/>
        <v>0</v>
      </c>
      <c r="H474" s="20"/>
    </row>
    <row r="475" spans="1:8" x14ac:dyDescent="0.2">
      <c r="A475" s="5">
        <v>461</v>
      </c>
      <c r="B475" s="153"/>
      <c r="C475" s="84" t="str">
        <f>Цены!B465</f>
        <v>Окраска потолочного плинтуса</v>
      </c>
      <c r="D475" s="85" t="str">
        <f>Цены!C465</f>
        <v>м/п</v>
      </c>
      <c r="E475" s="152">
        <f>$D$9</f>
        <v>0</v>
      </c>
      <c r="F475" s="86">
        <f>Цены!E465</f>
        <v>368</v>
      </c>
      <c r="G475" s="111">
        <f t="shared" si="42"/>
        <v>0</v>
      </c>
      <c r="H475" s="20"/>
    </row>
    <row r="476" spans="1:8" x14ac:dyDescent="0.2">
      <c r="A476" s="5">
        <v>462</v>
      </c>
      <c r="B476" s="153"/>
      <c r="C476" s="84" t="str">
        <f>Цены!B466</f>
        <v>Поклейка обоев на потолок</v>
      </c>
      <c r="D476" s="85" t="str">
        <f>Цены!C466</f>
        <v>м2</v>
      </c>
      <c r="E476" s="152">
        <f t="shared" ref="E476:E483" si="43">$D$10</f>
        <v>0</v>
      </c>
      <c r="F476" s="86">
        <f>Цены!E466</f>
        <v>663</v>
      </c>
      <c r="G476" s="111">
        <f t="shared" si="42"/>
        <v>0</v>
      </c>
      <c r="H476" s="20"/>
    </row>
    <row r="477" spans="1:8" ht="25.5" x14ac:dyDescent="0.2">
      <c r="A477" s="5">
        <v>463</v>
      </c>
      <c r="B477" s="153"/>
      <c r="C477" s="84" t="str">
        <f>Цены!B467</f>
        <v>Отделка готовых потолков типа "Венецианская штукатурка"</v>
      </c>
      <c r="D477" s="85" t="str">
        <f>Цены!C467</f>
        <v>м2</v>
      </c>
      <c r="E477" s="152">
        <f t="shared" si="43"/>
        <v>0</v>
      </c>
      <c r="F477" s="86">
        <f>Цены!E467</f>
        <v>3831</v>
      </c>
      <c r="G477" s="111">
        <f t="shared" si="42"/>
        <v>0</v>
      </c>
      <c r="H477" s="20"/>
    </row>
    <row r="478" spans="1:8" x14ac:dyDescent="0.2">
      <c r="A478" s="5">
        <v>464</v>
      </c>
      <c r="B478" s="153"/>
      <c r="C478" s="84" t="str">
        <f>Цены!B468</f>
        <v>Устройство потолков из ПВХ панелей до 10м2</v>
      </c>
      <c r="D478" s="85" t="str">
        <f>Цены!C468</f>
        <v>м2</v>
      </c>
      <c r="E478" s="152">
        <f t="shared" si="43"/>
        <v>0</v>
      </c>
      <c r="F478" s="86">
        <f>Цены!E468</f>
        <v>1152</v>
      </c>
      <c r="G478" s="111">
        <f t="shared" si="42"/>
        <v>0</v>
      </c>
      <c r="H478" s="20"/>
    </row>
    <row r="479" spans="1:8" x14ac:dyDescent="0.2">
      <c r="A479" s="5">
        <v>465</v>
      </c>
      <c r="B479" s="153"/>
      <c r="C479" s="84" t="str">
        <f>Цены!B469</f>
        <v>Устройство потолков из ПВХ панелей свыше 10м2</v>
      </c>
      <c r="D479" s="85" t="str">
        <f>Цены!C469</f>
        <v>м2</v>
      </c>
      <c r="E479" s="152">
        <f t="shared" si="43"/>
        <v>0</v>
      </c>
      <c r="F479" s="86">
        <f>Цены!E469</f>
        <v>1347</v>
      </c>
      <c r="G479" s="111">
        <f t="shared" si="42"/>
        <v>0</v>
      </c>
      <c r="H479" s="20"/>
    </row>
    <row r="480" spans="1:8" x14ac:dyDescent="0.2">
      <c r="A480" s="5">
        <v>466</v>
      </c>
      <c r="B480" s="153"/>
      <c r="C480" s="84" t="str">
        <f>Цены!B470</f>
        <v>Устройство потолков реечных свыше до 10м2</v>
      </c>
      <c r="D480" s="85" t="str">
        <f>Цены!C470</f>
        <v>м2</v>
      </c>
      <c r="E480" s="152">
        <f t="shared" si="43"/>
        <v>0</v>
      </c>
      <c r="F480" s="86">
        <f>Цены!E470</f>
        <v>1454</v>
      </c>
      <c r="G480" s="111">
        <f t="shared" si="42"/>
        <v>0</v>
      </c>
      <c r="H480" s="20"/>
    </row>
    <row r="481" spans="1:8" ht="25.5" x14ac:dyDescent="0.2">
      <c r="A481" s="5">
        <v>467</v>
      </c>
      <c r="B481" s="153"/>
      <c r="C481" s="84" t="str">
        <f>Цены!B471</f>
        <v xml:space="preserve">Обшивка потолка деревянной вагонкой с устройством каркаса </v>
      </c>
      <c r="D481" s="85" t="str">
        <f>Цены!C471</f>
        <v>м2</v>
      </c>
      <c r="E481" s="152">
        <f t="shared" si="43"/>
        <v>0</v>
      </c>
      <c r="F481" s="86">
        <f>Цены!E471</f>
        <v>3212</v>
      </c>
      <c r="G481" s="111">
        <f t="shared" si="42"/>
        <v>0</v>
      </c>
      <c r="H481" s="20"/>
    </row>
    <row r="482" spans="1:8" x14ac:dyDescent="0.2">
      <c r="A482" s="5">
        <v>468</v>
      </c>
      <c r="B482" s="153"/>
      <c r="C482" s="84" t="str">
        <f>Цены!B472</f>
        <v>Поклейка панелей потолочных</v>
      </c>
      <c r="D482" s="85" t="str">
        <f>Цены!C472</f>
        <v>м2</v>
      </c>
      <c r="E482" s="152">
        <f t="shared" si="43"/>
        <v>0</v>
      </c>
      <c r="F482" s="86">
        <f>Цены!E472</f>
        <v>576</v>
      </c>
      <c r="G482" s="111">
        <f t="shared" si="42"/>
        <v>0</v>
      </c>
      <c r="H482" s="20"/>
    </row>
    <row r="483" spans="1:8" ht="25.5" x14ac:dyDescent="0.2">
      <c r="A483" s="5">
        <v>469</v>
      </c>
      <c r="B483" s="153"/>
      <c r="C483" s="84" t="str">
        <f>Цены!B473</f>
        <v>Устройство кассетных подвесных потолков ("Армстронг")</v>
      </c>
      <c r="D483" s="85" t="str">
        <f>Цены!C473</f>
        <v>м2</v>
      </c>
      <c r="E483" s="152">
        <f t="shared" si="43"/>
        <v>0</v>
      </c>
      <c r="F483" s="86">
        <f>Цены!E473</f>
        <v>1133</v>
      </c>
      <c r="G483" s="111">
        <f t="shared" si="42"/>
        <v>0</v>
      </c>
      <c r="H483" s="20"/>
    </row>
    <row r="484" spans="1:8" x14ac:dyDescent="0.2">
      <c r="A484" s="5">
        <v>470</v>
      </c>
      <c r="B484" s="153"/>
      <c r="C484" s="84" t="str">
        <f>Цены!B474</f>
        <v xml:space="preserve">Сверление отверстия в ГКЛ потолке </v>
      </c>
      <c r="D484" s="85" t="str">
        <f>Цены!C474</f>
        <v>шт.</v>
      </c>
      <c r="E484" s="152">
        <v>1</v>
      </c>
      <c r="F484" s="86">
        <f>Цены!E474</f>
        <v>189</v>
      </c>
      <c r="G484" s="111">
        <f t="shared" si="42"/>
        <v>189</v>
      </c>
      <c r="H484" s="20"/>
    </row>
    <row r="485" spans="1:8" x14ac:dyDescent="0.2">
      <c r="A485" s="5">
        <v>471</v>
      </c>
      <c r="B485" s="153"/>
      <c r="C485" s="84" t="str">
        <f>Цены!B475</f>
        <v xml:space="preserve">Сверление отверстия в реечном потолке </v>
      </c>
      <c r="D485" s="85" t="str">
        <f>Цены!C475</f>
        <v>шт.</v>
      </c>
      <c r="E485" s="152">
        <v>1</v>
      </c>
      <c r="F485" s="86">
        <f>Цены!E475</f>
        <v>270</v>
      </c>
      <c r="G485" s="111">
        <v>10</v>
      </c>
      <c r="H485" s="20"/>
    </row>
    <row r="486" spans="1:8" x14ac:dyDescent="0.2">
      <c r="A486" s="5">
        <v>472</v>
      </c>
      <c r="B486" s="103" t="str">
        <f>IF(SUM(B487:B502)&gt;0,1,"")</f>
        <v/>
      </c>
      <c r="C486" s="428" t="s">
        <v>71</v>
      </c>
      <c r="D486" s="428"/>
      <c r="E486" s="428"/>
      <c r="F486" s="428"/>
      <c r="G486" s="428"/>
      <c r="H486" s="20"/>
    </row>
    <row r="487" spans="1:8" x14ac:dyDescent="0.2">
      <c r="A487" s="5">
        <v>473</v>
      </c>
      <c r="B487" s="153"/>
      <c r="C487" s="84" t="str">
        <f>Цены!B477</f>
        <v>Окраска окна</v>
      </c>
      <c r="D487" s="85" t="str">
        <f>Цены!C477</f>
        <v>м2</v>
      </c>
      <c r="E487" s="152">
        <f>$D$10</f>
        <v>0</v>
      </c>
      <c r="F487" s="86">
        <f>Цены!E477</f>
        <v>1268</v>
      </c>
      <c r="G487" s="111">
        <f t="shared" ref="G487:G502" si="44">E487*F487</f>
        <v>0</v>
      </c>
      <c r="H487" s="20"/>
    </row>
    <row r="488" spans="1:8" x14ac:dyDescent="0.2">
      <c r="A488" s="5">
        <v>474</v>
      </c>
      <c r="B488" s="153"/>
      <c r="C488" s="84" t="str">
        <f>Цены!B478</f>
        <v>Установка подоконников</v>
      </c>
      <c r="D488" s="85" t="str">
        <f>Цены!C478</f>
        <v>м/п</v>
      </c>
      <c r="E488" s="152">
        <f>D9-K13</f>
        <v>0</v>
      </c>
      <c r="F488" s="86">
        <f>Цены!E478</f>
        <v>1413</v>
      </c>
      <c r="G488" s="111">
        <f t="shared" si="44"/>
        <v>0</v>
      </c>
      <c r="H488" s="20"/>
    </row>
    <row r="489" spans="1:8" ht="25.5" x14ac:dyDescent="0.2">
      <c r="A489" s="5">
        <v>475</v>
      </c>
      <c r="B489" s="153"/>
      <c r="C489" s="84" t="str">
        <f>Цены!B479</f>
        <v>Установка каменного подоконника (с подготовкой поверхности)</v>
      </c>
      <c r="D489" s="85" t="str">
        <f>Цены!C479</f>
        <v>м/п</v>
      </c>
      <c r="E489" s="152">
        <f>$D$9</f>
        <v>0</v>
      </c>
      <c r="F489" s="86">
        <f>Цены!E479</f>
        <v>3840</v>
      </c>
      <c r="G489" s="111">
        <f t="shared" si="44"/>
        <v>0</v>
      </c>
      <c r="H489" s="20"/>
    </row>
    <row r="490" spans="1:8" ht="25.5" x14ac:dyDescent="0.2">
      <c r="A490" s="5">
        <v>476</v>
      </c>
      <c r="B490" s="153"/>
      <c r="C490" s="84" t="str">
        <f>Цены!B480</f>
        <v>Устройство подоконника из керамогранита (включая подготовку поверхности)</v>
      </c>
      <c r="D490" s="85" t="str">
        <f>Цены!C480</f>
        <v>м/п</v>
      </c>
      <c r="E490" s="152">
        <f>D9-K13</f>
        <v>0</v>
      </c>
      <c r="F490" s="86">
        <f>Цены!E480</f>
        <v>4650</v>
      </c>
      <c r="G490" s="111">
        <f t="shared" si="44"/>
        <v>0</v>
      </c>
      <c r="H490" s="20"/>
    </row>
    <row r="491" spans="1:8" x14ac:dyDescent="0.2">
      <c r="A491" s="5">
        <v>477</v>
      </c>
      <c r="B491" s="153"/>
      <c r="C491" s="84" t="str">
        <f>Цены!B481</f>
        <v>Установка отливов</v>
      </c>
      <c r="D491" s="85" t="str">
        <f>Цены!C481</f>
        <v>м/п</v>
      </c>
      <c r="E491" s="152">
        <f>$D$9</f>
        <v>0</v>
      </c>
      <c r="F491" s="86">
        <f>Цены!E481</f>
        <v>1187</v>
      </c>
      <c r="G491" s="111">
        <f t="shared" si="44"/>
        <v>0</v>
      </c>
      <c r="H491" s="20"/>
    </row>
    <row r="492" spans="1:8" x14ac:dyDescent="0.2">
      <c r="A492" s="5">
        <v>478</v>
      </c>
      <c r="B492" s="153"/>
      <c r="C492" s="84" t="str">
        <f>Цены!B482</f>
        <v>Окраска подоконников</v>
      </c>
      <c r="D492" s="85" t="str">
        <f>Цены!C482</f>
        <v>м/п</v>
      </c>
      <c r="E492" s="152">
        <f>$D$10</f>
        <v>0</v>
      </c>
      <c r="F492" s="86">
        <f>Цены!E482</f>
        <v>495</v>
      </c>
      <c r="G492" s="111">
        <f t="shared" si="44"/>
        <v>0</v>
      </c>
      <c r="H492" s="20"/>
    </row>
    <row r="493" spans="1:8" x14ac:dyDescent="0.2">
      <c r="A493" s="5">
        <v>479</v>
      </c>
      <c r="B493" s="153"/>
      <c r="C493" s="84" t="str">
        <f>Цены!B483</f>
        <v>Подрез деревянной двери</v>
      </c>
      <c r="D493" s="85" t="str">
        <f>Цены!C483</f>
        <v>м/п</v>
      </c>
      <c r="E493" s="152">
        <v>1</v>
      </c>
      <c r="F493" s="86">
        <f>Цены!E483</f>
        <v>780</v>
      </c>
      <c r="G493" s="111">
        <f t="shared" si="44"/>
        <v>780</v>
      </c>
      <c r="H493" s="20"/>
    </row>
    <row r="494" spans="1:8" x14ac:dyDescent="0.2">
      <c r="A494" s="5">
        <v>480</v>
      </c>
      <c r="B494" s="153"/>
      <c r="C494" s="84" t="str">
        <f>Цены!B484</f>
        <v>Окраска двери</v>
      </c>
      <c r="D494" s="85" t="str">
        <f>Цены!C484</f>
        <v>м2</v>
      </c>
      <c r="E494" s="152">
        <f>$D$9</f>
        <v>0</v>
      </c>
      <c r="F494" s="86">
        <f>Цены!E484</f>
        <v>1581</v>
      </c>
      <c r="G494" s="111">
        <f t="shared" si="44"/>
        <v>0</v>
      </c>
      <c r="H494" s="20"/>
    </row>
    <row r="495" spans="1:8" x14ac:dyDescent="0.2">
      <c r="A495" s="5">
        <v>481</v>
      </c>
      <c r="B495" s="153"/>
      <c r="C495" s="84" t="str">
        <f>Цены!B485</f>
        <v xml:space="preserve">Установка  арки в проем </v>
      </c>
      <c r="D495" s="85" t="str">
        <f>Цены!C485</f>
        <v>шт.</v>
      </c>
      <c r="E495" s="152">
        <v>1</v>
      </c>
      <c r="F495" s="86">
        <f>Цены!E485</f>
        <v>4994</v>
      </c>
      <c r="G495" s="111">
        <f t="shared" si="44"/>
        <v>4994</v>
      </c>
      <c r="H495" s="20"/>
    </row>
    <row r="496" spans="1:8" x14ac:dyDescent="0.2">
      <c r="A496" s="5">
        <v>482</v>
      </c>
      <c r="B496" s="153"/>
      <c r="C496" s="84" t="str">
        <f>Цены!B486</f>
        <v xml:space="preserve">Окраска оконных проемов с подготовкой </v>
      </c>
      <c r="D496" s="85" t="str">
        <f>Цены!C486</f>
        <v>м/п</v>
      </c>
      <c r="E496" s="152">
        <f>$D$9</f>
        <v>0</v>
      </c>
      <c r="F496" s="86">
        <f>Цены!E486</f>
        <v>2225</v>
      </c>
      <c r="G496" s="111">
        <f t="shared" si="44"/>
        <v>0</v>
      </c>
      <c r="H496" s="20"/>
    </row>
    <row r="497" spans="1:8" x14ac:dyDescent="0.2">
      <c r="A497" s="5">
        <v>483</v>
      </c>
      <c r="B497" s="153"/>
      <c r="C497" s="84" t="str">
        <f>Цены!B487</f>
        <v>Установка антресольных дверок</v>
      </c>
      <c r="D497" s="85" t="str">
        <f>Цены!C487</f>
        <v>шт.</v>
      </c>
      <c r="E497" s="152">
        <v>1</v>
      </c>
      <c r="F497" s="86">
        <f>Цены!E487</f>
        <v>1187</v>
      </c>
      <c r="G497" s="111">
        <f t="shared" si="44"/>
        <v>1187</v>
      </c>
      <c r="H497" s="20"/>
    </row>
    <row r="498" spans="1:8" x14ac:dyDescent="0.2">
      <c r="A498" s="5">
        <v>484</v>
      </c>
      <c r="B498" s="153"/>
      <c r="C498" s="84" t="str">
        <f>Цены!B488</f>
        <v>Монтаж дверного ограничителя</v>
      </c>
      <c r="D498" s="85" t="str">
        <f>Цены!C488</f>
        <v>м/п</v>
      </c>
      <c r="E498" s="152">
        <v>1</v>
      </c>
      <c r="F498" s="86">
        <f>Цены!E488</f>
        <v>338</v>
      </c>
      <c r="G498" s="111">
        <f t="shared" si="44"/>
        <v>338</v>
      </c>
      <c r="H498" s="20"/>
    </row>
    <row r="499" spans="1:8" x14ac:dyDescent="0.2">
      <c r="A499" s="5">
        <v>485</v>
      </c>
      <c r="B499" s="153"/>
      <c r="C499" s="84" t="str">
        <f>Цены!B489</f>
        <v>Окраска наличников</v>
      </c>
      <c r="D499" s="85" t="str">
        <f>Цены!C489</f>
        <v>м/п</v>
      </c>
      <c r="E499" s="152">
        <f>$D$9</f>
        <v>0</v>
      </c>
      <c r="F499" s="86">
        <f>Цены!E489</f>
        <v>368</v>
      </c>
      <c r="G499" s="111">
        <f t="shared" si="44"/>
        <v>0</v>
      </c>
      <c r="H499" s="20"/>
    </row>
    <row r="500" spans="1:8" x14ac:dyDescent="0.2">
      <c r="A500" s="5">
        <v>486</v>
      </c>
      <c r="B500" s="153"/>
      <c r="C500" s="84" t="str">
        <f>Цены!B490</f>
        <v>Установка межкомнатной двери под ключ</v>
      </c>
      <c r="D500" s="85" t="str">
        <f>Цены!C490</f>
        <v>шт.</v>
      </c>
      <c r="E500" s="152">
        <f>$D$10</f>
        <v>0</v>
      </c>
      <c r="F500" s="86">
        <f>Цены!E490</f>
        <v>7500</v>
      </c>
      <c r="G500" s="111">
        <f t="shared" si="44"/>
        <v>0</v>
      </c>
      <c r="H500" s="20"/>
    </row>
    <row r="501" spans="1:8" x14ac:dyDescent="0.2">
      <c r="A501" s="5">
        <v>487</v>
      </c>
      <c r="B501" s="153"/>
      <c r="C501" s="84" t="str">
        <f>Цены!B491</f>
        <v>Шпаклевка дверей (с ошкуриванием)</v>
      </c>
      <c r="D501" s="85" t="str">
        <f>Цены!C491</f>
        <v>м2</v>
      </c>
      <c r="E501" s="152">
        <f>$D$10</f>
        <v>0</v>
      </c>
      <c r="F501" s="86">
        <f>Цены!E491</f>
        <v>968</v>
      </c>
      <c r="G501" s="111">
        <f t="shared" si="44"/>
        <v>0</v>
      </c>
      <c r="H501" s="20"/>
    </row>
    <row r="502" spans="1:8" x14ac:dyDescent="0.2">
      <c r="A502" s="5">
        <v>488</v>
      </c>
      <c r="B502" s="153"/>
      <c r="C502" s="84" t="str">
        <f>Цены!B492</f>
        <v>Замуровать окна (между с/у и кухней)</v>
      </c>
      <c r="D502" s="85" t="str">
        <f>Цены!C492</f>
        <v>шт.</v>
      </c>
      <c r="E502" s="152">
        <v>1</v>
      </c>
      <c r="F502" s="86">
        <f>Цены!E492</f>
        <v>3161</v>
      </c>
      <c r="G502" s="111">
        <f t="shared" si="44"/>
        <v>3161</v>
      </c>
      <c r="H502" s="20"/>
    </row>
    <row r="503" spans="1:8" x14ac:dyDescent="0.2">
      <c r="A503" s="5">
        <v>489</v>
      </c>
      <c r="B503" s="103" t="str">
        <f>IF(SUM(B504:B517)&gt;0,1,"")</f>
        <v/>
      </c>
      <c r="C503" s="428" t="s">
        <v>84</v>
      </c>
      <c r="D503" s="428"/>
      <c r="E503" s="428"/>
      <c r="F503" s="428"/>
      <c r="G503" s="428"/>
      <c r="H503" s="20"/>
    </row>
    <row r="504" spans="1:8" x14ac:dyDescent="0.2">
      <c r="A504" s="5">
        <v>490</v>
      </c>
      <c r="B504" s="153"/>
      <c r="C504" s="84" t="str">
        <f>Цены!B494</f>
        <v xml:space="preserve">Скрытый карниз для парящих штор </v>
      </c>
      <c r="D504" s="85" t="str">
        <f>Цены!C494</f>
        <v>м/п</v>
      </c>
      <c r="E504" s="152">
        <f>$D$9</f>
        <v>0</v>
      </c>
      <c r="F504" s="86">
        <f>Цены!E494</f>
        <v>2496</v>
      </c>
      <c r="G504" s="111">
        <f t="shared" ref="G504:G512" si="45">E504*F504</f>
        <v>0</v>
      </c>
      <c r="H504" s="20"/>
    </row>
    <row r="505" spans="1:8" x14ac:dyDescent="0.2">
      <c r="A505" s="5">
        <v>491</v>
      </c>
      <c r="B505" s="153"/>
      <c r="C505" s="84" t="str">
        <f>Цены!B495</f>
        <v>Установка карнизов</v>
      </c>
      <c r="D505" s="85" t="str">
        <f>Цены!C495</f>
        <v>м/п</v>
      </c>
      <c r="E505" s="152">
        <f>$D$9</f>
        <v>0</v>
      </c>
      <c r="F505" s="86">
        <f>Цены!E495</f>
        <v>818</v>
      </c>
      <c r="G505" s="111">
        <f t="shared" si="45"/>
        <v>0</v>
      </c>
      <c r="H505" s="20"/>
    </row>
    <row r="506" spans="1:8" x14ac:dyDescent="0.2">
      <c r="A506" s="5">
        <v>492</v>
      </c>
      <c r="B506" s="153"/>
      <c r="C506" s="84" t="str">
        <f>Цены!B496</f>
        <v>Монтаж  электрокарниза</v>
      </c>
      <c r="D506" s="85" t="str">
        <f>Цены!C496</f>
        <v>м/п</v>
      </c>
      <c r="E506" s="152">
        <f>$D$9</f>
        <v>0</v>
      </c>
      <c r="F506" s="86">
        <f>Цены!E496</f>
        <v>3078</v>
      </c>
      <c r="G506" s="111">
        <f t="shared" si="45"/>
        <v>0</v>
      </c>
      <c r="H506" s="20"/>
    </row>
    <row r="507" spans="1:8" x14ac:dyDescent="0.2">
      <c r="A507" s="5">
        <v>493</v>
      </c>
      <c r="B507" s="153"/>
      <c r="C507" s="84" t="str">
        <f>Цены!B497</f>
        <v>Монтаж антресоли</v>
      </c>
      <c r="D507" s="85" t="str">
        <f>Цены!C497</f>
        <v>м2</v>
      </c>
      <c r="E507" s="152">
        <f>$D$10</f>
        <v>0</v>
      </c>
      <c r="F507" s="86">
        <f>Цены!E497</f>
        <v>2964</v>
      </c>
      <c r="G507" s="111">
        <f t="shared" si="45"/>
        <v>0</v>
      </c>
      <c r="H507" s="20"/>
    </row>
    <row r="508" spans="1:8" x14ac:dyDescent="0.2">
      <c r="A508" s="5">
        <v>494</v>
      </c>
      <c r="B508" s="153"/>
      <c r="C508" s="84" t="str">
        <f>Цены!B498</f>
        <v xml:space="preserve">Монтаж ЖК телевизора на стену </v>
      </c>
      <c r="D508" s="85" t="str">
        <f>Цены!C498</f>
        <v>шт.</v>
      </c>
      <c r="E508" s="152">
        <v>1</v>
      </c>
      <c r="F508" s="86">
        <f>Цены!E498</f>
        <v>3951</v>
      </c>
      <c r="G508" s="111">
        <f t="shared" si="45"/>
        <v>3951</v>
      </c>
      <c r="H508" s="20"/>
    </row>
    <row r="509" spans="1:8" x14ac:dyDescent="0.2">
      <c r="A509" s="5">
        <v>495</v>
      </c>
      <c r="B509" s="153"/>
      <c r="C509" s="84" t="str">
        <f>Цены!B499</f>
        <v>Установка  рольставней</v>
      </c>
      <c r="D509" s="85" t="str">
        <f>Цены!C499</f>
        <v>шт.</v>
      </c>
      <c r="E509" s="152">
        <v>1</v>
      </c>
      <c r="F509" s="86">
        <f>Цены!E499</f>
        <v>4392</v>
      </c>
      <c r="G509" s="111">
        <f t="shared" si="45"/>
        <v>4392</v>
      </c>
      <c r="H509" s="20"/>
    </row>
    <row r="510" spans="1:8" x14ac:dyDescent="0.2">
      <c r="A510" s="5">
        <v>496</v>
      </c>
      <c r="B510" s="153"/>
      <c r="C510" s="84" t="str">
        <f>Цены!B500</f>
        <v>Установка полок</v>
      </c>
      <c r="D510" s="85" t="str">
        <f>Цены!C500</f>
        <v>шт.</v>
      </c>
      <c r="E510" s="152">
        <v>1</v>
      </c>
      <c r="F510" s="86">
        <f>Цены!E500</f>
        <v>1053</v>
      </c>
      <c r="G510" s="111">
        <f t="shared" si="45"/>
        <v>1053</v>
      </c>
      <c r="H510" s="20"/>
    </row>
    <row r="511" spans="1:8" x14ac:dyDescent="0.2">
      <c r="A511" s="5">
        <v>497</v>
      </c>
      <c r="B511" s="153"/>
      <c r="C511" s="84" t="str">
        <f>Цены!B501</f>
        <v>Установка зеркал</v>
      </c>
      <c r="D511" s="85" t="str">
        <f>Цены!C501</f>
        <v>шт.</v>
      </c>
      <c r="E511" s="152">
        <v>1</v>
      </c>
      <c r="F511" s="86">
        <f>Цены!E501</f>
        <v>1685</v>
      </c>
      <c r="G511" s="111">
        <f t="shared" si="45"/>
        <v>1685</v>
      </c>
      <c r="H511" s="20"/>
    </row>
    <row r="512" spans="1:8" ht="25.5" x14ac:dyDescent="0.2">
      <c r="A512" s="5">
        <v>498</v>
      </c>
      <c r="B512" s="153"/>
      <c r="C512" s="84" t="str">
        <f>Цены!B502</f>
        <v>Установка экрана для радиатора из МДФ (без изготовления)</v>
      </c>
      <c r="D512" s="85" t="str">
        <f>Цены!C502</f>
        <v>шт.</v>
      </c>
      <c r="E512" s="152">
        <v>1</v>
      </c>
      <c r="F512" s="86">
        <f>Цены!E502</f>
        <v>972</v>
      </c>
      <c r="G512" s="111">
        <f t="shared" si="45"/>
        <v>972</v>
      </c>
      <c r="H512" s="20"/>
    </row>
    <row r="513" spans="1:8" x14ac:dyDescent="0.2">
      <c r="A513" s="5">
        <v>499</v>
      </c>
      <c r="B513" s="153"/>
      <c r="C513" s="154" t="str">
        <f>Цены!B503</f>
        <v>&lt;Запасные строчки&gt;</v>
      </c>
      <c r="D513" s="155">
        <f>Цены!C503</f>
        <v>0</v>
      </c>
      <c r="E513" s="152"/>
      <c r="F513" s="156">
        <f>Цены!E503</f>
        <v>0</v>
      </c>
      <c r="G513" s="111">
        <f>E513*F513</f>
        <v>0</v>
      </c>
      <c r="H513" s="20"/>
    </row>
    <row r="514" spans="1:8" x14ac:dyDescent="0.2">
      <c r="A514" s="5">
        <v>500</v>
      </c>
      <c r="B514" s="153"/>
      <c r="C514" s="154" t="str">
        <f>Цены!B504</f>
        <v>&lt;Запасные строчки&gt;</v>
      </c>
      <c r="D514" s="155">
        <f>Цены!C504</f>
        <v>0</v>
      </c>
      <c r="E514" s="152"/>
      <c r="F514" s="156">
        <f>Цены!E504</f>
        <v>0</v>
      </c>
      <c r="G514" s="111">
        <f>E514*F514</f>
        <v>0</v>
      </c>
      <c r="H514" s="20"/>
    </row>
    <row r="515" spans="1:8" x14ac:dyDescent="0.2">
      <c r="A515" s="5">
        <v>501</v>
      </c>
      <c r="B515" s="153"/>
      <c r="C515" s="154" t="str">
        <f>Цены!B505</f>
        <v>&lt;Запасные строчки&gt;</v>
      </c>
      <c r="D515" s="155">
        <f>Цены!C505</f>
        <v>0</v>
      </c>
      <c r="E515" s="152"/>
      <c r="F515" s="156">
        <f>Цены!E505</f>
        <v>0</v>
      </c>
      <c r="G515" s="111">
        <f>E515*F515</f>
        <v>0</v>
      </c>
      <c r="H515" s="20"/>
    </row>
    <row r="516" spans="1:8" x14ac:dyDescent="0.2">
      <c r="A516" s="5">
        <v>502</v>
      </c>
      <c r="B516" s="153"/>
      <c r="C516" s="154" t="str">
        <f>Цены!B506</f>
        <v>&lt;Запасные строчки&gt;</v>
      </c>
      <c r="D516" s="155">
        <f>Цены!C506</f>
        <v>0</v>
      </c>
      <c r="E516" s="152"/>
      <c r="F516" s="156">
        <f>Цены!E506</f>
        <v>0</v>
      </c>
      <c r="G516" s="111">
        <f>E516*F516</f>
        <v>0</v>
      </c>
      <c r="H516" s="20"/>
    </row>
    <row r="517" spans="1:8" x14ac:dyDescent="0.2">
      <c r="A517" s="5">
        <v>503</v>
      </c>
      <c r="B517" s="153"/>
      <c r="C517" s="154" t="str">
        <f>Цены!B507</f>
        <v>&lt;Запасные строчки&gt;</v>
      </c>
      <c r="D517" s="155">
        <f>Цены!C507</f>
        <v>0</v>
      </c>
      <c r="E517" s="152"/>
      <c r="F517" s="156">
        <f>Цены!E507</f>
        <v>0</v>
      </c>
      <c r="G517" s="111">
        <f>E517*F517</f>
        <v>0</v>
      </c>
      <c r="H517" s="20"/>
    </row>
    <row r="518" spans="1:8" x14ac:dyDescent="0.2">
      <c r="A518" s="5">
        <v>504</v>
      </c>
      <c r="B518" s="5" t="str">
        <f>B333</f>
        <v/>
      </c>
      <c r="C518" s="433" t="s">
        <v>363</v>
      </c>
      <c r="D518" s="433"/>
      <c r="E518" s="433"/>
      <c r="F518" s="433"/>
      <c r="G518" s="112">
        <f>SUMIF(B335:B517,1,G335:G517)</f>
        <v>0</v>
      </c>
      <c r="H518" s="20"/>
    </row>
    <row r="519" spans="1:8" ht="25.5" x14ac:dyDescent="0.2">
      <c r="A519" s="5">
        <v>505</v>
      </c>
      <c r="B519" s="103" t="str">
        <f>IF(SUM(B520:B583)&gt;0,1,"")</f>
        <v/>
      </c>
      <c r="C519" s="97" t="str">
        <f ca="1">C1&amp;". Электромонтажные  работы"</f>
        <v>10. Электромонтажные  работы</v>
      </c>
      <c r="D519" s="98" t="s">
        <v>804</v>
      </c>
      <c r="E519" s="107" t="s">
        <v>531</v>
      </c>
      <c r="F519" s="99" t="s">
        <v>805</v>
      </c>
      <c r="G519" s="110" t="s">
        <v>578</v>
      </c>
      <c r="H519" s="20"/>
    </row>
    <row r="520" spans="1:8" ht="38.25" x14ac:dyDescent="0.2">
      <c r="A520" s="5">
        <v>506</v>
      </c>
      <c r="B520" s="153"/>
      <c r="C520" s="84" t="str">
        <f>Цены!B510</f>
        <v>Штробление кирпичных/гипсолитовых/пеноблочных стен под элкабель</v>
      </c>
      <c r="D520" s="85" t="str">
        <f>Цены!C510</f>
        <v>м/п</v>
      </c>
      <c r="E520" s="152">
        <f>$D$9</f>
        <v>0</v>
      </c>
      <c r="F520" s="86">
        <f>Цены!E510</f>
        <v>450</v>
      </c>
      <c r="G520" s="111">
        <f t="shared" ref="G520:G551" si="46">E520*F520</f>
        <v>0</v>
      </c>
      <c r="H520" s="20"/>
    </row>
    <row r="521" spans="1:8" x14ac:dyDescent="0.2">
      <c r="A521" s="5">
        <v>507</v>
      </c>
      <c r="B521" s="153"/>
      <c r="C521" s="84" t="str">
        <f>Цены!B511</f>
        <v>Штробление бетонных стен под элкабель</v>
      </c>
      <c r="D521" s="85" t="str">
        <f>Цены!C511</f>
        <v>м/п</v>
      </c>
      <c r="E521" s="152">
        <v>40</v>
      </c>
      <c r="F521" s="86">
        <f>Цены!E511</f>
        <v>780</v>
      </c>
      <c r="G521" s="111">
        <f t="shared" si="46"/>
        <v>31200</v>
      </c>
      <c r="H521" s="20"/>
    </row>
    <row r="522" spans="1:8" x14ac:dyDescent="0.2">
      <c r="A522" s="5">
        <v>508</v>
      </c>
      <c r="B522" s="153"/>
      <c r="C522" s="84" t="str">
        <f>Цены!B512</f>
        <v>Заделка штроб</v>
      </c>
      <c r="D522" s="85" t="str">
        <f>Цены!C512</f>
        <v>м/п</v>
      </c>
      <c r="E522" s="152">
        <v>40</v>
      </c>
      <c r="F522" s="86">
        <f>Цены!E512</f>
        <v>108</v>
      </c>
      <c r="G522" s="111">
        <f t="shared" si="46"/>
        <v>4320</v>
      </c>
      <c r="H522" s="20"/>
    </row>
    <row r="523" spans="1:8" x14ac:dyDescent="0.2">
      <c r="A523" s="5">
        <v>509</v>
      </c>
      <c r="B523" s="153"/>
      <c r="C523" s="84" t="str">
        <f>Цены!B513</f>
        <v xml:space="preserve">Высверливание чаши под подрозетник в бетоне </v>
      </c>
      <c r="D523" s="85" t="str">
        <f>Цены!C513</f>
        <v>шт.</v>
      </c>
      <c r="E523" s="152">
        <v>35</v>
      </c>
      <c r="F523" s="86">
        <f>Цены!E513</f>
        <v>780</v>
      </c>
      <c r="G523" s="111">
        <f t="shared" si="46"/>
        <v>27300</v>
      </c>
      <c r="H523" s="20"/>
    </row>
    <row r="524" spans="1:8" ht="25.5" x14ac:dyDescent="0.2">
      <c r="A524" s="5">
        <v>510</v>
      </c>
      <c r="B524" s="153"/>
      <c r="C524" s="84" t="str">
        <f>Цены!B514</f>
        <v xml:space="preserve">Высверливание чаши под подрозетник в гипсолите/Пеноблоке </v>
      </c>
      <c r="D524" s="85" t="str">
        <f>Цены!C514</f>
        <v>шт.</v>
      </c>
      <c r="E524" s="152">
        <v>1</v>
      </c>
      <c r="F524" s="86">
        <f>Цены!E514</f>
        <v>420</v>
      </c>
      <c r="G524" s="111">
        <f t="shared" si="46"/>
        <v>420</v>
      </c>
      <c r="H524" s="20"/>
    </row>
    <row r="525" spans="1:8" x14ac:dyDescent="0.2">
      <c r="A525" s="5">
        <v>511</v>
      </c>
      <c r="B525" s="153"/>
      <c r="C525" s="84" t="str">
        <f>Цены!B515</f>
        <v>Высверливание отверстия под подрозетник в ГКЛ</v>
      </c>
      <c r="D525" s="85" t="str">
        <f>Цены!C515</f>
        <v>шт.</v>
      </c>
      <c r="E525" s="152">
        <v>1</v>
      </c>
      <c r="F525" s="86">
        <f>Цены!E515</f>
        <v>381</v>
      </c>
      <c r="G525" s="111">
        <f t="shared" si="46"/>
        <v>381</v>
      </c>
      <c r="H525" s="20"/>
    </row>
    <row r="526" spans="1:8" x14ac:dyDescent="0.2">
      <c r="A526" s="5">
        <v>512</v>
      </c>
      <c r="B526" s="153"/>
      <c r="C526" s="84" t="str">
        <f>Цены!B516</f>
        <v xml:space="preserve">Высверливание чаши под подрозетник в кирпиче </v>
      </c>
      <c r="D526" s="85" t="str">
        <f>Цены!C516</f>
        <v>шт.</v>
      </c>
      <c r="E526" s="152">
        <v>1</v>
      </c>
      <c r="F526" s="86">
        <f>Цены!E516</f>
        <v>668</v>
      </c>
      <c r="G526" s="111">
        <f t="shared" si="46"/>
        <v>668</v>
      </c>
      <c r="H526" s="20"/>
    </row>
    <row r="527" spans="1:8" x14ac:dyDescent="0.2">
      <c r="A527" s="5">
        <v>513</v>
      </c>
      <c r="B527" s="153"/>
      <c r="C527" s="84" t="str">
        <f>Цены!B517</f>
        <v xml:space="preserve">Установка подрозетника </v>
      </c>
      <c r="D527" s="85" t="str">
        <f>Цены!C517</f>
        <v>шт.</v>
      </c>
      <c r="E527" s="152">
        <v>35</v>
      </c>
      <c r="F527" s="86">
        <f>Цены!E517</f>
        <v>186</v>
      </c>
      <c r="G527" s="111">
        <f t="shared" si="46"/>
        <v>6510</v>
      </c>
      <c r="H527" s="20"/>
    </row>
    <row r="528" spans="1:8" x14ac:dyDescent="0.2">
      <c r="A528" s="5">
        <v>514</v>
      </c>
      <c r="B528" s="153"/>
      <c r="C528" s="84" t="str">
        <f>Цены!B518</f>
        <v>Установка механизма, панели электроточки</v>
      </c>
      <c r="D528" s="85" t="str">
        <f>Цены!C518</f>
        <v>шт.</v>
      </c>
      <c r="E528" s="152">
        <v>35</v>
      </c>
      <c r="F528" s="86">
        <f>Цены!E518</f>
        <v>638</v>
      </c>
      <c r="G528" s="111">
        <f t="shared" si="46"/>
        <v>22330</v>
      </c>
      <c r="H528" s="20"/>
    </row>
    <row r="529" spans="1:8" x14ac:dyDescent="0.2">
      <c r="A529" s="5">
        <v>515</v>
      </c>
      <c r="B529" s="153"/>
      <c r="C529" s="84" t="str">
        <f>Цены!B519</f>
        <v>Установка электроточки накладной</v>
      </c>
      <c r="D529" s="85" t="str">
        <f>Цены!C519</f>
        <v>шт.</v>
      </c>
      <c r="E529" s="152">
        <v>1</v>
      </c>
      <c r="F529" s="86">
        <f>Цены!E519</f>
        <v>488</v>
      </c>
      <c r="G529" s="111">
        <f t="shared" si="46"/>
        <v>488</v>
      </c>
      <c r="H529" s="20"/>
    </row>
    <row r="530" spans="1:8" x14ac:dyDescent="0.2">
      <c r="A530" s="5">
        <v>516</v>
      </c>
      <c r="B530" s="153"/>
      <c r="C530" s="84" t="str">
        <f>Цены!B520</f>
        <v>Установка диммера</v>
      </c>
      <c r="D530" s="85" t="str">
        <f>Цены!C520</f>
        <v>шт.</v>
      </c>
      <c r="E530" s="152">
        <v>1</v>
      </c>
      <c r="F530" s="86">
        <f>Цены!E520</f>
        <v>983</v>
      </c>
      <c r="G530" s="111">
        <f t="shared" si="46"/>
        <v>983</v>
      </c>
      <c r="H530" s="20"/>
    </row>
    <row r="531" spans="1:8" x14ac:dyDescent="0.2">
      <c r="A531" s="5">
        <v>517</v>
      </c>
      <c r="B531" s="153"/>
      <c r="C531" s="84" t="str">
        <f>Цены!B521</f>
        <v xml:space="preserve">Установка перекрестного выключателя </v>
      </c>
      <c r="D531" s="85" t="str">
        <f>Цены!C521</f>
        <v>шт.</v>
      </c>
      <c r="E531" s="152">
        <v>1</v>
      </c>
      <c r="F531" s="86">
        <f>Цены!E521</f>
        <v>1028</v>
      </c>
      <c r="G531" s="111">
        <f t="shared" si="46"/>
        <v>1028</v>
      </c>
      <c r="H531" s="20"/>
    </row>
    <row r="532" spans="1:8" x14ac:dyDescent="0.2">
      <c r="A532" s="5">
        <v>518</v>
      </c>
      <c r="B532" s="153"/>
      <c r="C532" s="84" t="str">
        <f>Цены!B522</f>
        <v xml:space="preserve">Установка проходного выключателя </v>
      </c>
      <c r="D532" s="85" t="str">
        <f>Цены!C522</f>
        <v>шт.</v>
      </c>
      <c r="E532" s="152">
        <v>1</v>
      </c>
      <c r="F532" s="86">
        <f>Цены!E522</f>
        <v>713</v>
      </c>
      <c r="G532" s="111">
        <f t="shared" si="46"/>
        <v>713</v>
      </c>
      <c r="H532" s="20"/>
    </row>
    <row r="533" spans="1:8" ht="25.5" x14ac:dyDescent="0.2">
      <c r="A533" s="5">
        <v>519</v>
      </c>
      <c r="B533" s="153"/>
      <c r="C533" s="84" t="str">
        <f>Цены!B523</f>
        <v>Установка проходного 2х клавишного выключателя</v>
      </c>
      <c r="D533" s="85" t="str">
        <f>Цены!C523</f>
        <v>шт.</v>
      </c>
      <c r="E533" s="152">
        <v>1</v>
      </c>
      <c r="F533" s="86">
        <f>Цены!E523</f>
        <v>912</v>
      </c>
      <c r="G533" s="111">
        <f t="shared" si="46"/>
        <v>912</v>
      </c>
      <c r="H533" s="20"/>
    </row>
    <row r="534" spans="1:8" ht="25.5" x14ac:dyDescent="0.2">
      <c r="A534" s="5">
        <v>520</v>
      </c>
      <c r="B534" s="153"/>
      <c r="C534" s="84" t="str">
        <f>Цены!B524</f>
        <v xml:space="preserve">Установка проходного 3х клавишного выключателя </v>
      </c>
      <c r="D534" s="85" t="str">
        <f>Цены!C524</f>
        <v>шт.</v>
      </c>
      <c r="E534" s="152">
        <v>1</v>
      </c>
      <c r="F534" s="86">
        <f>Цены!E524</f>
        <v>954</v>
      </c>
      <c r="G534" s="111">
        <f t="shared" si="46"/>
        <v>954</v>
      </c>
      <c r="H534" s="20"/>
    </row>
    <row r="535" spans="1:8" x14ac:dyDescent="0.2">
      <c r="A535" s="5">
        <v>521</v>
      </c>
      <c r="B535" s="153"/>
      <c r="C535" s="84" t="str">
        <f>Цены!B525</f>
        <v>Установка электроточки в ГКЛ</v>
      </c>
      <c r="D535" s="85" t="str">
        <f>Цены!C525</f>
        <v>шт.</v>
      </c>
      <c r="E535" s="152">
        <v>1</v>
      </c>
      <c r="F535" s="86">
        <f>Цены!E525</f>
        <v>612</v>
      </c>
      <c r="G535" s="111">
        <f t="shared" si="46"/>
        <v>612</v>
      </c>
      <c r="H535" s="20"/>
    </row>
    <row r="536" spans="1:8" x14ac:dyDescent="0.2">
      <c r="A536" s="5">
        <v>522</v>
      </c>
      <c r="B536" s="153"/>
      <c r="C536" s="84" t="str">
        <f>Цены!B526</f>
        <v>Установка 3х фазной розетки накладной</v>
      </c>
      <c r="D536" s="85" t="str">
        <f>Цены!C526</f>
        <v>шт.</v>
      </c>
      <c r="E536" s="152">
        <v>1</v>
      </c>
      <c r="F536" s="86">
        <f>Цены!E526</f>
        <v>702</v>
      </c>
      <c r="G536" s="111">
        <f t="shared" si="46"/>
        <v>702</v>
      </c>
      <c r="H536" s="20"/>
    </row>
    <row r="537" spans="1:8" x14ac:dyDescent="0.2">
      <c r="A537" s="5">
        <v>523</v>
      </c>
      <c r="B537" s="153"/>
      <c r="C537" s="84" t="str">
        <f>Цены!B527</f>
        <v>Установка светильника трекового</v>
      </c>
      <c r="D537" s="85" t="str">
        <f>Цены!C527</f>
        <v>шт.</v>
      </c>
      <c r="E537" s="152">
        <v>6</v>
      </c>
      <c r="F537" s="86">
        <f>Цены!E527</f>
        <v>518</v>
      </c>
      <c r="G537" s="111">
        <f t="shared" si="46"/>
        <v>3108</v>
      </c>
      <c r="H537" s="20"/>
    </row>
    <row r="538" spans="1:8" ht="25.5" x14ac:dyDescent="0.2">
      <c r="A538" s="5">
        <v>524</v>
      </c>
      <c r="B538" s="153"/>
      <c r="C538" s="84" t="str">
        <f>Цены!B528</f>
        <v>Установка 3х фазной розетки внутренней установки</v>
      </c>
      <c r="D538" s="85" t="str">
        <f>Цены!C528</f>
        <v>шт.</v>
      </c>
      <c r="E538" s="152">
        <v>1</v>
      </c>
      <c r="F538" s="86">
        <f>Цены!E528</f>
        <v>1053</v>
      </c>
      <c r="G538" s="111">
        <f t="shared" si="46"/>
        <v>1053</v>
      </c>
      <c r="H538" s="20"/>
    </row>
    <row r="539" spans="1:8" x14ac:dyDescent="0.2">
      <c r="A539" s="5">
        <v>525</v>
      </c>
      <c r="B539" s="153"/>
      <c r="C539" s="84" t="str">
        <f>Цены!B529</f>
        <v>Монтаж встраиваемого линейного освещения</v>
      </c>
      <c r="D539" s="85" t="str">
        <f>Цены!C529</f>
        <v>м/п</v>
      </c>
      <c r="E539" s="152">
        <f>$D$9</f>
        <v>0</v>
      </c>
      <c r="F539" s="86">
        <f>Цены!E529</f>
        <v>5961</v>
      </c>
      <c r="G539" s="111">
        <f t="shared" si="46"/>
        <v>0</v>
      </c>
      <c r="H539" s="20"/>
    </row>
    <row r="540" spans="1:8" ht="25.5" x14ac:dyDescent="0.2">
      <c r="A540" s="5">
        <v>526</v>
      </c>
      <c r="B540" s="153"/>
      <c r="C540" s="84" t="str">
        <f>Цены!B530</f>
        <v>Установка трекового освещения (без монтажа осветительных приборов)</v>
      </c>
      <c r="D540" s="85" t="str">
        <f>Цены!C530</f>
        <v>м/п</v>
      </c>
      <c r="E540" s="152">
        <v>6</v>
      </c>
      <c r="F540" s="86">
        <f>Цены!E530</f>
        <v>498</v>
      </c>
      <c r="G540" s="111">
        <f t="shared" si="46"/>
        <v>2988</v>
      </c>
      <c r="H540" s="20"/>
    </row>
    <row r="541" spans="1:8" x14ac:dyDescent="0.2">
      <c r="A541" s="5">
        <v>527</v>
      </c>
      <c r="B541" s="153"/>
      <c r="C541" s="84" t="str">
        <f>Цены!B531</f>
        <v>Установка люстры (без сборки)</v>
      </c>
      <c r="D541" s="85" t="str">
        <f>Цены!C531</f>
        <v>шт.</v>
      </c>
      <c r="E541" s="152">
        <v>1</v>
      </c>
      <c r="F541" s="86">
        <f>Цены!E531</f>
        <v>2168</v>
      </c>
      <c r="G541" s="111">
        <f t="shared" si="46"/>
        <v>2168</v>
      </c>
      <c r="H541" s="20"/>
    </row>
    <row r="542" spans="1:8" ht="25.5" x14ac:dyDescent="0.2">
      <c r="A542" s="5">
        <v>528</v>
      </c>
      <c r="B542" s="153"/>
      <c r="C542" s="84" t="str">
        <f>Цены!B532</f>
        <v>Установка встраиваемых светильников под окраску</v>
      </c>
      <c r="D542" s="85" t="str">
        <f>Цены!C532</f>
        <v>шт.</v>
      </c>
      <c r="E542" s="152">
        <v>1</v>
      </c>
      <c r="F542" s="86">
        <f>Цены!E532</f>
        <v>2670</v>
      </c>
      <c r="G542" s="111">
        <f t="shared" si="46"/>
        <v>2670</v>
      </c>
      <c r="H542" s="20"/>
    </row>
    <row r="543" spans="1:8" x14ac:dyDescent="0.2">
      <c r="A543" s="5">
        <v>529</v>
      </c>
      <c r="B543" s="153"/>
      <c r="C543" s="84" t="str">
        <f>Цены!B533</f>
        <v>Установка светильников точечных</v>
      </c>
      <c r="D543" s="85" t="str">
        <f>Цены!C533</f>
        <v>шт.</v>
      </c>
      <c r="E543" s="152">
        <v>6</v>
      </c>
      <c r="F543" s="86">
        <f>Цены!E533</f>
        <v>450</v>
      </c>
      <c r="G543" s="111">
        <f t="shared" si="46"/>
        <v>2700</v>
      </c>
      <c r="H543" s="20"/>
    </row>
    <row r="544" spans="1:8" x14ac:dyDescent="0.2">
      <c r="A544" s="5">
        <v>530</v>
      </c>
      <c r="B544" s="153"/>
      <c r="C544" s="84" t="str">
        <f>Цены!B534</f>
        <v>Установка светильника настенного,бра</v>
      </c>
      <c r="D544" s="85" t="str">
        <f>Цены!C534</f>
        <v>шт.</v>
      </c>
      <c r="E544" s="152">
        <v>1</v>
      </c>
      <c r="F544" s="86">
        <f>Цены!E534</f>
        <v>956</v>
      </c>
      <c r="G544" s="111">
        <f t="shared" si="46"/>
        <v>956</v>
      </c>
      <c r="H544" s="20"/>
    </row>
    <row r="545" spans="1:8" x14ac:dyDescent="0.2">
      <c r="A545" s="5">
        <v>531</v>
      </c>
      <c r="B545" s="153"/>
      <c r="C545" s="84" t="str">
        <f>Цены!B535</f>
        <v>Установка светодиодной ленты</v>
      </c>
      <c r="D545" s="85" t="str">
        <f>Цены!C535</f>
        <v>м/п</v>
      </c>
      <c r="E545" s="152">
        <v>8</v>
      </c>
      <c r="F545" s="86">
        <f>Цены!E535</f>
        <v>563</v>
      </c>
      <c r="G545" s="111">
        <f t="shared" si="46"/>
        <v>4504</v>
      </c>
      <c r="H545" s="20"/>
    </row>
    <row r="546" spans="1:8" ht="25.5" x14ac:dyDescent="0.2">
      <c r="A546" s="5">
        <v>532</v>
      </c>
      <c r="B546" s="153"/>
      <c r="C546" s="84" t="str">
        <f>Цены!B536</f>
        <v>Установка светодиодной ленты в алюминиевом коробе</v>
      </c>
      <c r="D546" s="85" t="str">
        <f>Цены!C536</f>
        <v>м/п</v>
      </c>
      <c r="E546" s="152">
        <f>$D$9</f>
        <v>0</v>
      </c>
      <c r="F546" s="86">
        <f>Цены!E536</f>
        <v>623</v>
      </c>
      <c r="G546" s="111">
        <f t="shared" si="46"/>
        <v>0</v>
      </c>
      <c r="H546" s="20"/>
    </row>
    <row r="547" spans="1:8" x14ac:dyDescent="0.2">
      <c r="A547" s="5">
        <v>533</v>
      </c>
      <c r="B547" s="153"/>
      <c r="C547" s="84" t="str">
        <f>Цены!B537</f>
        <v xml:space="preserve">Прокладка кабеля в гофре </v>
      </c>
      <c r="D547" s="85" t="str">
        <f>Цены!C537</f>
        <v>м/п</v>
      </c>
      <c r="E547" s="152">
        <f>$D$9*6</f>
        <v>0</v>
      </c>
      <c r="F547" s="86">
        <f>Цены!E537</f>
        <v>570</v>
      </c>
      <c r="G547" s="111">
        <f t="shared" si="46"/>
        <v>0</v>
      </c>
      <c r="H547" s="20"/>
    </row>
    <row r="548" spans="1:8" x14ac:dyDescent="0.2">
      <c r="A548" s="5">
        <v>534</v>
      </c>
      <c r="B548" s="153"/>
      <c r="C548" s="84" t="str">
        <f>Цены!B538</f>
        <v>Прокладка кабеля</v>
      </c>
      <c r="D548" s="85" t="str">
        <f>Цены!C538</f>
        <v>м/п</v>
      </c>
      <c r="E548" s="152">
        <f>$D$9</f>
        <v>0</v>
      </c>
      <c r="F548" s="86">
        <f>Цены!E538</f>
        <v>375</v>
      </c>
      <c r="G548" s="111">
        <f t="shared" si="46"/>
        <v>0</v>
      </c>
      <c r="H548" s="20"/>
    </row>
    <row r="549" spans="1:8" x14ac:dyDescent="0.2">
      <c r="A549" s="5">
        <v>535</v>
      </c>
      <c r="B549" s="153"/>
      <c r="C549" s="84" t="str">
        <f>Цены!B539</f>
        <v>Прокладка кабеля телефонного/интернет UTP</v>
      </c>
      <c r="D549" s="85" t="str">
        <f>Цены!C539</f>
        <v>м/п</v>
      </c>
      <c r="E549" s="152">
        <v>1</v>
      </c>
      <c r="F549" s="86">
        <f>Цены!E539</f>
        <v>165</v>
      </c>
      <c r="G549" s="111">
        <f t="shared" si="46"/>
        <v>165</v>
      </c>
      <c r="H549" s="20"/>
    </row>
    <row r="550" spans="1:8" x14ac:dyDescent="0.2">
      <c r="A550" s="5">
        <v>536</v>
      </c>
      <c r="B550" s="153"/>
      <c r="C550" s="84" t="str">
        <f>Цены!B540</f>
        <v>Установка  кабель-канала</v>
      </c>
      <c r="D550" s="85" t="str">
        <f>Цены!C540</f>
        <v>м/п</v>
      </c>
      <c r="E550" s="152">
        <f>$D$9</f>
        <v>0</v>
      </c>
      <c r="F550" s="86">
        <f>Цены!E540</f>
        <v>180</v>
      </c>
      <c r="G550" s="111">
        <f t="shared" si="46"/>
        <v>0</v>
      </c>
      <c r="H550" s="20"/>
    </row>
    <row r="551" spans="1:8" x14ac:dyDescent="0.2">
      <c r="A551" s="5">
        <v>537</v>
      </c>
      <c r="B551" s="153"/>
      <c r="C551" s="84" t="str">
        <f>Цены!B541</f>
        <v>Монтаж кабельного лотка металл</v>
      </c>
      <c r="D551" s="85" t="str">
        <f>Цены!C541</f>
        <v>м/п</v>
      </c>
      <c r="E551" s="152">
        <v>1</v>
      </c>
      <c r="F551" s="86">
        <f>Цены!E541</f>
        <v>261</v>
      </c>
      <c r="G551" s="111">
        <f t="shared" si="46"/>
        <v>261</v>
      </c>
      <c r="H551" s="20"/>
    </row>
    <row r="552" spans="1:8" x14ac:dyDescent="0.2">
      <c r="A552" s="5">
        <v>538</v>
      </c>
      <c r="B552" s="153"/>
      <c r="C552" s="84" t="str">
        <f>Цены!B542</f>
        <v>Установка контроллера для светодиодной ленты</v>
      </c>
      <c r="D552" s="85" t="str">
        <f>Цены!C542</f>
        <v>шт.</v>
      </c>
      <c r="E552" s="152">
        <v>1</v>
      </c>
      <c r="F552" s="86">
        <f>Цены!E542</f>
        <v>1757</v>
      </c>
      <c r="G552" s="111">
        <f t="shared" ref="G552:G583" si="47">E552*F552</f>
        <v>1757</v>
      </c>
      <c r="H552" s="20"/>
    </row>
    <row r="553" spans="1:8" x14ac:dyDescent="0.2">
      <c r="A553" s="5">
        <v>539</v>
      </c>
      <c r="B553" s="153"/>
      <c r="C553" s="84" t="str">
        <f>Цены!B543</f>
        <v>Установка автоматического выключателя</v>
      </c>
      <c r="D553" s="85" t="str">
        <f>Цены!C543</f>
        <v>шт.</v>
      </c>
      <c r="E553" s="152">
        <v>8</v>
      </c>
      <c r="F553" s="86">
        <f>Цены!E543</f>
        <v>791</v>
      </c>
      <c r="G553" s="111">
        <f t="shared" si="47"/>
        <v>6328</v>
      </c>
      <c r="H553" s="20"/>
    </row>
    <row r="554" spans="1:8" x14ac:dyDescent="0.2">
      <c r="A554" s="5">
        <v>540</v>
      </c>
      <c r="B554" s="153"/>
      <c r="C554" s="84" t="str">
        <f>Цены!B544</f>
        <v>Установка дифф автоматического выключателя</v>
      </c>
      <c r="D554" s="85" t="str">
        <f>Цены!C544</f>
        <v>шт.</v>
      </c>
      <c r="E554" s="152">
        <v>3</v>
      </c>
      <c r="F554" s="86">
        <f>Цены!E544</f>
        <v>1218</v>
      </c>
      <c r="G554" s="111">
        <f t="shared" si="47"/>
        <v>3654</v>
      </c>
      <c r="H554" s="20"/>
    </row>
    <row r="555" spans="1:8" x14ac:dyDescent="0.2">
      <c r="A555" s="5">
        <v>541</v>
      </c>
      <c r="B555" s="153"/>
      <c r="C555" s="84" t="str">
        <f>Цены!B545</f>
        <v>Установка УЗО</v>
      </c>
      <c r="D555" s="85" t="str">
        <f>Цены!C545</f>
        <v>шт.</v>
      </c>
      <c r="E555" s="152">
        <v>3</v>
      </c>
      <c r="F555" s="86">
        <f>Цены!E545</f>
        <v>1389</v>
      </c>
      <c r="G555" s="111">
        <f t="shared" si="47"/>
        <v>4167</v>
      </c>
      <c r="H555" s="20"/>
    </row>
    <row r="556" spans="1:8" x14ac:dyDescent="0.2">
      <c r="A556" s="5">
        <v>542</v>
      </c>
      <c r="B556" s="153"/>
      <c r="C556" s="84" t="str">
        <f>Цены!B546</f>
        <v>Монтаж элщита накладного</v>
      </c>
      <c r="D556" s="85" t="str">
        <f>Цены!C546</f>
        <v>шт.</v>
      </c>
      <c r="E556" s="152">
        <v>1</v>
      </c>
      <c r="F556" s="86">
        <f>Цены!E546</f>
        <v>2636</v>
      </c>
      <c r="G556" s="111">
        <f t="shared" si="47"/>
        <v>2636</v>
      </c>
      <c r="H556" s="20"/>
    </row>
    <row r="557" spans="1:8" x14ac:dyDescent="0.2">
      <c r="A557" s="5">
        <v>543</v>
      </c>
      <c r="B557" s="153"/>
      <c r="C557" s="84" t="str">
        <f>Цены!B547</f>
        <v>Подключение к вводному щиту</v>
      </c>
      <c r="D557" s="85" t="str">
        <f>Цены!C547</f>
        <v>шт.</v>
      </c>
      <c r="E557" s="152">
        <v>1</v>
      </c>
      <c r="F557" s="86">
        <f>Цены!E547</f>
        <v>2265</v>
      </c>
      <c r="G557" s="111">
        <f t="shared" si="47"/>
        <v>2265</v>
      </c>
      <c r="H557" s="20"/>
    </row>
    <row r="558" spans="1:8" ht="25.5" x14ac:dyDescent="0.2">
      <c r="A558" s="5">
        <v>544</v>
      </c>
      <c r="B558" s="153"/>
      <c r="C558" s="84" t="str">
        <f>Цены!B548</f>
        <v>Соединение медных проводов пайкой+термоусадка</v>
      </c>
      <c r="D558" s="85" t="str">
        <f>Цены!C548</f>
        <v>шт.</v>
      </c>
      <c r="E558" s="152">
        <v>1</v>
      </c>
      <c r="F558" s="86">
        <f>Цены!E548</f>
        <v>510</v>
      </c>
      <c r="G558" s="111">
        <f t="shared" si="47"/>
        <v>510</v>
      </c>
      <c r="H558" s="20"/>
    </row>
    <row r="559" spans="1:8" x14ac:dyDescent="0.2">
      <c r="A559" s="5">
        <v>545</v>
      </c>
      <c r="B559" s="153"/>
      <c r="C559" s="84" t="str">
        <f>Цены!B549</f>
        <v>Наращивание кабеля (спайка + терм усадка)</v>
      </c>
      <c r="D559" s="85" t="str">
        <f>Цены!C549</f>
        <v>шт.</v>
      </c>
      <c r="E559" s="152">
        <v>1</v>
      </c>
      <c r="F559" s="86">
        <f>Цены!E549</f>
        <v>510</v>
      </c>
      <c r="G559" s="111">
        <f t="shared" si="47"/>
        <v>510</v>
      </c>
      <c r="H559" s="20"/>
    </row>
    <row r="560" spans="1:8" x14ac:dyDescent="0.2">
      <c r="A560" s="5">
        <v>546</v>
      </c>
      <c r="B560" s="153"/>
      <c r="C560" s="84" t="str">
        <f>Цены!B550</f>
        <v>Установка распределительной коробки накладной</v>
      </c>
      <c r="D560" s="85" t="str">
        <f>Цены!C550</f>
        <v>шт.</v>
      </c>
      <c r="E560" s="152">
        <v>1</v>
      </c>
      <c r="F560" s="86">
        <f>Цены!E550</f>
        <v>855</v>
      </c>
      <c r="G560" s="111">
        <f t="shared" si="47"/>
        <v>855</v>
      </c>
      <c r="H560" s="20"/>
    </row>
    <row r="561" spans="1:8" ht="25.5" x14ac:dyDescent="0.2">
      <c r="A561" s="5">
        <v>547</v>
      </c>
      <c r="B561" s="153"/>
      <c r="C561" s="84" t="str">
        <f>Цены!B551</f>
        <v>Монтаж элщита до 6 автоматов кирпичной стене (ПГП,пеноблок)</v>
      </c>
      <c r="D561" s="85" t="str">
        <f>Цены!C551</f>
        <v>шт.</v>
      </c>
      <c r="E561" s="152">
        <v>1</v>
      </c>
      <c r="F561" s="86">
        <f>Цены!E551</f>
        <v>2847</v>
      </c>
      <c r="G561" s="111">
        <f t="shared" si="47"/>
        <v>2847</v>
      </c>
      <c r="H561" s="20"/>
    </row>
    <row r="562" spans="1:8" ht="25.5" x14ac:dyDescent="0.2">
      <c r="A562" s="5">
        <v>548</v>
      </c>
      <c r="B562" s="153"/>
      <c r="C562" s="84" t="str">
        <f>Цены!B552</f>
        <v>Монтаж элщита до 16 автоматов в кирпичной стене (ПГП,пеноблок)</v>
      </c>
      <c r="D562" s="85" t="str">
        <f>Цены!C552</f>
        <v>шт.</v>
      </c>
      <c r="E562" s="152">
        <v>1</v>
      </c>
      <c r="F562" s="86">
        <f>Цены!E552</f>
        <v>3618</v>
      </c>
      <c r="G562" s="111">
        <f t="shared" si="47"/>
        <v>3618</v>
      </c>
      <c r="H562" s="20"/>
    </row>
    <row r="563" spans="1:8" ht="25.5" x14ac:dyDescent="0.2">
      <c r="A563" s="5">
        <v>549</v>
      </c>
      <c r="B563" s="153"/>
      <c r="C563" s="84" t="str">
        <f>Цены!B553</f>
        <v>Монтаж элщита до 24 автоматов в кирпичной стене  (ПГП,пеноблок)</v>
      </c>
      <c r="D563" s="85" t="str">
        <f>Цены!C553</f>
        <v>шт.</v>
      </c>
      <c r="E563" s="152">
        <v>1</v>
      </c>
      <c r="F563" s="86">
        <f>Цены!E553</f>
        <v>4392</v>
      </c>
      <c r="G563" s="111">
        <f t="shared" si="47"/>
        <v>4392</v>
      </c>
      <c r="H563" s="20"/>
    </row>
    <row r="564" spans="1:8" ht="25.5" x14ac:dyDescent="0.2">
      <c r="A564" s="5">
        <v>550</v>
      </c>
      <c r="B564" s="153"/>
      <c r="C564" s="84" t="str">
        <f>Цены!B554</f>
        <v>Монтаж элщита свыше 24 автоматов в кирпичной стене  (ПГП,пеноблок)</v>
      </c>
      <c r="D564" s="85" t="str">
        <f>Цены!C554</f>
        <v>шт.</v>
      </c>
      <c r="E564" s="152">
        <v>1</v>
      </c>
      <c r="F564" s="86">
        <f>Цены!E554</f>
        <v>8700</v>
      </c>
      <c r="G564" s="111">
        <f t="shared" si="47"/>
        <v>8700</v>
      </c>
      <c r="H564" s="20"/>
    </row>
    <row r="565" spans="1:8" x14ac:dyDescent="0.2">
      <c r="A565" s="5">
        <v>551</v>
      </c>
      <c r="B565" s="153"/>
      <c r="C565" s="84" t="str">
        <f>Цены!B555</f>
        <v>Монтаж элщита до 6 автоматов в бетонной стене</v>
      </c>
      <c r="D565" s="85" t="str">
        <f>Цены!C555</f>
        <v>шт.</v>
      </c>
      <c r="E565" s="152">
        <v>1</v>
      </c>
      <c r="F565" s="86">
        <f>Цены!E555</f>
        <v>4317</v>
      </c>
      <c r="G565" s="111">
        <f t="shared" si="47"/>
        <v>4317</v>
      </c>
      <c r="H565" s="20"/>
    </row>
    <row r="566" spans="1:8" x14ac:dyDescent="0.2">
      <c r="A566" s="5">
        <v>552</v>
      </c>
      <c r="B566" s="153"/>
      <c r="C566" s="84" t="str">
        <f>Цены!B556</f>
        <v>Монтаж элщита до 12 автоматов в бетонной стене</v>
      </c>
      <c r="D566" s="85" t="str">
        <f>Цены!C556</f>
        <v>шт.</v>
      </c>
      <c r="E566" s="152">
        <v>1</v>
      </c>
      <c r="F566" s="86">
        <f>Цены!E556</f>
        <v>5013</v>
      </c>
      <c r="G566" s="111">
        <f t="shared" si="47"/>
        <v>5013</v>
      </c>
      <c r="H566" s="20"/>
    </row>
    <row r="567" spans="1:8" x14ac:dyDescent="0.2">
      <c r="A567" s="5">
        <v>553</v>
      </c>
      <c r="B567" s="153"/>
      <c r="C567" s="84" t="str">
        <f>Цены!B557</f>
        <v>Монтаж элщита до 18 автоматов в бетонной стене</v>
      </c>
      <c r="D567" s="85" t="str">
        <f>Цены!C557</f>
        <v>шт.</v>
      </c>
      <c r="E567" s="152">
        <v>1</v>
      </c>
      <c r="F567" s="86">
        <f>Цены!E557</f>
        <v>5718</v>
      </c>
      <c r="G567" s="111">
        <f t="shared" si="47"/>
        <v>5718</v>
      </c>
      <c r="H567" s="20"/>
    </row>
    <row r="568" spans="1:8" x14ac:dyDescent="0.2">
      <c r="A568" s="5">
        <v>554</v>
      </c>
      <c r="B568" s="153"/>
      <c r="C568" s="84" t="str">
        <f>Цены!B558</f>
        <v>Монтаж элщита до 24 автоматов в бетонной стене</v>
      </c>
      <c r="D568" s="85" t="str">
        <f>Цены!C558</f>
        <v>шт.</v>
      </c>
      <c r="E568" s="152">
        <v>1</v>
      </c>
      <c r="F568" s="86">
        <f>Цены!E558</f>
        <v>7674</v>
      </c>
      <c r="G568" s="111">
        <f t="shared" si="47"/>
        <v>7674</v>
      </c>
      <c r="H568" s="20"/>
    </row>
    <row r="569" spans="1:8" ht="25.5" x14ac:dyDescent="0.2">
      <c r="A569" s="5">
        <v>555</v>
      </c>
      <c r="B569" s="153"/>
      <c r="C569" s="84" t="str">
        <f>Цены!B559</f>
        <v>Монтаж элщита свыше 24 автоматов в бетонной стене</v>
      </c>
      <c r="D569" s="85" t="str">
        <f>Цены!C559</f>
        <v>шт.</v>
      </c>
      <c r="E569" s="152">
        <v>1</v>
      </c>
      <c r="F569" s="86">
        <f>Цены!E559</f>
        <v>15300</v>
      </c>
      <c r="G569" s="111">
        <f t="shared" si="47"/>
        <v>15300</v>
      </c>
      <c r="H569" s="20"/>
    </row>
    <row r="570" spans="1:8" x14ac:dyDescent="0.2">
      <c r="A570" s="5">
        <v>556</v>
      </c>
      <c r="B570" s="153"/>
      <c r="C570" s="84" t="str">
        <f>Цены!B560</f>
        <v>Комплексное расключение слаботочного щита</v>
      </c>
      <c r="D570" s="85" t="str">
        <f>Цены!C560</f>
        <v>шт.</v>
      </c>
      <c r="E570" s="152">
        <v>1</v>
      </c>
      <c r="F570" s="86">
        <f>Цены!E560</f>
        <v>2310</v>
      </c>
      <c r="G570" s="111">
        <f t="shared" si="47"/>
        <v>2310</v>
      </c>
      <c r="H570" s="20"/>
    </row>
    <row r="571" spans="1:8" x14ac:dyDescent="0.2">
      <c r="A571" s="5">
        <v>557</v>
      </c>
      <c r="B571" s="153"/>
      <c r="C571" s="84" t="str">
        <f>Цены!B561</f>
        <v>Прозвонка электрики (точка)</v>
      </c>
      <c r="D571" s="85" t="str">
        <f>Цены!C561</f>
        <v>шт.</v>
      </c>
      <c r="E571" s="152">
        <v>1</v>
      </c>
      <c r="F571" s="86">
        <f>Цены!E561</f>
        <v>249</v>
      </c>
      <c r="G571" s="111">
        <f t="shared" si="47"/>
        <v>249</v>
      </c>
      <c r="H571" s="20"/>
    </row>
    <row r="572" spans="1:8" x14ac:dyDescent="0.2">
      <c r="A572" s="5">
        <v>558</v>
      </c>
      <c r="B572" s="153"/>
      <c r="C572" s="84" t="str">
        <f>Цены!B562</f>
        <v>Установка  вентилятора</v>
      </c>
      <c r="D572" s="85" t="str">
        <f>Цены!C562</f>
        <v>шт.</v>
      </c>
      <c r="E572" s="152">
        <v>1</v>
      </c>
      <c r="F572" s="86">
        <f>Цены!E562</f>
        <v>942</v>
      </c>
      <c r="G572" s="111">
        <f t="shared" si="47"/>
        <v>942</v>
      </c>
      <c r="H572" s="20"/>
    </row>
    <row r="573" spans="1:8" x14ac:dyDescent="0.2">
      <c r="A573" s="5">
        <v>559</v>
      </c>
      <c r="B573" s="153"/>
      <c r="C573" s="84" t="str">
        <f>Цены!B563</f>
        <v xml:space="preserve">Установка конвектора электрического </v>
      </c>
      <c r="D573" s="85" t="str">
        <f>Цены!C563</f>
        <v>шт.</v>
      </c>
      <c r="E573" s="152">
        <v>1</v>
      </c>
      <c r="F573" s="86">
        <f>Цены!E563</f>
        <v>1779</v>
      </c>
      <c r="G573" s="111">
        <f t="shared" si="47"/>
        <v>1779</v>
      </c>
      <c r="H573" s="20"/>
    </row>
    <row r="574" spans="1:8" x14ac:dyDescent="0.2">
      <c r="A574" s="5">
        <v>560</v>
      </c>
      <c r="B574" s="153"/>
      <c r="C574" s="84" t="str">
        <f>Цены!B564</f>
        <v>Установка звонка</v>
      </c>
      <c r="D574" s="85" t="str">
        <f>Цены!C564</f>
        <v>шт.</v>
      </c>
      <c r="E574" s="152">
        <v>1</v>
      </c>
      <c r="F574" s="86">
        <f>Цены!E564</f>
        <v>624</v>
      </c>
      <c r="G574" s="111">
        <f t="shared" si="47"/>
        <v>624</v>
      </c>
      <c r="H574" s="20"/>
    </row>
    <row r="575" spans="1:8" x14ac:dyDescent="0.2">
      <c r="A575" s="5">
        <v>561</v>
      </c>
      <c r="B575" s="153"/>
      <c r="C575" s="84" t="str">
        <f>Цены!B565</f>
        <v>Установка домофона (на старое место)</v>
      </c>
      <c r="D575" s="85" t="str">
        <f>Цены!C565</f>
        <v>шт.</v>
      </c>
      <c r="E575" s="152">
        <v>1</v>
      </c>
      <c r="F575" s="86">
        <f>Цены!E565</f>
        <v>890</v>
      </c>
      <c r="G575" s="111">
        <f t="shared" si="47"/>
        <v>890</v>
      </c>
      <c r="H575" s="20"/>
    </row>
    <row r="576" spans="1:8" x14ac:dyDescent="0.2">
      <c r="A576" s="5">
        <v>562</v>
      </c>
      <c r="B576" s="153"/>
      <c r="C576" s="84" t="str">
        <f>Цены!B566</f>
        <v>Устройство инфракрасного теплого пола</v>
      </c>
      <c r="D576" s="85" t="str">
        <f>Цены!C566</f>
        <v>м2</v>
      </c>
      <c r="E576" s="152">
        <v>1</v>
      </c>
      <c r="F576" s="86">
        <f>Цены!E566</f>
        <v>1404</v>
      </c>
      <c r="G576" s="111">
        <f t="shared" si="47"/>
        <v>1404</v>
      </c>
      <c r="H576" s="20"/>
    </row>
    <row r="577" spans="1:8" x14ac:dyDescent="0.2">
      <c r="A577" s="5">
        <v>563</v>
      </c>
      <c r="B577" s="153"/>
      <c r="C577" s="84" t="str">
        <f>Цены!B567</f>
        <v>Установка терморегулятора под теплый пол</v>
      </c>
      <c r="D577" s="85" t="str">
        <f>Цены!C567</f>
        <v>шт.</v>
      </c>
      <c r="E577" s="152">
        <v>1</v>
      </c>
      <c r="F577" s="86">
        <f>Цены!E567</f>
        <v>1758</v>
      </c>
      <c r="G577" s="111">
        <f t="shared" si="47"/>
        <v>1758</v>
      </c>
      <c r="H577" s="20"/>
    </row>
    <row r="578" spans="1:8" ht="25.5" x14ac:dyDescent="0.2">
      <c r="A578" s="5">
        <v>564</v>
      </c>
      <c r="B578" s="153"/>
      <c r="C578" s="84" t="str">
        <f>Цены!B568</f>
        <v>Устройство теплого пола из карбоновых матов (кабель)</v>
      </c>
      <c r="D578" s="85" t="str">
        <f>Цены!C568</f>
        <v>м2</v>
      </c>
      <c r="E578" s="152">
        <v>1</v>
      </c>
      <c r="F578" s="86">
        <f>Цены!E568</f>
        <v>1581</v>
      </c>
      <c r="G578" s="111">
        <f t="shared" si="47"/>
        <v>1581</v>
      </c>
      <c r="H578" s="20"/>
    </row>
    <row r="579" spans="1:8" x14ac:dyDescent="0.2">
      <c r="A579" s="5">
        <v>565</v>
      </c>
      <c r="B579" s="153"/>
      <c r="C579" s="84" t="str">
        <f>Цены!B569</f>
        <v xml:space="preserve">Составление однолинейной схемы до 16 модулей  </v>
      </c>
      <c r="D579" s="85" t="str">
        <f>Цены!C569</f>
        <v>шт.</v>
      </c>
      <c r="E579" s="152">
        <v>1</v>
      </c>
      <c r="F579" s="86">
        <f>Цены!E569</f>
        <v>7500</v>
      </c>
      <c r="G579" s="111">
        <f t="shared" si="47"/>
        <v>7500</v>
      </c>
      <c r="H579" s="20"/>
    </row>
    <row r="580" spans="1:8" ht="25.5" x14ac:dyDescent="0.2">
      <c r="A580" s="5">
        <v>566</v>
      </c>
      <c r="B580" s="153"/>
      <c r="C580" s="84" t="str">
        <f>Цены!B570</f>
        <v xml:space="preserve">Составление однолинейной схемы от 16 до 24 модулей  </v>
      </c>
      <c r="D580" s="85" t="str">
        <f>Цены!C570</f>
        <v>шт.</v>
      </c>
      <c r="E580" s="152">
        <v>1</v>
      </c>
      <c r="F580" s="86">
        <f>Цены!E570</f>
        <v>15000</v>
      </c>
      <c r="G580" s="111">
        <f t="shared" si="47"/>
        <v>15000</v>
      </c>
      <c r="H580" s="20"/>
    </row>
    <row r="581" spans="1:8" ht="25.5" x14ac:dyDescent="0.2">
      <c r="A581" s="5">
        <v>567</v>
      </c>
      <c r="B581" s="153"/>
      <c r="C581" s="84" t="str">
        <f>Цены!B571</f>
        <v>Составление однолинейной схемы от 24  до 36 модулей</v>
      </c>
      <c r="D581" s="85" t="str">
        <f>Цены!C571</f>
        <v>шт.</v>
      </c>
      <c r="E581" s="152">
        <v>1</v>
      </c>
      <c r="F581" s="86">
        <f>Цены!E571</f>
        <v>22500</v>
      </c>
      <c r="G581" s="111">
        <f t="shared" si="47"/>
        <v>22500</v>
      </c>
      <c r="H581" s="20"/>
    </row>
    <row r="582" spans="1:8" x14ac:dyDescent="0.2">
      <c r="A582" s="5">
        <v>568</v>
      </c>
      <c r="B582" s="153"/>
      <c r="C582" s="154" t="str">
        <f>Цены!B572</f>
        <v>&lt;Запасные строчки&gt;</v>
      </c>
      <c r="D582" s="155">
        <f>Цены!C572</f>
        <v>0</v>
      </c>
      <c r="E582" s="152"/>
      <c r="F582" s="156">
        <f>Цены!E572</f>
        <v>0</v>
      </c>
      <c r="G582" s="157">
        <f t="shared" si="47"/>
        <v>0</v>
      </c>
      <c r="H582" s="20"/>
    </row>
    <row r="583" spans="1:8" x14ac:dyDescent="0.2">
      <c r="A583" s="5">
        <v>569</v>
      </c>
      <c r="B583" s="153"/>
      <c r="C583" s="154" t="str">
        <f>Цены!B573</f>
        <v>&lt;Запасные строчки&gt;</v>
      </c>
      <c r="D583" s="155">
        <f>Цены!C573</f>
        <v>0</v>
      </c>
      <c r="E583" s="152"/>
      <c r="F583" s="156">
        <f>Цены!E573</f>
        <v>0</v>
      </c>
      <c r="G583" s="157">
        <f t="shared" si="47"/>
        <v>0</v>
      </c>
      <c r="H583" s="20"/>
    </row>
    <row r="584" spans="1:8" x14ac:dyDescent="0.2">
      <c r="A584" s="5">
        <v>570</v>
      </c>
      <c r="B584" s="5" t="str">
        <f>B519</f>
        <v/>
      </c>
      <c r="C584" s="433" t="s">
        <v>410</v>
      </c>
      <c r="D584" s="433"/>
      <c r="E584" s="433"/>
      <c r="F584" s="433"/>
      <c r="G584" s="112">
        <f>SUMIF(B520:B583,1,G520:G583)</f>
        <v>0</v>
      </c>
      <c r="H584" s="20"/>
    </row>
    <row r="585" spans="1:8" ht="25.5" x14ac:dyDescent="0.2">
      <c r="A585" s="5">
        <v>571</v>
      </c>
      <c r="B585" s="103" t="str">
        <f>IF(SUM(B586:B682)&gt;0,1,"")</f>
        <v/>
      </c>
      <c r="C585" s="97" t="str">
        <f ca="1">C1&amp;". Сантехнические  работы"</f>
        <v>10. Сантехнические  работы</v>
      </c>
      <c r="D585" s="98" t="s">
        <v>804</v>
      </c>
      <c r="E585" s="107" t="s">
        <v>531</v>
      </c>
      <c r="F585" s="99" t="s">
        <v>805</v>
      </c>
      <c r="G585" s="110" t="s">
        <v>578</v>
      </c>
      <c r="H585" s="20"/>
    </row>
    <row r="586" spans="1:8" ht="38.25" x14ac:dyDescent="0.2">
      <c r="A586" s="5">
        <v>572</v>
      </c>
      <c r="B586" s="153"/>
      <c r="C586" s="84" t="str">
        <f>Цены!B576</f>
        <v>Снятие и установка радиатора, без замены, для проведения работ по стенам при наличие шаровых кранов</v>
      </c>
      <c r="D586" s="85" t="str">
        <f>Цены!C576</f>
        <v>шт.</v>
      </c>
      <c r="E586" s="152">
        <v>1</v>
      </c>
      <c r="F586" s="86">
        <f>Цены!E576</f>
        <v>3990</v>
      </c>
      <c r="G586" s="111">
        <f t="shared" ref="G586:G617" si="48">E586*F586</f>
        <v>3990</v>
      </c>
      <c r="H586" s="20"/>
    </row>
    <row r="587" spans="1:8" x14ac:dyDescent="0.2">
      <c r="A587" s="5">
        <v>573</v>
      </c>
      <c r="B587" s="153"/>
      <c r="C587" s="84" t="str">
        <f>Цены!B577</f>
        <v>Монтаж радиатора на готовое подключение</v>
      </c>
      <c r="D587" s="85" t="str">
        <f>Цены!C577</f>
        <v>шт.</v>
      </c>
      <c r="E587" s="152">
        <v>1</v>
      </c>
      <c r="F587" s="86">
        <f>Цены!E577</f>
        <v>4868</v>
      </c>
      <c r="G587" s="111">
        <f t="shared" si="48"/>
        <v>4868</v>
      </c>
      <c r="H587" s="20"/>
    </row>
    <row r="588" spans="1:8" ht="25.5" x14ac:dyDescent="0.2">
      <c r="A588" s="5">
        <v>574</v>
      </c>
      <c r="B588" s="153"/>
      <c r="C588" s="84" t="str">
        <f>Цены!B578</f>
        <v>Монтаж вертикального радиатора с переносом труб ввода/вывода воды на стену</v>
      </c>
      <c r="D588" s="85" t="str">
        <f>Цены!C578</f>
        <v>шт.</v>
      </c>
      <c r="E588" s="152">
        <f>$D$9</f>
        <v>0</v>
      </c>
      <c r="F588" s="86">
        <f>Цены!E578</f>
        <v>9450</v>
      </c>
      <c r="G588" s="111">
        <f t="shared" si="48"/>
        <v>0</v>
      </c>
      <c r="H588" s="20"/>
    </row>
    <row r="589" spans="1:8" x14ac:dyDescent="0.2">
      <c r="A589" s="5">
        <v>575</v>
      </c>
      <c r="B589" s="153"/>
      <c r="C589" s="84" t="str">
        <f>Цены!B579</f>
        <v>Перенос вывода/ввода воды радиатора на стену</v>
      </c>
      <c r="D589" s="85" t="str">
        <f>Цены!C579</f>
        <v>шт.</v>
      </c>
      <c r="E589" s="152">
        <f>$D$9</f>
        <v>0</v>
      </c>
      <c r="F589" s="86">
        <f>Цены!E579</f>
        <v>5550</v>
      </c>
      <c r="G589" s="111">
        <f t="shared" si="48"/>
        <v>0</v>
      </c>
      <c r="H589" s="20"/>
    </row>
    <row r="590" spans="1:8" x14ac:dyDescent="0.2">
      <c r="A590" s="5">
        <v>576</v>
      </c>
      <c r="B590" s="153"/>
      <c r="C590" s="84" t="str">
        <f>Цены!B580</f>
        <v>Монтаж конвекторов напольных</v>
      </c>
      <c r="D590" s="85" t="str">
        <f>Цены!C580</f>
        <v>м/п</v>
      </c>
      <c r="E590" s="152">
        <f>$D$9</f>
        <v>0</v>
      </c>
      <c r="F590" s="86">
        <f>Цены!E580</f>
        <v>5883</v>
      </c>
      <c r="G590" s="111">
        <f t="shared" si="48"/>
        <v>0</v>
      </c>
      <c r="H590" s="20"/>
    </row>
    <row r="591" spans="1:8" x14ac:dyDescent="0.2">
      <c r="A591" s="5">
        <v>577</v>
      </c>
      <c r="B591" s="153"/>
      <c r="C591" s="84" t="str">
        <f>Цены!B581</f>
        <v xml:space="preserve">Штробление кирпичных стен до 7 см </v>
      </c>
      <c r="D591" s="85" t="str">
        <f>Цены!C581</f>
        <v>м/п</v>
      </c>
      <c r="E591" s="152">
        <f>$D$9</f>
        <v>0</v>
      </c>
      <c r="F591" s="86">
        <f>Цены!E581</f>
        <v>1448</v>
      </c>
      <c r="G591" s="111">
        <f t="shared" si="48"/>
        <v>0</v>
      </c>
      <c r="H591" s="20"/>
    </row>
    <row r="592" spans="1:8" x14ac:dyDescent="0.2">
      <c r="A592" s="5">
        <v>578</v>
      </c>
      <c r="B592" s="153"/>
      <c r="C592" s="84" t="str">
        <f>Цены!B582</f>
        <v>Штробление бетонных стен до 7 см</v>
      </c>
      <c r="D592" s="85" t="str">
        <f>Цены!C582</f>
        <v>м/п</v>
      </c>
      <c r="E592" s="152">
        <v>1</v>
      </c>
      <c r="F592" s="86">
        <f>Цены!E582</f>
        <v>2768</v>
      </c>
      <c r="G592" s="111">
        <f t="shared" si="48"/>
        <v>2768</v>
      </c>
      <c r="H592" s="20"/>
    </row>
    <row r="593" spans="1:8" x14ac:dyDescent="0.2">
      <c r="A593" s="5">
        <v>579</v>
      </c>
      <c r="B593" s="153"/>
      <c r="C593" s="84" t="str">
        <f>Цены!B583</f>
        <v>Штробление стен для прокладки труб ГВС и ХВС</v>
      </c>
      <c r="D593" s="85" t="str">
        <f>Цены!C583</f>
        <v>м/п</v>
      </c>
      <c r="E593" s="152">
        <v>1</v>
      </c>
      <c r="F593" s="86">
        <f>Цены!E583</f>
        <v>780</v>
      </c>
      <c r="G593" s="111">
        <f t="shared" si="48"/>
        <v>780</v>
      </c>
      <c r="H593" s="20"/>
    </row>
    <row r="594" spans="1:8" x14ac:dyDescent="0.2">
      <c r="A594" s="5">
        <v>580</v>
      </c>
      <c r="B594" s="153"/>
      <c r="C594" s="84" t="str">
        <f>Цены!B584</f>
        <v>Заделка сантехнических штроб</v>
      </c>
      <c r="D594" s="85" t="str">
        <f>Цены!C584</f>
        <v>м/п</v>
      </c>
      <c r="E594" s="152">
        <v>1</v>
      </c>
      <c r="F594" s="86">
        <f>Цены!E584</f>
        <v>177</v>
      </c>
      <c r="G594" s="111">
        <f t="shared" si="48"/>
        <v>177</v>
      </c>
      <c r="H594" s="20"/>
    </row>
    <row r="595" spans="1:8" ht="25.5" x14ac:dyDescent="0.2">
      <c r="A595" s="5">
        <v>581</v>
      </c>
      <c r="B595" s="153"/>
      <c r="C595" s="84" t="str">
        <f>Цены!B585</f>
        <v xml:space="preserve">Пробивка отверстия в гипсолитовой стене ф50-110мм до 100 мм в толщине </v>
      </c>
      <c r="D595" s="85" t="str">
        <f>Цены!C585</f>
        <v>шт.</v>
      </c>
      <c r="E595" s="152">
        <f>$D$9</f>
        <v>0</v>
      </c>
      <c r="F595" s="86">
        <f>Цены!E585</f>
        <v>990</v>
      </c>
      <c r="G595" s="111">
        <f t="shared" si="48"/>
        <v>0</v>
      </c>
      <c r="H595" s="20"/>
    </row>
    <row r="596" spans="1:8" ht="25.5" x14ac:dyDescent="0.2">
      <c r="A596" s="5">
        <v>582</v>
      </c>
      <c r="B596" s="153"/>
      <c r="C596" s="84" t="str">
        <f>Цены!B586</f>
        <v xml:space="preserve">Пробивка отверстия в бетонной стене ф50--110мм до 100 мм толщины стен </v>
      </c>
      <c r="D596" s="85" t="str">
        <f>Цены!C586</f>
        <v>шт.</v>
      </c>
      <c r="E596" s="152">
        <v>1</v>
      </c>
      <c r="F596" s="86">
        <f>Цены!E586</f>
        <v>3233</v>
      </c>
      <c r="G596" s="111">
        <f t="shared" si="48"/>
        <v>3233</v>
      </c>
      <c r="H596" s="20"/>
    </row>
    <row r="597" spans="1:8" ht="25.5" x14ac:dyDescent="0.2">
      <c r="A597" s="5">
        <v>583</v>
      </c>
      <c r="B597" s="153"/>
      <c r="C597" s="84" t="str">
        <f>Цены!B587</f>
        <v xml:space="preserve">Пробивка отверстия в кирпичной стене ф50-110 мм до 100 мм в толщине </v>
      </c>
      <c r="D597" s="85" t="str">
        <f>Цены!C587</f>
        <v>шт.</v>
      </c>
      <c r="E597" s="152">
        <v>1</v>
      </c>
      <c r="F597" s="86">
        <f>Цены!E587</f>
        <v>1673</v>
      </c>
      <c r="G597" s="111">
        <f t="shared" si="48"/>
        <v>1673</v>
      </c>
      <c r="H597" s="20"/>
    </row>
    <row r="598" spans="1:8" ht="25.5" x14ac:dyDescent="0.2">
      <c r="A598" s="5">
        <v>584</v>
      </c>
      <c r="B598" s="153"/>
      <c r="C598" s="84" t="str">
        <f>Цены!B588</f>
        <v>Утепление труб канализации/водоснабжения/теплоизоляция</v>
      </c>
      <c r="D598" s="85" t="str">
        <f>Цены!C588</f>
        <v>м/п</v>
      </c>
      <c r="E598" s="152">
        <v>1</v>
      </c>
      <c r="F598" s="86">
        <f>Цены!E588</f>
        <v>147</v>
      </c>
      <c r="G598" s="111">
        <f t="shared" si="48"/>
        <v>147</v>
      </c>
      <c r="H598" s="20"/>
    </row>
    <row r="599" spans="1:8" x14ac:dyDescent="0.2">
      <c r="A599" s="5">
        <v>585</v>
      </c>
      <c r="B599" s="153"/>
      <c r="C599" s="84" t="str">
        <f>Цены!B589</f>
        <v>Устройство шумоизоляции труб стояка</v>
      </c>
      <c r="D599" s="85" t="str">
        <f>Цены!C589</f>
        <v>м/п</v>
      </c>
      <c r="E599" s="152">
        <v>1</v>
      </c>
      <c r="F599" s="86">
        <f>Цены!E589</f>
        <v>1470</v>
      </c>
      <c r="G599" s="111">
        <f t="shared" si="48"/>
        <v>1470</v>
      </c>
      <c r="H599" s="20"/>
    </row>
    <row r="600" spans="1:8" x14ac:dyDescent="0.2">
      <c r="A600" s="5">
        <v>586</v>
      </c>
      <c r="B600" s="153"/>
      <c r="C600" s="84" t="str">
        <f>Цены!B590</f>
        <v>Устройство сан тех - шкафа (ГКЛ , Пеноблок)</v>
      </c>
      <c r="D600" s="85" t="str">
        <f>Цены!C590</f>
        <v>м/п</v>
      </c>
      <c r="E600" s="152">
        <v>1</v>
      </c>
      <c r="F600" s="86">
        <f>Цены!E590</f>
        <v>2070</v>
      </c>
      <c r="G600" s="111">
        <f t="shared" si="48"/>
        <v>2070</v>
      </c>
      <c r="H600" s="20"/>
    </row>
    <row r="601" spans="1:8" x14ac:dyDescent="0.2">
      <c r="A601" s="5">
        <v>587</v>
      </c>
      <c r="B601" s="153"/>
      <c r="C601" s="84" t="str">
        <f>Цены!B591</f>
        <v xml:space="preserve">Установка ванны </v>
      </c>
      <c r="D601" s="85" t="str">
        <f>Цены!C591</f>
        <v>шт.</v>
      </c>
      <c r="E601" s="152">
        <v>1</v>
      </c>
      <c r="F601" s="86">
        <f>Цены!E591</f>
        <v>5451</v>
      </c>
      <c r="G601" s="111">
        <f t="shared" si="48"/>
        <v>5451</v>
      </c>
      <c r="H601" s="20"/>
    </row>
    <row r="602" spans="1:8" x14ac:dyDescent="0.2">
      <c r="A602" s="5">
        <v>588</v>
      </c>
      <c r="B602" s="153"/>
      <c r="C602" s="84" t="str">
        <f>Цены!B592</f>
        <v>Установка ванны ("джакузи")</v>
      </c>
      <c r="D602" s="85" t="str">
        <f>Цены!C592</f>
        <v>шт.</v>
      </c>
      <c r="E602" s="152">
        <v>1</v>
      </c>
      <c r="F602" s="86">
        <f>Цены!E592</f>
        <v>7314</v>
      </c>
      <c r="G602" s="111">
        <f t="shared" si="48"/>
        <v>7314</v>
      </c>
      <c r="H602" s="20"/>
    </row>
    <row r="603" spans="1:8" x14ac:dyDescent="0.2">
      <c r="A603" s="5">
        <v>589</v>
      </c>
      <c r="B603" s="153"/>
      <c r="C603" s="84" t="str">
        <f>Цены!B593</f>
        <v>Установка ванны (чугун, камень)</v>
      </c>
      <c r="D603" s="85" t="str">
        <f>Цены!C593</f>
        <v>шт.</v>
      </c>
      <c r="E603" s="152">
        <v>1</v>
      </c>
      <c r="F603" s="86">
        <f>Цены!E593</f>
        <v>7964</v>
      </c>
      <c r="G603" s="111">
        <f t="shared" si="48"/>
        <v>7964</v>
      </c>
      <c r="H603" s="20"/>
    </row>
    <row r="604" spans="1:8" x14ac:dyDescent="0.2">
      <c r="A604" s="5">
        <v>590</v>
      </c>
      <c r="B604" s="153"/>
      <c r="C604" s="84" t="str">
        <f>Цены!B594</f>
        <v>Установка ванны стоимостью свыше 100000р</v>
      </c>
      <c r="D604" s="85" t="str">
        <f>Цены!C594</f>
        <v>шт.</v>
      </c>
      <c r="E604" s="152">
        <v>1</v>
      </c>
      <c r="F604" s="86">
        <f>Цены!E594</f>
        <v>15900</v>
      </c>
      <c r="G604" s="111">
        <f t="shared" si="48"/>
        <v>15900</v>
      </c>
      <c r="H604" s="20"/>
    </row>
    <row r="605" spans="1:8" x14ac:dyDescent="0.2">
      <c r="A605" s="5">
        <v>591</v>
      </c>
      <c r="B605" s="153"/>
      <c r="C605" s="84" t="str">
        <f>Цены!B595</f>
        <v xml:space="preserve">Монтаж стеклянных шторок на ванну </v>
      </c>
      <c r="D605" s="85" t="str">
        <f>Цены!C595</f>
        <v>шт.</v>
      </c>
      <c r="E605" s="152">
        <v>1</v>
      </c>
      <c r="F605" s="86">
        <f>Цены!E595</f>
        <v>5618</v>
      </c>
      <c r="G605" s="111">
        <f t="shared" si="48"/>
        <v>5618</v>
      </c>
      <c r="H605" s="20"/>
    </row>
    <row r="606" spans="1:8" x14ac:dyDescent="0.2">
      <c r="A606" s="5">
        <v>592</v>
      </c>
      <c r="B606" s="153"/>
      <c r="C606" s="84" t="str">
        <f>Цены!B596</f>
        <v xml:space="preserve">Монтаж пластиковых шторок на ванну </v>
      </c>
      <c r="D606" s="85" t="str">
        <f>Цены!C596</f>
        <v>шт.</v>
      </c>
      <c r="E606" s="152">
        <v>1</v>
      </c>
      <c r="F606" s="86">
        <f>Цены!E596</f>
        <v>2898</v>
      </c>
      <c r="G606" s="111">
        <f t="shared" si="48"/>
        <v>2898</v>
      </c>
      <c r="H606" s="20"/>
    </row>
    <row r="607" spans="1:8" x14ac:dyDescent="0.2">
      <c r="A607" s="5">
        <v>593</v>
      </c>
      <c r="B607" s="153"/>
      <c r="C607" s="84" t="str">
        <f>Цены!B597</f>
        <v>Установка душевой кабины ( размером 80*80)</v>
      </c>
      <c r="D607" s="85" t="str">
        <f>Цены!C597</f>
        <v>шт.</v>
      </c>
      <c r="E607" s="152">
        <v>1</v>
      </c>
      <c r="F607" s="86">
        <f>Цены!E597</f>
        <v>5670</v>
      </c>
      <c r="G607" s="111">
        <f t="shared" si="48"/>
        <v>5670</v>
      </c>
      <c r="H607" s="20"/>
    </row>
    <row r="608" spans="1:8" x14ac:dyDescent="0.2">
      <c r="A608" s="5">
        <v>594</v>
      </c>
      <c r="B608" s="153"/>
      <c r="C608" s="84" t="str">
        <f>Цены!B598</f>
        <v xml:space="preserve">Устройства поддона для душевой кабины </v>
      </c>
      <c r="D608" s="85" t="str">
        <f>Цены!C598</f>
        <v>шт.</v>
      </c>
      <c r="E608" s="152">
        <v>1</v>
      </c>
      <c r="F608" s="86">
        <f>Цены!E598</f>
        <v>5138</v>
      </c>
      <c r="G608" s="111">
        <f t="shared" si="48"/>
        <v>5138</v>
      </c>
      <c r="H608" s="20"/>
    </row>
    <row r="609" spans="1:8" ht="25.5" x14ac:dyDescent="0.2">
      <c r="A609" s="5">
        <v>595</v>
      </c>
      <c r="B609" s="153"/>
      <c r="C609" s="84" t="str">
        <f>Цены!B599</f>
        <v>Устройство подиума (кладка, стяжка, гидроизоляция)</v>
      </c>
      <c r="D609" s="85" t="str">
        <f>Цены!C599</f>
        <v>шт.</v>
      </c>
      <c r="E609" s="152">
        <v>1</v>
      </c>
      <c r="F609" s="86">
        <f>Цены!E599</f>
        <v>20760</v>
      </c>
      <c r="G609" s="111">
        <f t="shared" si="48"/>
        <v>20760</v>
      </c>
      <c r="H609" s="20"/>
    </row>
    <row r="610" spans="1:8" ht="25.5" x14ac:dyDescent="0.2">
      <c r="A610" s="5">
        <v>596</v>
      </c>
      <c r="B610" s="153"/>
      <c r="C610" s="84" t="str">
        <f>Цены!B600</f>
        <v xml:space="preserve">Монтаж стеклянных шторок для душевого поддона </v>
      </c>
      <c r="D610" s="85" t="str">
        <f>Цены!C600</f>
        <v>шт.</v>
      </c>
      <c r="E610" s="152">
        <v>1</v>
      </c>
      <c r="F610" s="86">
        <f>Цены!E600</f>
        <v>10320</v>
      </c>
      <c r="G610" s="111">
        <f t="shared" si="48"/>
        <v>10320</v>
      </c>
      <c r="H610" s="20"/>
    </row>
    <row r="611" spans="1:8" x14ac:dyDescent="0.2">
      <c r="A611" s="5">
        <v>597</v>
      </c>
      <c r="B611" s="153"/>
      <c r="C611" s="84" t="str">
        <f>Цены!B601</f>
        <v xml:space="preserve">Установка сливного трапа </v>
      </c>
      <c r="D611" s="85" t="str">
        <f>Цены!C601</f>
        <v>шт.</v>
      </c>
      <c r="E611" s="152">
        <v>1</v>
      </c>
      <c r="F611" s="86">
        <f>Цены!E601</f>
        <v>2435</v>
      </c>
      <c r="G611" s="111">
        <f t="shared" si="48"/>
        <v>2435</v>
      </c>
      <c r="H611" s="20"/>
    </row>
    <row r="612" spans="1:8" ht="25.5" x14ac:dyDescent="0.2">
      <c r="A612" s="5">
        <v>598</v>
      </c>
      <c r="B612" s="153"/>
      <c r="C612" s="84" t="str">
        <f>Цены!B602</f>
        <v>Устройства подиума с обшивкой фанерой до 10 см прямолинейного</v>
      </c>
      <c r="D612" s="85" t="str">
        <f>Цены!C602</f>
        <v>шт.</v>
      </c>
      <c r="E612" s="152">
        <v>1</v>
      </c>
      <c r="F612" s="86">
        <f>Цены!E602</f>
        <v>10419</v>
      </c>
      <c r="G612" s="111">
        <f t="shared" si="48"/>
        <v>10419</v>
      </c>
      <c r="H612" s="20"/>
    </row>
    <row r="613" spans="1:8" x14ac:dyDescent="0.2">
      <c r="A613" s="5">
        <v>599</v>
      </c>
      <c r="B613" s="153"/>
      <c r="C613" s="84" t="str">
        <f>Цены!B603</f>
        <v>Устройство подиума с установкой поддона</v>
      </c>
      <c r="D613" s="85" t="str">
        <f>Цены!C603</f>
        <v>шт.</v>
      </c>
      <c r="E613" s="152">
        <v>1</v>
      </c>
      <c r="F613" s="86">
        <f>Цены!E603</f>
        <v>6279</v>
      </c>
      <c r="G613" s="111">
        <f t="shared" si="48"/>
        <v>6279</v>
      </c>
      <c r="H613" s="20"/>
    </row>
    <row r="614" spans="1:8" x14ac:dyDescent="0.2">
      <c r="A614" s="5">
        <v>600</v>
      </c>
      <c r="B614" s="153"/>
      <c r="C614" s="84" t="str">
        <f>Цены!B604</f>
        <v>Установка смесителей/гигиенического душа</v>
      </c>
      <c r="D614" s="85" t="str">
        <f>Цены!C604</f>
        <v>шт.</v>
      </c>
      <c r="E614" s="152">
        <v>1</v>
      </c>
      <c r="F614" s="86">
        <f>Цены!E604</f>
        <v>1868</v>
      </c>
      <c r="G614" s="111">
        <f t="shared" si="48"/>
        <v>1868</v>
      </c>
      <c r="H614" s="20"/>
    </row>
    <row r="615" spans="1:8" ht="25.5" x14ac:dyDescent="0.2">
      <c r="A615" s="5">
        <v>601</v>
      </c>
      <c r="B615" s="153"/>
      <c r="C615" s="84" t="str">
        <f>Цены!B605</f>
        <v xml:space="preserve">Установка встраиваемого смесителя/гигиенического душа </v>
      </c>
      <c r="D615" s="85" t="str">
        <f>Цены!C605</f>
        <v>шт.</v>
      </c>
      <c r="E615" s="152">
        <v>1</v>
      </c>
      <c r="F615" s="86">
        <f>Цены!E605</f>
        <v>5183</v>
      </c>
      <c r="G615" s="111">
        <f t="shared" si="48"/>
        <v>5183</v>
      </c>
      <c r="H615" s="20"/>
    </row>
    <row r="616" spans="1:8" x14ac:dyDescent="0.2">
      <c r="A616" s="5">
        <v>602</v>
      </c>
      <c r="B616" s="153"/>
      <c r="C616" s="84" t="str">
        <f>Цены!B606</f>
        <v>Установка тропического душа</v>
      </c>
      <c r="D616" s="85" t="str">
        <f>Цены!C606</f>
        <v>шт.</v>
      </c>
      <c r="E616" s="152">
        <v>1</v>
      </c>
      <c r="F616" s="86">
        <f>Цены!E606</f>
        <v>3204</v>
      </c>
      <c r="G616" s="111">
        <f t="shared" si="48"/>
        <v>3204</v>
      </c>
      <c r="H616" s="20"/>
    </row>
    <row r="617" spans="1:8" x14ac:dyDescent="0.2">
      <c r="A617" s="5">
        <v>603</v>
      </c>
      <c r="B617" s="153"/>
      <c r="C617" s="84" t="str">
        <f>Цены!B607</f>
        <v>Установка душевой штанги</v>
      </c>
      <c r="D617" s="85" t="str">
        <f>Цены!C607</f>
        <v>шт.</v>
      </c>
      <c r="E617" s="152">
        <v>1</v>
      </c>
      <c r="F617" s="86">
        <f>Цены!E607</f>
        <v>1418</v>
      </c>
      <c r="G617" s="111">
        <f t="shared" si="48"/>
        <v>1418</v>
      </c>
      <c r="H617" s="20"/>
    </row>
    <row r="618" spans="1:8" x14ac:dyDescent="0.2">
      <c r="A618" s="5">
        <v>604</v>
      </c>
      <c r="B618" s="153"/>
      <c r="C618" s="84" t="str">
        <f>Цены!B608</f>
        <v xml:space="preserve">Установка сифона </v>
      </c>
      <c r="D618" s="85" t="str">
        <f>Цены!C608</f>
        <v>шт.</v>
      </c>
      <c r="E618" s="152">
        <v>1</v>
      </c>
      <c r="F618" s="86">
        <f>Цены!E608</f>
        <v>828</v>
      </c>
      <c r="G618" s="111">
        <f t="shared" ref="G618:G649" si="49">E618*F618</f>
        <v>828</v>
      </c>
      <c r="H618" s="20"/>
    </row>
    <row r="619" spans="1:8" x14ac:dyDescent="0.2">
      <c r="A619" s="5">
        <v>605</v>
      </c>
      <c r="B619" s="153"/>
      <c r="C619" s="84" t="str">
        <f>Цены!B609</f>
        <v xml:space="preserve">Прокладка труб водоснабжения </v>
      </c>
      <c r="D619" s="85" t="str">
        <f>Цены!C609</f>
        <v>м/п</v>
      </c>
      <c r="E619" s="152">
        <v>1</v>
      </c>
      <c r="F619" s="86">
        <f>Цены!E609</f>
        <v>243</v>
      </c>
      <c r="G619" s="111">
        <f t="shared" si="49"/>
        <v>243</v>
      </c>
      <c r="H619" s="20"/>
    </row>
    <row r="620" spans="1:8" x14ac:dyDescent="0.2">
      <c r="A620" s="5">
        <v>606</v>
      </c>
      <c r="B620" s="153"/>
      <c r="C620" s="84" t="str">
        <f>Цены!B610</f>
        <v xml:space="preserve">Прокладка труб канализации </v>
      </c>
      <c r="D620" s="85" t="str">
        <f>Цены!C610</f>
        <v>м/п</v>
      </c>
      <c r="E620" s="152">
        <v>1</v>
      </c>
      <c r="F620" s="86">
        <f>Цены!E610</f>
        <v>743</v>
      </c>
      <c r="G620" s="111">
        <f t="shared" si="49"/>
        <v>743</v>
      </c>
      <c r="H620" s="20"/>
    </row>
    <row r="621" spans="1:8" x14ac:dyDescent="0.2">
      <c r="A621" s="5">
        <v>607</v>
      </c>
      <c r="B621" s="153"/>
      <c r="C621" s="84" t="str">
        <f>Цены!B611</f>
        <v xml:space="preserve">Монтаж заглушек на трубопроводе/канализации </v>
      </c>
      <c r="D621" s="85" t="str">
        <f>Цены!C611</f>
        <v>шт.</v>
      </c>
      <c r="E621" s="152">
        <v>1</v>
      </c>
      <c r="F621" s="86">
        <f>Цены!E611</f>
        <v>108</v>
      </c>
      <c r="G621" s="111">
        <f t="shared" si="49"/>
        <v>108</v>
      </c>
      <c r="H621" s="20"/>
    </row>
    <row r="622" spans="1:8" x14ac:dyDescent="0.2">
      <c r="A622" s="5">
        <v>608</v>
      </c>
      <c r="B622" s="153"/>
      <c r="C622" s="84" t="str">
        <f>Цены!B612</f>
        <v>Установка кухонной мойки</v>
      </c>
      <c r="D622" s="85" t="str">
        <f>Цены!C612</f>
        <v>шт.</v>
      </c>
      <c r="E622" s="152">
        <v>1</v>
      </c>
      <c r="F622" s="86">
        <f>Цены!E612</f>
        <v>1656</v>
      </c>
      <c r="G622" s="111">
        <f t="shared" si="49"/>
        <v>1656</v>
      </c>
      <c r="H622" s="20"/>
    </row>
    <row r="623" spans="1:8" x14ac:dyDescent="0.2">
      <c r="A623" s="5">
        <v>609</v>
      </c>
      <c r="B623" s="153"/>
      <c r="C623" s="84" t="str">
        <f>Цены!B613</f>
        <v>Сборка коллектора до 5 выходов</v>
      </c>
      <c r="D623" s="85" t="str">
        <f>Цены!C613</f>
        <v>шт.</v>
      </c>
      <c r="E623" s="152">
        <v>1</v>
      </c>
      <c r="F623" s="86">
        <f>Цены!E613</f>
        <v>3105</v>
      </c>
      <c r="G623" s="111">
        <f t="shared" si="49"/>
        <v>3105</v>
      </c>
      <c r="H623" s="20"/>
    </row>
    <row r="624" spans="1:8" x14ac:dyDescent="0.2">
      <c r="A624" s="5">
        <v>610</v>
      </c>
      <c r="B624" s="153"/>
      <c r="C624" s="84" t="str">
        <f>Цены!B614</f>
        <v>Сборка коллектора до 10 выходов</v>
      </c>
      <c r="D624" s="85" t="str">
        <f>Цены!C614</f>
        <v>шт.</v>
      </c>
      <c r="E624" s="152">
        <v>1</v>
      </c>
      <c r="F624" s="86">
        <f>Цены!E614</f>
        <v>5175</v>
      </c>
      <c r="G624" s="111">
        <f t="shared" si="49"/>
        <v>5175</v>
      </c>
      <c r="H624" s="20"/>
    </row>
    <row r="625" spans="1:8" x14ac:dyDescent="0.2">
      <c r="A625" s="5">
        <v>611</v>
      </c>
      <c r="B625" s="153"/>
      <c r="C625" s="84" t="str">
        <f>Цены!B615</f>
        <v>Сборка коллектора свыше 10 выходов</v>
      </c>
      <c r="D625" s="85" t="str">
        <f>Цены!C615</f>
        <v>шт.</v>
      </c>
      <c r="E625" s="152">
        <v>1</v>
      </c>
      <c r="F625" s="86">
        <f>Цены!E615</f>
        <v>6210</v>
      </c>
      <c r="G625" s="111">
        <f t="shared" si="49"/>
        <v>6210</v>
      </c>
      <c r="H625" s="20"/>
    </row>
    <row r="626" spans="1:8" x14ac:dyDescent="0.2">
      <c r="A626" s="5">
        <v>612</v>
      </c>
      <c r="B626" s="153"/>
      <c r="C626" s="84" t="str">
        <f>Цены!B616</f>
        <v>Установка раковины стоимостью свыше 50000р</v>
      </c>
      <c r="D626" s="85" t="str">
        <f>Цены!C616</f>
        <v>шт.</v>
      </c>
      <c r="E626" s="152">
        <v>1</v>
      </c>
      <c r="F626" s="86">
        <f>Цены!E616</f>
        <v>5483</v>
      </c>
      <c r="G626" s="111">
        <f t="shared" si="49"/>
        <v>5483</v>
      </c>
      <c r="H626" s="20"/>
    </row>
    <row r="627" spans="1:8" x14ac:dyDescent="0.2">
      <c r="A627" s="5">
        <v>613</v>
      </c>
      <c r="B627" s="153"/>
      <c r="C627" s="84" t="str">
        <f>Цены!B617</f>
        <v xml:space="preserve">Установка раковины </v>
      </c>
      <c r="D627" s="85" t="str">
        <f>Цены!C617</f>
        <v>шт.</v>
      </c>
      <c r="E627" s="152">
        <v>1</v>
      </c>
      <c r="F627" s="86">
        <f>Цены!E617</f>
        <v>2318</v>
      </c>
      <c r="G627" s="111">
        <f t="shared" si="49"/>
        <v>2318</v>
      </c>
      <c r="H627" s="20"/>
    </row>
    <row r="628" spans="1:8" x14ac:dyDescent="0.2">
      <c r="A628" s="5">
        <v>614</v>
      </c>
      <c r="B628" s="153"/>
      <c r="C628" s="84" t="str">
        <f>Цены!B618</f>
        <v>Монтаж фильтра для воды под мойку</v>
      </c>
      <c r="D628" s="85" t="str">
        <f>Цены!C618</f>
        <v>шт.</v>
      </c>
      <c r="E628" s="152">
        <v>1</v>
      </c>
      <c r="F628" s="86">
        <f>Цены!E618</f>
        <v>1677</v>
      </c>
      <c r="G628" s="111">
        <f t="shared" si="49"/>
        <v>1677</v>
      </c>
      <c r="H628" s="20"/>
    </row>
    <row r="629" spans="1:8" x14ac:dyDescent="0.2">
      <c r="A629" s="5">
        <v>615</v>
      </c>
      <c r="B629" s="153"/>
      <c r="C629" s="84" t="str">
        <f>Цены!B619</f>
        <v>Установка фильтра грубой очистки (косой)</v>
      </c>
      <c r="D629" s="85" t="str">
        <f>Цены!C619</f>
        <v>шт.</v>
      </c>
      <c r="E629" s="152">
        <v>1</v>
      </c>
      <c r="F629" s="86">
        <f>Цены!E619</f>
        <v>1118</v>
      </c>
      <c r="G629" s="111">
        <f t="shared" si="49"/>
        <v>1118</v>
      </c>
      <c r="H629" s="20"/>
    </row>
    <row r="630" spans="1:8" x14ac:dyDescent="0.2">
      <c r="A630" s="5">
        <v>616</v>
      </c>
      <c r="B630" s="153"/>
      <c r="C630" s="84" t="str">
        <f>Цены!B620</f>
        <v xml:space="preserve">Установка магистрального фильтра </v>
      </c>
      <c r="D630" s="85" t="str">
        <f>Цены!C620</f>
        <v>шт.</v>
      </c>
      <c r="E630" s="152">
        <v>1</v>
      </c>
      <c r="F630" s="86">
        <f>Цены!E620</f>
        <v>810</v>
      </c>
      <c r="G630" s="111">
        <f t="shared" si="49"/>
        <v>810</v>
      </c>
      <c r="H630" s="20"/>
    </row>
    <row r="631" spans="1:8" ht="25.5" x14ac:dyDescent="0.2">
      <c r="A631" s="5">
        <v>617</v>
      </c>
      <c r="B631" s="153"/>
      <c r="C631" s="84" t="str">
        <f>Цены!B621</f>
        <v>Установка самопромывного фильтра тонкой очистки</v>
      </c>
      <c r="D631" s="85" t="str">
        <f>Цены!C621</f>
        <v>шт.</v>
      </c>
      <c r="E631" s="152">
        <v>1</v>
      </c>
      <c r="F631" s="86">
        <f>Цены!E621</f>
        <v>2889</v>
      </c>
      <c r="G631" s="111">
        <f t="shared" si="49"/>
        <v>2889</v>
      </c>
      <c r="H631" s="20"/>
    </row>
    <row r="632" spans="1:8" x14ac:dyDescent="0.2">
      <c r="A632" s="5">
        <v>618</v>
      </c>
      <c r="B632" s="153"/>
      <c r="C632" s="84" t="str">
        <f>Цены!B622</f>
        <v>Установка манометра</v>
      </c>
      <c r="D632" s="85" t="str">
        <f>Цены!C622</f>
        <v>шт.</v>
      </c>
      <c r="E632" s="152">
        <v>1</v>
      </c>
      <c r="F632" s="86">
        <f>Цены!E622</f>
        <v>300</v>
      </c>
      <c r="G632" s="111">
        <f t="shared" si="49"/>
        <v>300</v>
      </c>
      <c r="H632" s="20"/>
    </row>
    <row r="633" spans="1:8" x14ac:dyDescent="0.2">
      <c r="A633" s="5">
        <v>619</v>
      </c>
      <c r="B633" s="153"/>
      <c r="C633" s="84" t="str">
        <f>Цены!B623</f>
        <v xml:space="preserve">Установка регулятора давления </v>
      </c>
      <c r="D633" s="85" t="str">
        <f>Цены!C623</f>
        <v>шт.</v>
      </c>
      <c r="E633" s="152">
        <v>1</v>
      </c>
      <c r="F633" s="86">
        <f>Цены!E623</f>
        <v>1070</v>
      </c>
      <c r="G633" s="111">
        <f t="shared" si="49"/>
        <v>1070</v>
      </c>
      <c r="H633" s="20"/>
    </row>
    <row r="634" spans="1:8" x14ac:dyDescent="0.2">
      <c r="A634" s="5">
        <v>620</v>
      </c>
      <c r="B634" s="153"/>
      <c r="C634" s="84" t="str">
        <f>Цены!B624</f>
        <v>Установка компенсатора гидроудара</v>
      </c>
      <c r="D634" s="85" t="str">
        <f>Цены!C624</f>
        <v>шт.</v>
      </c>
      <c r="E634" s="152">
        <v>1</v>
      </c>
      <c r="F634" s="86">
        <f>Цены!E624</f>
        <v>705</v>
      </c>
      <c r="G634" s="111">
        <f t="shared" si="49"/>
        <v>705</v>
      </c>
      <c r="H634" s="20"/>
    </row>
    <row r="635" spans="1:8" x14ac:dyDescent="0.2">
      <c r="A635" s="5">
        <v>621</v>
      </c>
      <c r="B635" s="153"/>
      <c r="C635" s="84" t="str">
        <f>Цены!B625</f>
        <v>Установка полотенцесушителя</v>
      </c>
      <c r="D635" s="85" t="str">
        <f>Цены!C625</f>
        <v>шт.</v>
      </c>
      <c r="E635" s="152">
        <v>1</v>
      </c>
      <c r="F635" s="86">
        <f>Цены!E625</f>
        <v>4883</v>
      </c>
      <c r="G635" s="111">
        <f t="shared" si="49"/>
        <v>4883</v>
      </c>
      <c r="H635" s="20"/>
    </row>
    <row r="636" spans="1:8" x14ac:dyDescent="0.2">
      <c r="A636" s="5">
        <v>622</v>
      </c>
      <c r="B636" s="153"/>
      <c r="C636" s="84" t="str">
        <f>Цены!B626</f>
        <v>Установка полотенцесушителя( электрического)</v>
      </c>
      <c r="D636" s="85" t="str">
        <f>Цены!C626</f>
        <v>шт.</v>
      </c>
      <c r="E636" s="152">
        <v>1</v>
      </c>
      <c r="F636" s="86">
        <f>Цены!E626</f>
        <v>2018</v>
      </c>
      <c r="G636" s="111">
        <f t="shared" si="49"/>
        <v>2018</v>
      </c>
      <c r="H636" s="20"/>
    </row>
    <row r="637" spans="1:8" x14ac:dyDescent="0.2">
      <c r="A637" s="5">
        <v>623</v>
      </c>
      <c r="B637" s="153"/>
      <c r="C637" s="84" t="str">
        <f>Цены!B627</f>
        <v>Монтаж водосчетчика без пломбировки</v>
      </c>
      <c r="D637" s="85" t="str">
        <f>Цены!C627</f>
        <v>шт.</v>
      </c>
      <c r="E637" s="152">
        <v>1</v>
      </c>
      <c r="F637" s="86">
        <f>Цены!E627</f>
        <v>1869</v>
      </c>
      <c r="G637" s="111">
        <f t="shared" si="49"/>
        <v>1869</v>
      </c>
      <c r="H637" s="20"/>
    </row>
    <row r="638" spans="1:8" x14ac:dyDescent="0.2">
      <c r="A638" s="5">
        <v>624</v>
      </c>
      <c r="B638" s="153"/>
      <c r="C638" s="84" t="str">
        <f>Цены!B628</f>
        <v xml:space="preserve">Установка и подключение стиральной машины </v>
      </c>
      <c r="D638" s="85" t="str">
        <f>Цены!C628</f>
        <v>шт.</v>
      </c>
      <c r="E638" s="152">
        <v>1</v>
      </c>
      <c r="F638" s="86">
        <f>Цены!E628</f>
        <v>2574</v>
      </c>
      <c r="G638" s="111">
        <f t="shared" si="49"/>
        <v>2574</v>
      </c>
      <c r="H638" s="20"/>
    </row>
    <row r="639" spans="1:8" x14ac:dyDescent="0.2">
      <c r="A639" s="5">
        <v>625</v>
      </c>
      <c r="B639" s="153"/>
      <c r="C639" s="84" t="str">
        <f>Цены!B629</f>
        <v>Установка водонагревателя до 100л</v>
      </c>
      <c r="D639" s="85" t="str">
        <f>Цены!C629</f>
        <v>шт.</v>
      </c>
      <c r="E639" s="152">
        <v>1</v>
      </c>
      <c r="F639" s="86">
        <f>Цены!E629</f>
        <v>4380</v>
      </c>
      <c r="G639" s="111">
        <f t="shared" si="49"/>
        <v>4380</v>
      </c>
      <c r="H639" s="20"/>
    </row>
    <row r="640" spans="1:8" x14ac:dyDescent="0.2">
      <c r="A640" s="5">
        <v>626</v>
      </c>
      <c r="B640" s="153"/>
      <c r="C640" s="84" t="str">
        <f>Цены!B630</f>
        <v>Установка водонагревателя свыше 100л</v>
      </c>
      <c r="D640" s="85" t="str">
        <f>Цены!C630</f>
        <v>шт.</v>
      </c>
      <c r="E640" s="152">
        <v>1</v>
      </c>
      <c r="F640" s="86">
        <f>Цены!E630</f>
        <v>6300</v>
      </c>
      <c r="G640" s="111">
        <f t="shared" si="49"/>
        <v>6300</v>
      </c>
      <c r="H640" s="20"/>
    </row>
    <row r="641" spans="1:8" x14ac:dyDescent="0.2">
      <c r="A641" s="5">
        <v>627</v>
      </c>
      <c r="B641" s="153"/>
      <c r="C641" s="84" t="str">
        <f>Цены!B631</f>
        <v>Монтаж проточного водонагревателя</v>
      </c>
      <c r="D641" s="85" t="str">
        <f>Цены!C631</f>
        <v>шт.</v>
      </c>
      <c r="E641" s="152">
        <v>1</v>
      </c>
      <c r="F641" s="86">
        <f>Цены!E631</f>
        <v>2400</v>
      </c>
      <c r="G641" s="111">
        <f t="shared" si="49"/>
        <v>2400</v>
      </c>
      <c r="H641" s="20"/>
    </row>
    <row r="642" spans="1:8" x14ac:dyDescent="0.2">
      <c r="A642" s="5">
        <v>628</v>
      </c>
      <c r="B642" s="153"/>
      <c r="C642" s="84" t="str">
        <f>Цены!B632</f>
        <v>Монтаж экрана под ванну (пластик)</v>
      </c>
      <c r="D642" s="85" t="str">
        <f>Цены!C632</f>
        <v>шт.</v>
      </c>
      <c r="E642" s="152">
        <v>1</v>
      </c>
      <c r="F642" s="86">
        <f>Цены!E632</f>
        <v>2139</v>
      </c>
      <c r="G642" s="111">
        <f t="shared" si="49"/>
        <v>2139</v>
      </c>
      <c r="H642" s="20"/>
    </row>
    <row r="643" spans="1:8" x14ac:dyDescent="0.2">
      <c r="A643" s="5">
        <v>629</v>
      </c>
      <c r="B643" s="153"/>
      <c r="C643" s="84" t="str">
        <f>Цены!B633</f>
        <v>Монтаж экрана под ванну (каркас для плитки)</v>
      </c>
      <c r="D643" s="85" t="str">
        <f>Цены!C633</f>
        <v>шт.</v>
      </c>
      <c r="E643" s="152">
        <v>2</v>
      </c>
      <c r="F643" s="86">
        <f>Цены!E633</f>
        <v>3533</v>
      </c>
      <c r="G643" s="111">
        <f t="shared" si="49"/>
        <v>7066</v>
      </c>
      <c r="H643" s="20"/>
    </row>
    <row r="644" spans="1:8" x14ac:dyDescent="0.2">
      <c r="A644" s="5">
        <v>630</v>
      </c>
      <c r="B644" s="153"/>
      <c r="C644" s="84" t="str">
        <f>Цены!B634</f>
        <v xml:space="preserve">Замена вводных кранов </v>
      </c>
      <c r="D644" s="85" t="str">
        <f>Цены!C634</f>
        <v>шт.</v>
      </c>
      <c r="E644" s="152">
        <v>2</v>
      </c>
      <c r="F644" s="86">
        <f>Цены!E634</f>
        <v>1283</v>
      </c>
      <c r="G644" s="111">
        <f t="shared" si="49"/>
        <v>2566</v>
      </c>
      <c r="H644" s="20"/>
    </row>
    <row r="645" spans="1:8" ht="25.5" x14ac:dyDescent="0.2">
      <c r="A645" s="5">
        <v>631</v>
      </c>
      <c r="B645" s="153"/>
      <c r="C645" s="84" t="str">
        <f>Цены!B635</f>
        <v>Установка системы защиты от протечек воды "Аквасторож"</v>
      </c>
      <c r="D645" s="85" t="str">
        <f>Цены!C635</f>
        <v>шт.</v>
      </c>
      <c r="E645" s="152">
        <v>1</v>
      </c>
      <c r="F645" s="86">
        <f>Цены!E635</f>
        <v>7377</v>
      </c>
      <c r="G645" s="111">
        <f t="shared" si="49"/>
        <v>7377</v>
      </c>
      <c r="H645" s="20"/>
    </row>
    <row r="646" spans="1:8" ht="25.5" x14ac:dyDescent="0.2">
      <c r="A646" s="5">
        <v>632</v>
      </c>
      <c r="B646" s="153"/>
      <c r="C646" s="84" t="str">
        <f>Цены!B636</f>
        <v>Пайка пропиленового фитинга ( угол, муфта, переход, тройник)</v>
      </c>
      <c r="D646" s="85" t="str">
        <f>Цены!C636</f>
        <v>шт.</v>
      </c>
      <c r="E646" s="152">
        <v>1</v>
      </c>
      <c r="F646" s="86">
        <f>Цены!E636</f>
        <v>201</v>
      </c>
      <c r="G646" s="111">
        <f t="shared" si="49"/>
        <v>201</v>
      </c>
      <c r="H646" s="20"/>
    </row>
    <row r="647" spans="1:8" x14ac:dyDescent="0.2">
      <c r="A647" s="5">
        <v>633</v>
      </c>
      <c r="B647" s="153"/>
      <c r="C647" s="84" t="str">
        <f>Цены!B637</f>
        <v xml:space="preserve">Установка латунного фитинга резьбового </v>
      </c>
      <c r="D647" s="85" t="str">
        <f>Цены!C637</f>
        <v>шт.</v>
      </c>
      <c r="E647" s="152">
        <v>2</v>
      </c>
      <c r="F647" s="86">
        <f>Цены!E637</f>
        <v>345</v>
      </c>
      <c r="G647" s="111">
        <f t="shared" si="49"/>
        <v>690</v>
      </c>
      <c r="H647" s="20"/>
    </row>
    <row r="648" spans="1:8" ht="38.25" x14ac:dyDescent="0.2">
      <c r="A648" s="5">
        <v>634</v>
      </c>
      <c r="B648" s="153"/>
      <c r="C648" s="84" t="str">
        <f>Цены!B638</f>
        <v>Установка латунного фитинга резьбового/уголков металлических/сгонов/ниппелей/бочонка/удлинителя и пр.</v>
      </c>
      <c r="D648" s="85" t="str">
        <f>Цены!C638</f>
        <v>шт.</v>
      </c>
      <c r="E648" s="152">
        <v>1</v>
      </c>
      <c r="F648" s="86">
        <f>Цены!E638</f>
        <v>345</v>
      </c>
      <c r="G648" s="111">
        <f t="shared" si="49"/>
        <v>345</v>
      </c>
      <c r="H648" s="20"/>
    </row>
    <row r="649" spans="1:8" x14ac:dyDescent="0.2">
      <c r="A649" s="5">
        <v>635</v>
      </c>
      <c r="B649" s="153"/>
      <c r="C649" s="84" t="str">
        <f>Цены!B639</f>
        <v>Установка шарового крана/американки</v>
      </c>
      <c r="D649" s="85" t="str">
        <f>Цены!C639</f>
        <v>шт.</v>
      </c>
      <c r="E649" s="152">
        <v>1</v>
      </c>
      <c r="F649" s="86">
        <f>Цены!E639</f>
        <v>732</v>
      </c>
      <c r="G649" s="111">
        <f t="shared" si="49"/>
        <v>732</v>
      </c>
      <c r="H649" s="20"/>
    </row>
    <row r="650" spans="1:8" x14ac:dyDescent="0.2">
      <c r="A650" s="5">
        <v>636</v>
      </c>
      <c r="B650" s="153"/>
      <c r="C650" s="84" t="str">
        <f>Цены!B640</f>
        <v>Установка точки вентиляции</v>
      </c>
      <c r="D650" s="85" t="str">
        <f>Цены!C640</f>
        <v>шт.</v>
      </c>
      <c r="E650" s="152">
        <v>1</v>
      </c>
      <c r="F650" s="86">
        <f>Цены!E640</f>
        <v>702</v>
      </c>
      <c r="G650" s="111">
        <f t="shared" ref="G650:G681" si="50">E650*F650</f>
        <v>702</v>
      </c>
      <c r="H650" s="20"/>
    </row>
    <row r="651" spans="1:8" ht="25.5" x14ac:dyDescent="0.2">
      <c r="A651" s="5">
        <v>637</v>
      </c>
      <c r="B651" s="153"/>
      <c r="C651" s="84" t="str">
        <f>Цены!B641</f>
        <v>Устройство вентиляционных каналов из гофрированных труб</v>
      </c>
      <c r="D651" s="85" t="str">
        <f>Цены!C641</f>
        <v>м/п</v>
      </c>
      <c r="E651" s="152">
        <v>1</v>
      </c>
      <c r="F651" s="86">
        <f>Цены!E641</f>
        <v>323</v>
      </c>
      <c r="G651" s="111">
        <f t="shared" si="50"/>
        <v>323</v>
      </c>
      <c r="H651" s="20"/>
    </row>
    <row r="652" spans="1:8" ht="25.5" x14ac:dyDescent="0.2">
      <c r="A652" s="5">
        <v>638</v>
      </c>
      <c r="B652" s="153"/>
      <c r="C652" s="84" t="str">
        <f>Цены!B642</f>
        <v>Устройство вентиляционных каналов из стальных оцинкованных труб</v>
      </c>
      <c r="D652" s="85" t="str">
        <f>Цены!C642</f>
        <v>м/п</v>
      </c>
      <c r="E652" s="152">
        <v>1</v>
      </c>
      <c r="F652" s="86">
        <f>Цены!E642</f>
        <v>873</v>
      </c>
      <c r="G652" s="111">
        <f t="shared" si="50"/>
        <v>873</v>
      </c>
      <c r="H652" s="20"/>
    </row>
    <row r="653" spans="1:8" ht="25.5" x14ac:dyDescent="0.2">
      <c r="A653" s="5">
        <v>639</v>
      </c>
      <c r="B653" s="153"/>
      <c r="C653" s="84" t="str">
        <f>Цены!B643</f>
        <v>Устройство соединений при врезке в существующий вентканал</v>
      </c>
      <c r="D653" s="85" t="str">
        <f>Цены!C643</f>
        <v>шт.</v>
      </c>
      <c r="E653" s="152">
        <v>1</v>
      </c>
      <c r="F653" s="86">
        <f>Цены!E643</f>
        <v>258</v>
      </c>
      <c r="G653" s="111">
        <f t="shared" si="50"/>
        <v>258</v>
      </c>
      <c r="H653" s="20"/>
    </row>
    <row r="654" spans="1:8" x14ac:dyDescent="0.2">
      <c r="A654" s="5">
        <v>640</v>
      </c>
      <c r="B654" s="153"/>
      <c r="C654" s="84" t="str">
        <f>Цены!B644</f>
        <v xml:space="preserve">Установка Вентрешёток </v>
      </c>
      <c r="D654" s="85" t="str">
        <f>Цены!C644</f>
        <v>шт.</v>
      </c>
      <c r="E654" s="152">
        <v>1</v>
      </c>
      <c r="F654" s="86">
        <f>Цены!E644</f>
        <v>414</v>
      </c>
      <c r="G654" s="111">
        <f t="shared" si="50"/>
        <v>414</v>
      </c>
      <c r="H654" s="20"/>
    </row>
    <row r="655" spans="1:8" x14ac:dyDescent="0.2">
      <c r="A655" s="5">
        <v>641</v>
      </c>
      <c r="B655" s="153"/>
      <c r="C655" s="84" t="str">
        <f>Цены!B645</f>
        <v xml:space="preserve">Установка коллекторного щита накладного </v>
      </c>
      <c r="D655" s="85" t="str">
        <f>Цены!C645</f>
        <v>шт.</v>
      </c>
      <c r="E655" s="152">
        <v>1</v>
      </c>
      <c r="F655" s="86">
        <f>Цены!E645</f>
        <v>2745</v>
      </c>
      <c r="G655" s="111">
        <f t="shared" si="50"/>
        <v>2745</v>
      </c>
      <c r="H655" s="20"/>
    </row>
    <row r="656" spans="1:8" ht="25.5" x14ac:dyDescent="0.2">
      <c r="A656" s="5">
        <v>642</v>
      </c>
      <c r="B656" s="153"/>
      <c r="C656" s="84" t="str">
        <f>Цены!B646</f>
        <v>Снятие-установка радиатора на существующие места (с заменой радиатора)</v>
      </c>
      <c r="D656" s="85" t="str">
        <f>Цены!C646</f>
        <v>шт.</v>
      </c>
      <c r="E656" s="152">
        <v>1</v>
      </c>
      <c r="F656" s="86">
        <f>Цены!E646</f>
        <v>2745</v>
      </c>
      <c r="G656" s="111">
        <f t="shared" si="50"/>
        <v>2745</v>
      </c>
      <c r="H656" s="20"/>
    </row>
    <row r="657" spans="1:8" x14ac:dyDescent="0.2">
      <c r="A657" s="5">
        <v>643</v>
      </c>
      <c r="B657" s="153"/>
      <c r="C657" s="84" t="str">
        <f>Цены!B647</f>
        <v>Установка системы сололифт</v>
      </c>
      <c r="D657" s="85" t="str">
        <f>Цены!C647</f>
        <v>шт.</v>
      </c>
      <c r="E657" s="152">
        <v>1</v>
      </c>
      <c r="F657" s="86">
        <f>Цены!E647</f>
        <v>8058</v>
      </c>
      <c r="G657" s="111">
        <f t="shared" si="50"/>
        <v>8058</v>
      </c>
      <c r="H657" s="20"/>
    </row>
    <row r="658" spans="1:8" x14ac:dyDescent="0.2">
      <c r="A658" s="5">
        <v>644</v>
      </c>
      <c r="B658" s="153"/>
      <c r="C658" s="84" t="str">
        <f>Цены!B648</f>
        <v xml:space="preserve">Установка кухонного фильтра очистки воды </v>
      </c>
      <c r="D658" s="85" t="str">
        <f>Цены!C648</f>
        <v>шт.</v>
      </c>
      <c r="E658" s="152">
        <v>1</v>
      </c>
      <c r="F658" s="86">
        <f>Цены!E648</f>
        <v>4520</v>
      </c>
      <c r="G658" s="111">
        <f t="shared" si="50"/>
        <v>4520</v>
      </c>
      <c r="H658" s="20"/>
    </row>
    <row r="659" spans="1:8" x14ac:dyDescent="0.2">
      <c r="A659" s="5">
        <v>645</v>
      </c>
      <c r="B659" s="153"/>
      <c r="C659" s="84" t="str">
        <f>Цены!B649</f>
        <v>Установка измельчителя отходов</v>
      </c>
      <c r="D659" s="85" t="str">
        <f>Цены!C649</f>
        <v>шт.</v>
      </c>
      <c r="E659" s="152">
        <v>1</v>
      </c>
      <c r="F659" s="86">
        <f>Цены!E649</f>
        <v>2712</v>
      </c>
      <c r="G659" s="111">
        <f t="shared" si="50"/>
        <v>2712</v>
      </c>
      <c r="H659" s="20"/>
    </row>
    <row r="660" spans="1:8" ht="25.5" x14ac:dyDescent="0.2">
      <c r="A660" s="5">
        <v>646</v>
      </c>
      <c r="B660" s="153"/>
      <c r="C660" s="84" t="str">
        <f>Цены!B650</f>
        <v>Комплексная разводка труб водоснабжения (1 точка)</v>
      </c>
      <c r="D660" s="85" t="str">
        <f>Цены!C650</f>
        <v>шт.</v>
      </c>
      <c r="E660" s="152">
        <v>1</v>
      </c>
      <c r="F660" s="86">
        <f>Цены!E650</f>
        <v>2918</v>
      </c>
      <c r="G660" s="111">
        <f t="shared" si="50"/>
        <v>2918</v>
      </c>
      <c r="H660" s="20"/>
    </row>
    <row r="661" spans="1:8" x14ac:dyDescent="0.2">
      <c r="A661" s="5">
        <v>647</v>
      </c>
      <c r="B661" s="153"/>
      <c r="C661" s="84" t="str">
        <f>Цены!B651</f>
        <v>Комплексная разводка труб  канализации (1 точка)</v>
      </c>
      <c r="D661" s="85" t="str">
        <f>Цены!C651</f>
        <v>шт.</v>
      </c>
      <c r="E661" s="152">
        <v>1</v>
      </c>
      <c r="F661" s="86">
        <f>Цены!E651</f>
        <v>2781</v>
      </c>
      <c r="G661" s="111">
        <f t="shared" si="50"/>
        <v>2781</v>
      </c>
      <c r="H661" s="20"/>
    </row>
    <row r="662" spans="1:8" x14ac:dyDescent="0.2">
      <c r="A662" s="5">
        <v>648</v>
      </c>
      <c r="B662" s="153"/>
      <c r="C662" s="84" t="str">
        <f>Цены!B652</f>
        <v>Установка точки водоснабжения (водорозетки)</v>
      </c>
      <c r="D662" s="85" t="str">
        <f>Цены!C652</f>
        <v>шт.</v>
      </c>
      <c r="E662" s="152">
        <v>1</v>
      </c>
      <c r="F662" s="86">
        <f>Цены!E652</f>
        <v>939</v>
      </c>
      <c r="G662" s="111">
        <f t="shared" si="50"/>
        <v>939</v>
      </c>
      <c r="H662" s="20"/>
    </row>
    <row r="663" spans="1:8" ht="25.5" x14ac:dyDescent="0.2">
      <c r="A663" s="5">
        <v>649</v>
      </c>
      <c r="B663" s="153"/>
      <c r="C663" s="84" t="str">
        <f>Цены!B653</f>
        <v>Комплексная разводка труб водоснабжения из сшитого полиэтилена "Рехау" до 10м (1 точка)</v>
      </c>
      <c r="D663" s="85" t="str">
        <f>Цены!C653</f>
        <v>шт.</v>
      </c>
      <c r="E663" s="152">
        <v>7</v>
      </c>
      <c r="F663" s="86">
        <f>Цены!E653</f>
        <v>3353</v>
      </c>
      <c r="G663" s="111">
        <f t="shared" si="50"/>
        <v>23471</v>
      </c>
      <c r="H663" s="20"/>
    </row>
    <row r="664" spans="1:8" ht="25.5" x14ac:dyDescent="0.2">
      <c r="A664" s="5">
        <v>650</v>
      </c>
      <c r="B664" s="153"/>
      <c r="C664" s="84" t="str">
        <f>Цены!B654</f>
        <v>Комплексная разводка труб водоснабжения из сшитого полиэтилена "Рехау" свыше 10м (1 точка)</v>
      </c>
      <c r="D664" s="85" t="str">
        <f>Цены!C654</f>
        <v>шт.</v>
      </c>
      <c r="E664" s="152">
        <v>7</v>
      </c>
      <c r="F664" s="86">
        <f>Цены!E654</f>
        <v>4500</v>
      </c>
      <c r="G664" s="111">
        <f t="shared" si="50"/>
        <v>31500</v>
      </c>
      <c r="H664" s="20"/>
    </row>
    <row r="665" spans="1:8" ht="25.5" x14ac:dyDescent="0.2">
      <c r="A665" s="5">
        <v>651</v>
      </c>
      <c r="B665" s="153"/>
      <c r="C665" s="84" t="str">
        <f>Цены!B655</f>
        <v>Установка точки водоснабжения (водорозетки) "Рехау"</v>
      </c>
      <c r="D665" s="85" t="str">
        <f>Цены!C655</f>
        <v>шт.</v>
      </c>
      <c r="E665" s="152">
        <v>1</v>
      </c>
      <c r="F665" s="86">
        <f>Цены!E655</f>
        <v>1503</v>
      </c>
      <c r="G665" s="111">
        <f t="shared" si="50"/>
        <v>1503</v>
      </c>
      <c r="H665" s="20"/>
    </row>
    <row r="666" spans="1:8" x14ac:dyDescent="0.2">
      <c r="A666" s="5">
        <v>652</v>
      </c>
      <c r="B666" s="153"/>
      <c r="C666" s="84" t="str">
        <f>Цены!B656</f>
        <v>Монтаж водяных теплых полов до 5 м кв.</v>
      </c>
      <c r="D666" s="85" t="str">
        <f>Цены!C656</f>
        <v>шт.</v>
      </c>
      <c r="E666" s="152">
        <v>1</v>
      </c>
      <c r="F666" s="86">
        <f>Цены!E656</f>
        <v>2574</v>
      </c>
      <c r="G666" s="111">
        <f t="shared" si="50"/>
        <v>2574</v>
      </c>
      <c r="H666" s="20"/>
    </row>
    <row r="667" spans="1:8" x14ac:dyDescent="0.2">
      <c r="A667" s="5">
        <v>653</v>
      </c>
      <c r="B667" s="153"/>
      <c r="C667" s="84" t="str">
        <f>Цены!B657</f>
        <v>Монтаж водяных теплых полов более  5 м кв.</v>
      </c>
      <c r="D667" s="85" t="str">
        <f>Цены!C657</f>
        <v>шт.</v>
      </c>
      <c r="E667" s="152">
        <v>1</v>
      </c>
      <c r="F667" s="86">
        <f>Цены!E657</f>
        <v>1656</v>
      </c>
      <c r="G667" s="111">
        <f t="shared" si="50"/>
        <v>1656</v>
      </c>
      <c r="H667" s="20"/>
    </row>
    <row r="668" spans="1:8" ht="25.5" x14ac:dyDescent="0.2">
      <c r="A668" s="5">
        <v>654</v>
      </c>
      <c r="B668" s="153"/>
      <c r="C668" s="84" t="str">
        <f>Цены!B658</f>
        <v>Комплексная прокладка воздуховодов до 3-х метров</v>
      </c>
      <c r="D668" s="85" t="str">
        <f>Цены!C658</f>
        <v>шт.</v>
      </c>
      <c r="E668" s="152">
        <v>1</v>
      </c>
      <c r="F668" s="86">
        <f>Цены!E658</f>
        <v>2139</v>
      </c>
      <c r="G668" s="111">
        <f t="shared" si="50"/>
        <v>2139</v>
      </c>
      <c r="H668" s="20"/>
    </row>
    <row r="669" spans="1:8" x14ac:dyDescent="0.2">
      <c r="A669" s="5">
        <v>655</v>
      </c>
      <c r="B669" s="153"/>
      <c r="C669" s="84" t="str">
        <f>Цены!B659</f>
        <v>Устройство вентиляционных каналов ПВХ труб</v>
      </c>
      <c r="D669" s="85" t="str">
        <f>Цены!C659</f>
        <v>м/п</v>
      </c>
      <c r="E669" s="152">
        <v>1</v>
      </c>
      <c r="F669" s="86">
        <f>Цены!E659</f>
        <v>683</v>
      </c>
      <c r="G669" s="111">
        <f t="shared" si="50"/>
        <v>683</v>
      </c>
      <c r="H669" s="20"/>
    </row>
    <row r="670" spans="1:8" x14ac:dyDescent="0.2">
      <c r="A670" s="5">
        <v>656</v>
      </c>
      <c r="B670" s="153"/>
      <c r="C670" s="84" t="str">
        <f>Цены!B660</f>
        <v>Установка "тюльпана"</v>
      </c>
      <c r="D670" s="85" t="str">
        <f>Цены!C660</f>
        <v>шт.</v>
      </c>
      <c r="E670" s="152">
        <v>1</v>
      </c>
      <c r="F670" s="86">
        <f>Цены!E660</f>
        <v>2628</v>
      </c>
      <c r="G670" s="111">
        <f t="shared" si="50"/>
        <v>2628</v>
      </c>
      <c r="H670" s="20"/>
    </row>
    <row r="671" spans="1:8" x14ac:dyDescent="0.2">
      <c r="A671" s="5">
        <v>657</v>
      </c>
      <c r="B671" s="153"/>
      <c r="C671" s="84" t="str">
        <f>Цены!B661</f>
        <v>Установка точки канализации</v>
      </c>
      <c r="D671" s="85" t="str">
        <f>Цены!C661</f>
        <v>шт.</v>
      </c>
      <c r="E671" s="152">
        <v>1</v>
      </c>
      <c r="F671" s="86">
        <f>Цены!E661</f>
        <v>1875</v>
      </c>
      <c r="G671" s="111">
        <f t="shared" si="50"/>
        <v>1875</v>
      </c>
      <c r="H671" s="20"/>
    </row>
    <row r="672" spans="1:8" x14ac:dyDescent="0.2">
      <c r="A672" s="5">
        <v>658</v>
      </c>
      <c r="B672" s="153"/>
      <c r="C672" s="84" t="str">
        <f>Цены!B662</f>
        <v xml:space="preserve">Установка унитаза , биде со сборкой </v>
      </c>
      <c r="D672" s="85" t="str">
        <f>Цены!C662</f>
        <v>шт.</v>
      </c>
      <c r="E672" s="152">
        <v>1</v>
      </c>
      <c r="F672" s="86">
        <f>Цены!E662</f>
        <v>5202</v>
      </c>
      <c r="G672" s="111">
        <f t="shared" si="50"/>
        <v>5202</v>
      </c>
      <c r="H672" s="20"/>
    </row>
    <row r="673" spans="1:8" x14ac:dyDescent="0.2">
      <c r="A673" s="5">
        <v>659</v>
      </c>
      <c r="B673" s="153"/>
      <c r="C673" s="84" t="str">
        <f>Цены!B663</f>
        <v xml:space="preserve">Установка унитаза без сборки </v>
      </c>
      <c r="D673" s="85" t="str">
        <f>Цены!C663</f>
        <v>шт.</v>
      </c>
      <c r="E673" s="152">
        <v>1</v>
      </c>
      <c r="F673" s="86">
        <f>Цены!E663</f>
        <v>2829</v>
      </c>
      <c r="G673" s="111">
        <f t="shared" si="50"/>
        <v>2829</v>
      </c>
      <c r="H673" s="20"/>
    </row>
    <row r="674" spans="1:8" ht="25.5" x14ac:dyDescent="0.2">
      <c r="A674" s="5">
        <v>660</v>
      </c>
      <c r="B674" s="153"/>
      <c r="C674" s="84" t="str">
        <f>Цены!B664</f>
        <v xml:space="preserve">Установка унитаза без сборки на старые посадочные места </v>
      </c>
      <c r="D674" s="85" t="str">
        <f>Цены!C664</f>
        <v>шт.</v>
      </c>
      <c r="E674" s="152">
        <v>1</v>
      </c>
      <c r="F674" s="86">
        <f>Цены!E664</f>
        <v>1242</v>
      </c>
      <c r="G674" s="111">
        <f t="shared" si="50"/>
        <v>1242</v>
      </c>
      <c r="H674" s="20"/>
    </row>
    <row r="675" spans="1:8" x14ac:dyDescent="0.2">
      <c r="A675" s="5">
        <v>661</v>
      </c>
      <c r="B675" s="153"/>
      <c r="C675" s="84" t="str">
        <f>Цены!B665</f>
        <v>Установка "инсталляции"</v>
      </c>
      <c r="D675" s="85" t="str">
        <f>Цены!C665</f>
        <v>шт.</v>
      </c>
      <c r="E675" s="152">
        <v>1</v>
      </c>
      <c r="F675" s="86">
        <f>Цены!E665</f>
        <v>7161</v>
      </c>
      <c r="G675" s="111">
        <f t="shared" si="50"/>
        <v>7161</v>
      </c>
      <c r="H675" s="20"/>
    </row>
    <row r="676" spans="1:8" x14ac:dyDescent="0.2">
      <c r="A676" s="5">
        <v>662</v>
      </c>
      <c r="B676" s="153"/>
      <c r="C676" s="84" t="str">
        <f>Цены!B666</f>
        <v xml:space="preserve">Установка "мойдодыра" </v>
      </c>
      <c r="D676" s="85" t="str">
        <f>Цены!C666</f>
        <v>шт.</v>
      </c>
      <c r="E676" s="152">
        <v>1</v>
      </c>
      <c r="F676" s="86">
        <f>Цены!E666</f>
        <v>3380</v>
      </c>
      <c r="G676" s="111">
        <f t="shared" si="50"/>
        <v>3380</v>
      </c>
      <c r="H676" s="20"/>
    </row>
    <row r="677" spans="1:8" x14ac:dyDescent="0.2">
      <c r="A677" s="5">
        <v>663</v>
      </c>
      <c r="B677" s="153"/>
      <c r="C677" s="84" t="str">
        <f>Цены!B667</f>
        <v>Установка чаши "инсталляции"</v>
      </c>
      <c r="D677" s="85" t="str">
        <f>Цены!C667</f>
        <v>шт.</v>
      </c>
      <c r="E677" s="152">
        <v>1</v>
      </c>
      <c r="F677" s="86">
        <f>Цены!E667</f>
        <v>3255</v>
      </c>
      <c r="G677" s="111">
        <f t="shared" si="50"/>
        <v>3255</v>
      </c>
      <c r="H677" s="20"/>
    </row>
    <row r="678" spans="1:8" x14ac:dyDescent="0.2">
      <c r="A678" s="5">
        <v>664</v>
      </c>
      <c r="B678" s="153"/>
      <c r="C678" s="84" t="str">
        <f>Цены!B668</f>
        <v xml:space="preserve">Герметизация швов ванны /раковины /унитаза </v>
      </c>
      <c r="D678" s="85" t="str">
        <f>Цены!C668</f>
        <v>м/п</v>
      </c>
      <c r="E678" s="152">
        <v>1</v>
      </c>
      <c r="F678" s="86">
        <f>Цены!E668</f>
        <v>306</v>
      </c>
      <c r="G678" s="111">
        <f t="shared" si="50"/>
        <v>306</v>
      </c>
      <c r="H678" s="20"/>
    </row>
    <row r="679" spans="1:8" x14ac:dyDescent="0.2">
      <c r="A679" s="5">
        <v>665</v>
      </c>
      <c r="B679" s="153"/>
      <c r="C679" s="84" t="str">
        <f>Цены!B669</f>
        <v>Окраска радиатора (до 5 секций)</v>
      </c>
      <c r="D679" s="85" t="str">
        <f>Цены!C669</f>
        <v>шт.</v>
      </c>
      <c r="E679" s="152">
        <v>1</v>
      </c>
      <c r="F679" s="86">
        <f>Цены!E669</f>
        <v>1071</v>
      </c>
      <c r="G679" s="111">
        <f t="shared" si="50"/>
        <v>1071</v>
      </c>
      <c r="H679" s="20"/>
    </row>
    <row r="680" spans="1:8" x14ac:dyDescent="0.2">
      <c r="A680" s="5">
        <v>666</v>
      </c>
      <c r="B680" s="153"/>
      <c r="C680" s="84" t="str">
        <f>Цены!B670</f>
        <v>Окраска радиатора каждая последующая секция</v>
      </c>
      <c r="D680" s="85" t="str">
        <f>Цены!C670</f>
        <v>шт.</v>
      </c>
      <c r="E680" s="152">
        <v>1</v>
      </c>
      <c r="F680" s="86">
        <f>Цены!E670</f>
        <v>291</v>
      </c>
      <c r="G680" s="111">
        <f t="shared" si="50"/>
        <v>291</v>
      </c>
      <c r="H680" s="20"/>
    </row>
    <row r="681" spans="1:8" x14ac:dyDescent="0.2">
      <c r="A681" s="5">
        <v>667</v>
      </c>
      <c r="B681" s="153"/>
      <c r="C681" s="84" t="str">
        <f>Цены!B671</f>
        <v>Окраска труб диаметром до 50мм</v>
      </c>
      <c r="D681" s="85" t="str">
        <f>Цены!C671</f>
        <v>м/п</v>
      </c>
      <c r="E681" s="152">
        <v>1</v>
      </c>
      <c r="F681" s="86">
        <f>Цены!E671</f>
        <v>276</v>
      </c>
      <c r="G681" s="111">
        <f t="shared" si="50"/>
        <v>276</v>
      </c>
      <c r="H681" s="20"/>
    </row>
    <row r="682" spans="1:8" x14ac:dyDescent="0.2">
      <c r="A682" s="5">
        <v>668</v>
      </c>
      <c r="B682" s="153"/>
      <c r="C682" s="84" t="str">
        <f>Цены!B672</f>
        <v>Окраска труб диаметром свыше 50мм</v>
      </c>
      <c r="D682" s="85" t="str">
        <f>Цены!C672</f>
        <v>м/п</v>
      </c>
      <c r="E682" s="152">
        <v>1</v>
      </c>
      <c r="F682" s="86">
        <f>Цены!E672</f>
        <v>378</v>
      </c>
      <c r="G682" s="111">
        <f>E682*F682</f>
        <v>378</v>
      </c>
      <c r="H682" s="20"/>
    </row>
    <row r="683" spans="1:8" x14ac:dyDescent="0.2">
      <c r="A683" s="5">
        <v>669</v>
      </c>
      <c r="B683" s="5" t="str">
        <f>B585</f>
        <v/>
      </c>
      <c r="C683" s="433" t="s">
        <v>486</v>
      </c>
      <c r="D683" s="433"/>
      <c r="E683" s="433"/>
      <c r="F683" s="433"/>
      <c r="G683" s="112">
        <f>SUMIF(B586:B682,1,G586:G682)</f>
        <v>0</v>
      </c>
      <c r="H683" s="20"/>
    </row>
    <row r="684" spans="1:8" ht="25.5" x14ac:dyDescent="0.2">
      <c r="A684" s="5">
        <v>670</v>
      </c>
      <c r="B684" s="103" t="str">
        <f>IF(SUM(B685:B708)&gt;0,1,"")</f>
        <v/>
      </c>
      <c r="C684" s="97" t="str">
        <f ca="1">C1&amp;". Подготовительные  работы"</f>
        <v>10. Подготовительные  работы</v>
      </c>
      <c r="D684" s="98" t="s">
        <v>804</v>
      </c>
      <c r="E684" s="107" t="s">
        <v>531</v>
      </c>
      <c r="F684" s="99" t="s">
        <v>805</v>
      </c>
      <c r="G684" s="110" t="s">
        <v>578</v>
      </c>
      <c r="H684" s="20"/>
    </row>
    <row r="685" spans="1:8" x14ac:dyDescent="0.2">
      <c r="A685" s="5">
        <v>671</v>
      </c>
      <c r="B685" s="153"/>
      <c r="C685" s="84" t="str">
        <f>Цены!B675</f>
        <v>Укрытие пленкой</v>
      </c>
      <c r="D685" s="85" t="str">
        <f>Цены!C675</f>
        <v>м2</v>
      </c>
      <c r="E685" s="152">
        <f>$D$10</f>
        <v>0</v>
      </c>
      <c r="F685" s="86">
        <f>Цены!D675</f>
        <v>45</v>
      </c>
      <c r="G685" s="111">
        <f t="shared" ref="G685:G706" si="51">E685*F685</f>
        <v>0</v>
      </c>
      <c r="H685" s="20"/>
    </row>
    <row r="686" spans="1:8" x14ac:dyDescent="0.2">
      <c r="A686" s="5">
        <v>672</v>
      </c>
      <c r="B686" s="153"/>
      <c r="C686" s="84" t="str">
        <f>Цены!B676</f>
        <v>Разборка/сборка  мебели</v>
      </c>
      <c r="D686" s="85" t="str">
        <f>Цены!C676</f>
        <v>шт.</v>
      </c>
      <c r="E686" s="152">
        <v>1</v>
      </c>
      <c r="F686" s="86">
        <f>Цены!D676</f>
        <v>2635</v>
      </c>
      <c r="G686" s="111">
        <f t="shared" si="51"/>
        <v>2635</v>
      </c>
      <c r="H686" s="20"/>
    </row>
    <row r="687" spans="1:8" x14ac:dyDescent="0.2">
      <c r="A687" s="5">
        <v>673</v>
      </c>
      <c r="B687" s="153"/>
      <c r="C687" s="84" t="str">
        <f>Цены!B677</f>
        <v>Сборка строительных подмостей</v>
      </c>
      <c r="D687" s="85" t="str">
        <f>Цены!C677</f>
        <v>шт.</v>
      </c>
      <c r="E687" s="152">
        <v>1</v>
      </c>
      <c r="F687" s="86">
        <f>Цены!D677</f>
        <v>1380</v>
      </c>
      <c r="G687" s="111">
        <f t="shared" si="51"/>
        <v>1380</v>
      </c>
      <c r="H687" s="20"/>
    </row>
    <row r="688" spans="1:8" x14ac:dyDescent="0.2">
      <c r="A688" s="5">
        <v>674</v>
      </c>
      <c r="B688" s="153"/>
      <c r="C688" s="84" t="str">
        <f>Цены!B678</f>
        <v>Перестановка мебели (стенка из 5 секций)</v>
      </c>
      <c r="D688" s="85" t="str">
        <f>Цены!C678</f>
        <v>шт.</v>
      </c>
      <c r="E688" s="152">
        <v>1</v>
      </c>
      <c r="F688" s="86">
        <f>Цены!D678</f>
        <v>1737</v>
      </c>
      <c r="G688" s="111">
        <f t="shared" si="51"/>
        <v>1737</v>
      </c>
      <c r="H688" s="20"/>
    </row>
    <row r="689" spans="1:8" x14ac:dyDescent="0.2">
      <c r="A689" s="5">
        <v>675</v>
      </c>
      <c r="B689" s="153"/>
      <c r="C689" s="84" t="str">
        <f>Цены!B679</f>
        <v>Перестановка мебели ( шкаф из 1 секции)</v>
      </c>
      <c r="D689" s="85" t="str">
        <f>Цены!C679</f>
        <v>шт.</v>
      </c>
      <c r="E689" s="152">
        <v>1</v>
      </c>
      <c r="F689" s="86">
        <f>Цены!D679</f>
        <v>1154</v>
      </c>
      <c r="G689" s="111">
        <f t="shared" si="51"/>
        <v>1154</v>
      </c>
      <c r="H689" s="20"/>
    </row>
    <row r="690" spans="1:8" x14ac:dyDescent="0.2">
      <c r="A690" s="5">
        <v>676</v>
      </c>
      <c r="B690" s="153"/>
      <c r="C690" s="84" t="str">
        <f>Цены!B680</f>
        <v>Перестановка мебели (перемещение дивана)</v>
      </c>
      <c r="D690" s="85" t="str">
        <f>Цены!C680</f>
        <v>шт.</v>
      </c>
      <c r="E690" s="152">
        <v>1</v>
      </c>
      <c r="F690" s="86">
        <f>Цены!D680</f>
        <v>920</v>
      </c>
      <c r="G690" s="111">
        <f t="shared" si="51"/>
        <v>920</v>
      </c>
      <c r="H690" s="20"/>
    </row>
    <row r="691" spans="1:8" x14ac:dyDescent="0.2">
      <c r="A691" s="5">
        <v>677</v>
      </c>
      <c r="B691" s="153"/>
      <c r="C691" s="84" t="str">
        <f>Цены!B681</f>
        <v>Демонтаж кухонного гарнитура без сохранения</v>
      </c>
      <c r="D691" s="85" t="str">
        <f>Цены!C681</f>
        <v>шт.</v>
      </c>
      <c r="E691" s="152">
        <v>1</v>
      </c>
      <c r="F691" s="86">
        <f>Цены!D681</f>
        <v>2346</v>
      </c>
      <c r="G691" s="111">
        <f t="shared" si="51"/>
        <v>2346</v>
      </c>
      <c r="H691" s="20"/>
    </row>
    <row r="692" spans="1:8" x14ac:dyDescent="0.2">
      <c r="A692" s="5">
        <v>678</v>
      </c>
      <c r="B692" s="153"/>
      <c r="C692" s="84" t="str">
        <f>Цены!B682</f>
        <v>Демонтаж кухонного гарнитура с сохранением</v>
      </c>
      <c r="D692" s="85" t="str">
        <f>Цены!C682</f>
        <v>шт.</v>
      </c>
      <c r="E692" s="152">
        <v>1</v>
      </c>
      <c r="F692" s="86">
        <f>Цены!D682</f>
        <v>7454</v>
      </c>
      <c r="G692" s="111">
        <f t="shared" si="51"/>
        <v>7454</v>
      </c>
      <c r="H692" s="20"/>
    </row>
    <row r="693" spans="1:8" x14ac:dyDescent="0.2">
      <c r="A693" s="5">
        <v>679</v>
      </c>
      <c r="B693" s="153"/>
      <c r="C693" s="84" t="str">
        <f>Цены!B683</f>
        <v>Демонтаж кухонного модуля (тумба/шкафчик)</v>
      </c>
      <c r="D693" s="85" t="str">
        <f>Цены!C683</f>
        <v>шт.</v>
      </c>
      <c r="E693" s="152">
        <v>1</v>
      </c>
      <c r="F693" s="86">
        <f>Цены!D683</f>
        <v>276</v>
      </c>
      <c r="G693" s="111">
        <f t="shared" si="51"/>
        <v>276</v>
      </c>
      <c r="H693" s="20"/>
    </row>
    <row r="694" spans="1:8" x14ac:dyDescent="0.2">
      <c r="A694" s="5">
        <v>680</v>
      </c>
      <c r="B694" s="153"/>
      <c r="C694" s="84" t="str">
        <f>Цены!B684</f>
        <v>Демонтаж кухонного фартука / столешницы</v>
      </c>
      <c r="D694" s="85" t="str">
        <f>Цены!C684</f>
        <v>м2</v>
      </c>
      <c r="E694" s="152">
        <v>1</v>
      </c>
      <c r="F694" s="86">
        <f>Цены!D684</f>
        <v>276</v>
      </c>
      <c r="G694" s="111">
        <f t="shared" si="51"/>
        <v>276</v>
      </c>
      <c r="H694" s="20"/>
    </row>
    <row r="695" spans="1:8" x14ac:dyDescent="0.2">
      <c r="A695" s="5">
        <v>681</v>
      </c>
      <c r="B695" s="153"/>
      <c r="C695" s="84" t="str">
        <f>Цены!B685</f>
        <v>Установка кухонного модуля (тумба/шкафчик)</v>
      </c>
      <c r="D695" s="85" t="str">
        <f>Цены!C685</f>
        <v>шт.</v>
      </c>
      <c r="E695" s="152">
        <v>1</v>
      </c>
      <c r="F695" s="86">
        <f>Цены!D685</f>
        <v>408</v>
      </c>
      <c r="G695" s="111">
        <f t="shared" si="51"/>
        <v>408</v>
      </c>
      <c r="H695" s="20"/>
    </row>
    <row r="696" spans="1:8" x14ac:dyDescent="0.2">
      <c r="A696" s="5">
        <v>682</v>
      </c>
      <c r="B696" s="153"/>
      <c r="C696" s="84" t="str">
        <f>Цены!B686</f>
        <v xml:space="preserve">Демонтаж кухонной плиты без сохранения </v>
      </c>
      <c r="D696" s="85" t="str">
        <f>Цены!C686</f>
        <v>шт.</v>
      </c>
      <c r="E696" s="152">
        <v>1</v>
      </c>
      <c r="F696" s="86">
        <f>Цены!D686</f>
        <v>920</v>
      </c>
      <c r="G696" s="111">
        <f t="shared" si="51"/>
        <v>920</v>
      </c>
      <c r="H696" s="20"/>
    </row>
    <row r="697" spans="1:8" x14ac:dyDescent="0.2">
      <c r="A697" s="5">
        <v>683</v>
      </c>
      <c r="B697" s="153"/>
      <c r="C697" s="84" t="str">
        <f>Цены!B687</f>
        <v>Демонтаж газовой плиты</v>
      </c>
      <c r="D697" s="85" t="str">
        <f>Цены!C687</f>
        <v>шт.</v>
      </c>
      <c r="E697" s="152">
        <v>1</v>
      </c>
      <c r="F697" s="86">
        <f>Цены!D687</f>
        <v>920</v>
      </c>
      <c r="G697" s="111">
        <f t="shared" si="51"/>
        <v>920</v>
      </c>
      <c r="H697" s="20"/>
    </row>
    <row r="698" spans="1:8" ht="51" x14ac:dyDescent="0.2">
      <c r="A698" s="5">
        <v>684</v>
      </c>
      <c r="B698" s="153"/>
      <c r="C698" s="84" t="str">
        <f>Цены!B688</f>
        <v>Вынос мусора из квартиры на лифте ( при условии наличия контейнера для сбора строительного мусора не далее 50 м от подъезда или места проведения работ) (за 1 кг)</v>
      </c>
      <c r="D698" s="85" t="str">
        <f>Цены!C688</f>
        <v>кг</v>
      </c>
      <c r="E698" s="152">
        <v>1</v>
      </c>
      <c r="F698" s="86">
        <f>Цены!D688</f>
        <v>6</v>
      </c>
      <c r="G698" s="111">
        <f t="shared" si="51"/>
        <v>6</v>
      </c>
      <c r="H698" s="20"/>
    </row>
    <row r="699" spans="1:8" x14ac:dyDescent="0.2">
      <c r="A699" s="5">
        <v>685</v>
      </c>
      <c r="B699" s="153"/>
      <c r="C699" s="84" t="str">
        <f>Цены!B689</f>
        <v>Уборка лестничных клеток</v>
      </c>
      <c r="D699" s="85" t="str">
        <f>Цены!C689</f>
        <v>шт.</v>
      </c>
      <c r="E699" s="152">
        <v>1</v>
      </c>
      <c r="F699" s="86">
        <f>Цены!D689</f>
        <v>920</v>
      </c>
      <c r="G699" s="111">
        <f t="shared" si="51"/>
        <v>920</v>
      </c>
      <c r="H699" s="20"/>
    </row>
    <row r="700" spans="1:8" ht="25.5" x14ac:dyDescent="0.2">
      <c r="A700" s="5">
        <v>686</v>
      </c>
      <c r="B700" s="153"/>
      <c r="C700" s="84" t="str">
        <f>Цены!B690</f>
        <v>Вынос чугунной ванны по лестнице за каждый этаж</v>
      </c>
      <c r="D700" s="85" t="str">
        <f>Цены!C690</f>
        <v>шт.</v>
      </c>
      <c r="E700" s="152">
        <v>1</v>
      </c>
      <c r="F700" s="86">
        <f>Цены!D690</f>
        <v>920</v>
      </c>
      <c r="G700" s="111">
        <f t="shared" si="51"/>
        <v>920</v>
      </c>
      <c r="H700" s="20"/>
    </row>
    <row r="701" spans="1:8" x14ac:dyDescent="0.2">
      <c r="A701" s="5">
        <v>687</v>
      </c>
      <c r="B701" s="153"/>
      <c r="C701" s="84" t="str">
        <f>Цены!B691</f>
        <v>Сборка мебели 15% от стоимости</v>
      </c>
      <c r="D701" s="85" t="str">
        <f>Цены!C691</f>
        <v>шт.</v>
      </c>
      <c r="E701" s="152">
        <v>1</v>
      </c>
      <c r="F701" s="86">
        <f>Цены!D691</f>
        <v>2604</v>
      </c>
      <c r="G701" s="111">
        <f t="shared" si="51"/>
        <v>2604</v>
      </c>
      <c r="H701" s="20"/>
    </row>
    <row r="702" spans="1:8" x14ac:dyDescent="0.2">
      <c r="A702" s="5">
        <v>688</v>
      </c>
      <c r="B702" s="153"/>
      <c r="C702" s="84" t="str">
        <f>Цены!B692</f>
        <v>Разгрузка материала</v>
      </c>
      <c r="D702" s="85" t="str">
        <f>Цены!C692</f>
        <v>кг</v>
      </c>
      <c r="E702" s="152">
        <v>1</v>
      </c>
      <c r="F702" s="86">
        <f>Цены!D692</f>
        <v>6</v>
      </c>
      <c r="G702" s="111">
        <f t="shared" si="51"/>
        <v>6</v>
      </c>
      <c r="H702" s="20"/>
    </row>
    <row r="703" spans="1:8" x14ac:dyDescent="0.2">
      <c r="A703" s="5">
        <v>689</v>
      </c>
      <c r="B703" s="153"/>
      <c r="C703" s="84" t="str">
        <f>Цены!B693</f>
        <v>При отсутствии лифта подъем на 1 этаж</v>
      </c>
      <c r="D703" s="85" t="str">
        <f>Цены!C693</f>
        <v>кг</v>
      </c>
      <c r="E703" s="152">
        <v>1</v>
      </c>
      <c r="F703" s="86">
        <f>Цены!D693</f>
        <v>4</v>
      </c>
      <c r="G703" s="111">
        <f t="shared" si="51"/>
        <v>4</v>
      </c>
      <c r="H703" s="20"/>
    </row>
    <row r="704" spans="1:8" x14ac:dyDescent="0.2">
      <c r="A704" s="5">
        <v>690</v>
      </c>
      <c r="B704" s="153"/>
      <c r="C704" s="84" t="str">
        <f>Цены!B694</f>
        <v>Работа/ час прораба  (выезд)</v>
      </c>
      <c r="D704" s="85" t="str">
        <f>Цены!C694</f>
        <v>час</v>
      </c>
      <c r="E704" s="152">
        <v>1</v>
      </c>
      <c r="F704" s="86">
        <f>Цены!D694</f>
        <v>1000</v>
      </c>
      <c r="G704" s="111">
        <f t="shared" si="51"/>
        <v>1000</v>
      </c>
      <c r="H704" s="20"/>
    </row>
    <row r="705" spans="1:8" ht="38.25" x14ac:dyDescent="0.2">
      <c r="A705" s="5">
        <v>691</v>
      </c>
      <c r="B705" s="153"/>
      <c r="C705" s="84" t="str">
        <f>Цены!B695</f>
        <v xml:space="preserve">Комплексные подготовительные работы (Укрытие пленкой дверей/окон, временное освещение, временное водоснабжение, сборка подмостей) </v>
      </c>
      <c r="D705" s="85" t="str">
        <f>Цены!C695</f>
        <v>м2</v>
      </c>
      <c r="E705" s="152">
        <v>1</v>
      </c>
      <c r="F705" s="86">
        <f>Цены!D695</f>
        <v>156</v>
      </c>
      <c r="G705" s="111">
        <f t="shared" si="51"/>
        <v>156</v>
      </c>
      <c r="H705" s="20"/>
    </row>
    <row r="706" spans="1:8" x14ac:dyDescent="0.2">
      <c r="A706" s="5">
        <v>692</v>
      </c>
      <c r="B706" s="153"/>
      <c r="C706" s="154" t="str">
        <f>Цены!B696</f>
        <v>&lt;Запасные строчки&gt;</v>
      </c>
      <c r="D706" s="155">
        <v>0</v>
      </c>
      <c r="E706" s="152">
        <v>0</v>
      </c>
      <c r="F706" s="156">
        <f>Цены!D696</f>
        <v>0</v>
      </c>
      <c r="G706" s="111">
        <f t="shared" si="51"/>
        <v>0</v>
      </c>
      <c r="H706" s="20"/>
    </row>
    <row r="707" spans="1:8" x14ac:dyDescent="0.2">
      <c r="A707" s="5">
        <v>693</v>
      </c>
      <c r="B707" s="153"/>
      <c r="C707" s="154" t="str">
        <f>Цены!B697</f>
        <v>&lt;Запасные строчки&gt;</v>
      </c>
      <c r="D707" s="155">
        <f>Цены!C697</f>
        <v>0</v>
      </c>
      <c r="E707" s="152">
        <v>0</v>
      </c>
      <c r="F707" s="156">
        <f>Цены!D697</f>
        <v>0</v>
      </c>
      <c r="G707" s="111">
        <f>E707*F707</f>
        <v>0</v>
      </c>
      <c r="H707" s="20"/>
    </row>
    <row r="708" spans="1:8" x14ac:dyDescent="0.2">
      <c r="A708" s="5">
        <v>694</v>
      </c>
      <c r="B708" s="153"/>
      <c r="C708" s="154" t="str">
        <f>Цены!B698</f>
        <v>&lt;Запасные строчки&gt;</v>
      </c>
      <c r="D708" s="155">
        <f>Цены!C698</f>
        <v>0</v>
      </c>
      <c r="E708" s="152">
        <v>0</v>
      </c>
      <c r="F708" s="156">
        <f>Цены!D698</f>
        <v>0</v>
      </c>
      <c r="G708" s="111">
        <f>E708*F708</f>
        <v>0</v>
      </c>
      <c r="H708" s="20"/>
    </row>
    <row r="709" spans="1:8" x14ac:dyDescent="0.2">
      <c r="A709" s="5">
        <v>695</v>
      </c>
      <c r="B709" s="9" t="str">
        <f>B684</f>
        <v/>
      </c>
      <c r="C709" s="433" t="s">
        <v>803</v>
      </c>
      <c r="D709" s="433"/>
      <c r="E709" s="433"/>
      <c r="F709" s="433"/>
      <c r="G709" s="112">
        <f>SUMIF(B685:B708,1,G685:G708)</f>
        <v>0</v>
      </c>
      <c r="H709" s="20"/>
    </row>
    <row r="710" spans="1:8" x14ac:dyDescent="0.2">
      <c r="A710" s="5">
        <v>696</v>
      </c>
      <c r="B710" s="7">
        <v>1</v>
      </c>
      <c r="C710" s="437" t="s">
        <v>576</v>
      </c>
      <c r="D710" s="437"/>
      <c r="E710" s="437"/>
      <c r="F710" s="437"/>
      <c r="G710" s="113">
        <f>G709+G683+G584+G518+G332+G170</f>
        <v>0</v>
      </c>
      <c r="H710" s="20"/>
    </row>
    <row r="711" spans="1:8" x14ac:dyDescent="0.2">
      <c r="B711" s="9">
        <v>1</v>
      </c>
      <c r="C711" s="436" t="s">
        <v>984</v>
      </c>
      <c r="D711" s="436"/>
      <c r="E711" s="436"/>
      <c r="F711" s="436"/>
      <c r="G711" s="114">
        <f>G710*Сводная!G30</f>
        <v>0</v>
      </c>
      <c r="H711" s="20"/>
    </row>
    <row r="712" spans="1:8" x14ac:dyDescent="0.2">
      <c r="B712" s="9">
        <v>1</v>
      </c>
      <c r="C712" s="437" t="s">
        <v>969</v>
      </c>
      <c r="D712" s="437"/>
      <c r="E712" s="437"/>
      <c r="F712" s="437"/>
      <c r="G712" s="115">
        <f>G710-G711</f>
        <v>0</v>
      </c>
    </row>
    <row r="713" spans="1:8" ht="14.25" x14ac:dyDescent="0.2">
      <c r="B713" s="9" t="str">
        <f ca="1">IF(IFERROR(FIND("Смета",C5)&gt;0,0),"","1")</f>
        <v/>
      </c>
      <c r="C713" s="13" t="str">
        <f ca="1">IF(IFERROR(FIND("Смета",C5)&gt;0,0),"","Работы согласно акту, выполнены в полном объеме, претензий по качеству и срокам не имею.")</f>
        <v/>
      </c>
      <c r="D713" s="146"/>
      <c r="E713" s="109"/>
      <c r="F713" s="14"/>
      <c r="G713" s="116"/>
      <c r="H713" s="14"/>
    </row>
    <row r="714" spans="1:8" ht="14.25" x14ac:dyDescent="0.2">
      <c r="C714" s="13"/>
      <c r="D714" s="146"/>
      <c r="E714" s="109"/>
      <c r="F714" s="14"/>
      <c r="G714" s="116"/>
      <c r="H714" s="14"/>
    </row>
    <row r="715" spans="1:8" ht="14.25" x14ac:dyDescent="0.2">
      <c r="C715" s="67" t="str">
        <f ca="1">IF(IFERROR(FIND("Смета",C5)&gt;0,0),"Составлено","Сдал")</f>
        <v>Составлено</v>
      </c>
      <c r="D715" s="438" t="str">
        <f ca="1">IF(IFERROR(FIND("Смета",C5)&gt;0,0),"Согласовано","Принял")</f>
        <v>Согласовано</v>
      </c>
      <c r="E715" s="438"/>
      <c r="F715" s="438" t="str">
        <f>IF(IFERROR(FIND("Смета",E5)&gt;0,0),"Согласовано","Принял")</f>
        <v>Принял</v>
      </c>
      <c r="G715" s="438"/>
      <c r="H715" s="146"/>
    </row>
    <row r="716" spans="1:8" ht="14.25" x14ac:dyDescent="0.2">
      <c r="C716" s="13"/>
      <c r="D716" s="146"/>
      <c r="E716" s="109"/>
      <c r="F716" s="14"/>
      <c r="G716" s="116"/>
      <c r="H716" s="14"/>
    </row>
    <row r="717" spans="1:8" ht="14.25" x14ac:dyDescent="0.2">
      <c r="C717" s="13" t="s">
        <v>841</v>
      </c>
      <c r="D717" s="439" t="s">
        <v>842</v>
      </c>
      <c r="E717" s="439"/>
      <c r="F717" s="439" t="s">
        <v>842</v>
      </c>
      <c r="G717" s="439"/>
      <c r="H717" s="146"/>
    </row>
    <row r="718" spans="1:8" x14ac:dyDescent="0.2">
      <c r="C718" s="15" t="s">
        <v>843</v>
      </c>
      <c r="D718" s="434" t="s">
        <v>844</v>
      </c>
      <c r="E718" s="434"/>
      <c r="F718" s="434" t="s">
        <v>844</v>
      </c>
      <c r="G718" s="434"/>
      <c r="H718" s="147"/>
    </row>
  </sheetData>
  <sheetProtection algorithmName="SHA-512" hashValue="gxKQmfSEE2XI3jDHBqzefRWIAYSMNVIQv/aY1eFiFHSOuroc8ps/ESAA5JWI0Apbu3EsVvYtakp1XJCGmOWm1w==" saltValue="7Ul+HBj8eytl/6GM5GDapw==" spinCount="100000" sheet="1" objects="1" scenarios="1" formatColumns="0" formatRows="0" autoFilter="0"/>
  <autoFilter ref="B8:B713" xr:uid="{00000000-0009-0000-0000-000004000000}"/>
  <mergeCells count="43">
    <mergeCell ref="D718:G718"/>
    <mergeCell ref="C709:F709"/>
    <mergeCell ref="C710:F710"/>
    <mergeCell ref="C711:F711"/>
    <mergeCell ref="C712:F712"/>
    <mergeCell ref="D715:G715"/>
    <mergeCell ref="D717:G717"/>
    <mergeCell ref="C683:F683"/>
    <mergeCell ref="C269:G269"/>
    <mergeCell ref="C282:G282"/>
    <mergeCell ref="C332:F332"/>
    <mergeCell ref="C334:G334"/>
    <mergeCell ref="C389:G389"/>
    <mergeCell ref="C459:G459"/>
    <mergeCell ref="C467:G467"/>
    <mergeCell ref="C486:G486"/>
    <mergeCell ref="C503:G503"/>
    <mergeCell ref="C518:F518"/>
    <mergeCell ref="C584:F584"/>
    <mergeCell ref="C207:G207"/>
    <mergeCell ref="I14:L14"/>
    <mergeCell ref="C15:G15"/>
    <mergeCell ref="C41:G41"/>
    <mergeCell ref="C72:G72"/>
    <mergeCell ref="C81:G81"/>
    <mergeCell ref="C100:G100"/>
    <mergeCell ref="C117:G117"/>
    <mergeCell ref="C123:G123"/>
    <mergeCell ref="C150:G150"/>
    <mergeCell ref="C170:F170"/>
    <mergeCell ref="C172:G172"/>
    <mergeCell ref="K5:L5"/>
    <mergeCell ref="C7:G7"/>
    <mergeCell ref="E13:F13"/>
    <mergeCell ref="D3:G3"/>
    <mergeCell ref="D4:G4"/>
    <mergeCell ref="C5:G6"/>
    <mergeCell ref="I5:J5"/>
    <mergeCell ref="C8:G8"/>
    <mergeCell ref="E9:F9"/>
    <mergeCell ref="E10:F10"/>
    <mergeCell ref="E11:F11"/>
    <mergeCell ref="E12:F12"/>
  </mergeCells>
  <conditionalFormatting sqref="C14:G14">
    <cfRule type="colorScale" priority="23">
      <colorScale>
        <cfvo type="min"/>
        <cfvo type="max"/>
        <color rgb="FFB5BCC0"/>
        <color rgb="FFFFD020"/>
      </colorScale>
    </cfRule>
  </conditionalFormatting>
  <conditionalFormatting sqref="C16:G40">
    <cfRule type="expression" dxfId="246" priority="22">
      <formula>$B16=1</formula>
    </cfRule>
  </conditionalFormatting>
  <conditionalFormatting sqref="C42:G71">
    <cfRule type="expression" dxfId="245" priority="21">
      <formula>$B42=1</formula>
    </cfRule>
  </conditionalFormatting>
  <conditionalFormatting sqref="C73:G80">
    <cfRule type="expression" dxfId="244" priority="20">
      <formula>$B73=1</formula>
    </cfRule>
  </conditionalFormatting>
  <conditionalFormatting sqref="C82:G99">
    <cfRule type="expression" dxfId="243" priority="19">
      <formula>$B82=1</formula>
    </cfRule>
  </conditionalFormatting>
  <conditionalFormatting sqref="C101:G116">
    <cfRule type="expression" dxfId="242" priority="18">
      <formula>$B101=1</formula>
    </cfRule>
  </conditionalFormatting>
  <conditionalFormatting sqref="C118:G122">
    <cfRule type="expression" dxfId="241" priority="17">
      <formula>$B118=1</formula>
    </cfRule>
  </conditionalFormatting>
  <conditionalFormatting sqref="C124:G149">
    <cfRule type="expression" dxfId="240" priority="16">
      <formula>$B124=1</formula>
    </cfRule>
  </conditionalFormatting>
  <conditionalFormatting sqref="C151:G169">
    <cfRule type="expression" dxfId="239" priority="15">
      <formula>$B151=1</formula>
    </cfRule>
  </conditionalFormatting>
  <conditionalFormatting sqref="C173:G206">
    <cfRule type="expression" dxfId="238" priority="1">
      <formula>$B173=1</formula>
    </cfRule>
  </conditionalFormatting>
  <conditionalFormatting sqref="C208:G268">
    <cfRule type="expression" dxfId="237" priority="13">
      <formula>$B208=1</formula>
    </cfRule>
  </conditionalFormatting>
  <conditionalFormatting sqref="C270:G281">
    <cfRule type="expression" dxfId="236" priority="12">
      <formula>$B270=1</formula>
    </cfRule>
  </conditionalFormatting>
  <conditionalFormatting sqref="C283:G331">
    <cfRule type="expression" dxfId="235" priority="11">
      <formula>$B283=1</formula>
    </cfRule>
  </conditionalFormatting>
  <conditionalFormatting sqref="C335:G388">
    <cfRule type="expression" dxfId="234" priority="10">
      <formula>$B335=1</formula>
    </cfRule>
  </conditionalFormatting>
  <conditionalFormatting sqref="C390:G458">
    <cfRule type="expression" dxfId="233" priority="9">
      <formula>$B390=1</formula>
    </cfRule>
  </conditionalFormatting>
  <conditionalFormatting sqref="C460:G466">
    <cfRule type="expression" dxfId="232" priority="8">
      <formula>$B460=1</formula>
    </cfRule>
  </conditionalFormatting>
  <conditionalFormatting sqref="C468:G485">
    <cfRule type="expression" dxfId="231" priority="7">
      <formula>$B468=1</formula>
    </cfRule>
  </conditionalFormatting>
  <conditionalFormatting sqref="C487:G502">
    <cfRule type="expression" dxfId="230" priority="6">
      <formula>$B487=1</formula>
    </cfRule>
  </conditionalFormatting>
  <conditionalFormatting sqref="C504:G517">
    <cfRule type="expression" dxfId="229" priority="5">
      <formula>$B504=1</formula>
    </cfRule>
  </conditionalFormatting>
  <conditionalFormatting sqref="C520:G583">
    <cfRule type="expression" dxfId="228" priority="4">
      <formula>$B520=1</formula>
    </cfRule>
  </conditionalFormatting>
  <conditionalFormatting sqref="C586:G682">
    <cfRule type="expression" dxfId="227" priority="3">
      <formula>$B586=1</formula>
    </cfRule>
  </conditionalFormatting>
  <conditionalFormatting sqref="C685:G708">
    <cfRule type="expression" dxfId="226" priority="2">
      <formula>$B685=1</formula>
    </cfRule>
  </conditionalFormatting>
  <dataValidations count="1">
    <dataValidation type="list" allowBlank="1" showInputMessage="1" showErrorMessage="1" sqref="H715" xr:uid="{A02FD7F1-B001-45F0-941D-4047439A6475}">
      <formula1>"Согласованно,Принял"</formula1>
    </dataValidation>
  </dataValidations>
  <pageMargins left="0.7" right="0.7" top="0.75" bottom="0.75" header="0.3" footer="0.3"/>
  <pageSetup paperSize="9" fitToHeight="0" orientation="portrait" r:id="rId1"/>
  <rowBreaks count="2" manualBreakCount="2">
    <brk id="58" min="2" max="6" man="1"/>
    <brk id="113" min="2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B1A2A-30AB-4C9F-8AC8-57FFBA528D77}">
  <sheetPr>
    <pageSetUpPr fitToPage="1"/>
  </sheetPr>
  <dimension ref="A1:L718"/>
  <sheetViews>
    <sheetView topLeftCell="B4" zoomScaleNormal="100" zoomScaleSheetLayoutView="120" workbookViewId="0">
      <selection activeCell="D9" sqref="D9"/>
    </sheetView>
  </sheetViews>
  <sheetFormatPr defaultColWidth="8.85546875" defaultRowHeight="12.75" x14ac:dyDescent="0.2"/>
  <cols>
    <col min="1" max="1" width="4" style="5" hidden="1" customWidth="1"/>
    <col min="2" max="2" width="3.7109375" style="9" customWidth="1"/>
    <col min="3" max="3" width="45.85546875" style="5" customWidth="1"/>
    <col min="4" max="4" width="11.42578125" style="9" customWidth="1"/>
    <col min="5" max="5" width="7.85546875" style="90" customWidth="1"/>
    <col min="6" max="6" width="8.85546875" style="19" customWidth="1"/>
    <col min="7" max="7" width="12.140625" style="117" customWidth="1"/>
    <col min="8" max="8" width="4" style="19" customWidth="1"/>
    <col min="9" max="9" width="11.85546875" style="5" bestFit="1" customWidth="1"/>
    <col min="10" max="10" width="12.140625" style="5" bestFit="1" customWidth="1"/>
    <col min="11" max="11" width="11.85546875" style="5" bestFit="1" customWidth="1"/>
    <col min="12" max="12" width="12.140625" style="5" bestFit="1" customWidth="1"/>
    <col min="13" max="16384" width="8.85546875" style="5"/>
  </cols>
  <sheetData>
    <row r="1" spans="1:12" customFormat="1" ht="30.75" hidden="1" customHeight="1" x14ac:dyDescent="0.25">
      <c r="B1" s="267"/>
      <c r="C1" s="267" t="str">
        <f ca="1">RIGHT(CELL("ИМЯФАЙЛА",B1),LEN(CELL("имяфайла",B1))-SEARCH("]",CELL("имяфайла",B1),1))</f>
        <v>11</v>
      </c>
      <c r="D1" s="2"/>
      <c r="E1" s="106"/>
      <c r="G1" s="106"/>
    </row>
    <row r="2" spans="1:12" customFormat="1" ht="30.75" hidden="1" customHeight="1" x14ac:dyDescent="0.25">
      <c r="B2" s="2"/>
      <c r="D2" s="2"/>
      <c r="E2" s="106"/>
      <c r="G2" s="106"/>
    </row>
    <row r="3" spans="1:12" customFormat="1" ht="30.75" hidden="1" customHeight="1" x14ac:dyDescent="0.3">
      <c r="B3" s="2"/>
      <c r="D3" s="423"/>
      <c r="E3" s="423"/>
      <c r="F3" s="423"/>
      <c r="G3" s="423"/>
      <c r="J3" s="1"/>
      <c r="K3" s="1"/>
      <c r="L3" s="1"/>
    </row>
    <row r="4" spans="1:12" customFormat="1" ht="30.75" customHeight="1" x14ac:dyDescent="0.3">
      <c r="B4" s="2"/>
      <c r="D4" s="424"/>
      <c r="E4" s="424"/>
      <c r="F4" s="424"/>
      <c r="G4" s="424"/>
      <c r="J4" s="1"/>
      <c r="K4" s="1"/>
      <c r="L4" s="1"/>
    </row>
    <row r="5" spans="1:12" customFormat="1" ht="18" x14ac:dyDescent="0.25">
      <c r="B5" s="2"/>
      <c r="C5" s="441" t="str">
        <f ca="1">IF(Сводная!B34="Акт",Сводная!C25,Сводная!C24)</f>
        <v xml:space="preserve"> Смета от 29 Июль 2026 года</v>
      </c>
      <c r="D5" s="441"/>
      <c r="E5" s="441"/>
      <c r="F5" s="441"/>
      <c r="G5" s="441"/>
      <c r="H5" s="18"/>
      <c r="I5" s="419" t="s">
        <v>979</v>
      </c>
      <c r="J5" s="419"/>
      <c r="K5" s="419" t="s">
        <v>49</v>
      </c>
      <c r="L5" s="419"/>
    </row>
    <row r="6" spans="1:12" customFormat="1" ht="15.75" customHeight="1" x14ac:dyDescent="0.25">
      <c r="B6" s="2"/>
      <c r="C6" s="441"/>
      <c r="D6" s="441"/>
      <c r="E6" s="441"/>
      <c r="F6" s="441"/>
      <c r="G6" s="441"/>
      <c r="H6" s="18"/>
      <c r="I6" s="94" t="s">
        <v>980</v>
      </c>
      <c r="J6" s="95" t="s">
        <v>981</v>
      </c>
      <c r="K6" s="94" t="s">
        <v>980</v>
      </c>
      <c r="L6" s="95" t="s">
        <v>981</v>
      </c>
    </row>
    <row r="7" spans="1:12" customFormat="1" ht="15" x14ac:dyDescent="0.25">
      <c r="B7" s="2"/>
      <c r="C7" s="420" t="str">
        <f ca="1">IF(Сводная!B34="Акт",Сводная!C27,Сводная!C26)</f>
        <v>Приложение №1 к договору №  от 29 Июль 2026 года</v>
      </c>
      <c r="D7" s="420"/>
      <c r="E7" s="420"/>
      <c r="F7" s="420"/>
      <c r="G7" s="420"/>
      <c r="H7" s="16"/>
      <c r="I7" s="149"/>
      <c r="J7" s="149"/>
      <c r="K7" s="149"/>
      <c r="L7" s="149"/>
    </row>
    <row r="8" spans="1:12" customFormat="1" ht="15" x14ac:dyDescent="0.25">
      <c r="B8" s="216"/>
      <c r="C8" s="420">
        <f>Сводная!C28</f>
        <v>0</v>
      </c>
      <c r="D8" s="420"/>
      <c r="E8" s="420"/>
      <c r="F8" s="420"/>
      <c r="G8" s="420"/>
      <c r="H8" s="16"/>
      <c r="I8" s="149"/>
      <c r="J8" s="149"/>
      <c r="K8" s="149"/>
      <c r="L8" s="149"/>
    </row>
    <row r="9" spans="1:12" customFormat="1" ht="15" x14ac:dyDescent="0.25">
      <c r="B9" s="2">
        <v>1</v>
      </c>
      <c r="C9" s="386" t="s">
        <v>823</v>
      </c>
      <c r="D9" s="395">
        <f>ROUND(2*(G10+G9),2)</f>
        <v>0</v>
      </c>
      <c r="E9" s="426" t="s">
        <v>821</v>
      </c>
      <c r="F9" s="426">
        <f>ROUND(2*(I10+I9),2)</f>
        <v>0</v>
      </c>
      <c r="G9" s="388"/>
      <c r="H9" s="17"/>
      <c r="I9" s="149"/>
      <c r="J9" s="149"/>
      <c r="K9" s="149"/>
      <c r="L9" s="149"/>
    </row>
    <row r="10" spans="1:12" customFormat="1" ht="15" x14ac:dyDescent="0.25">
      <c r="B10" s="2">
        <v>1</v>
      </c>
      <c r="C10" s="386" t="s">
        <v>824</v>
      </c>
      <c r="D10" s="395">
        <f>G9*G10</f>
        <v>0</v>
      </c>
      <c r="E10" s="426" t="s">
        <v>820</v>
      </c>
      <c r="F10" s="426">
        <f>ROUND(I9*I10,2)</f>
        <v>0</v>
      </c>
      <c r="G10" s="388"/>
      <c r="H10" s="17"/>
      <c r="I10" s="149"/>
      <c r="J10" s="150"/>
      <c r="K10" s="149"/>
      <c r="L10" s="150"/>
    </row>
    <row r="11" spans="1:12" customFormat="1" ht="15" x14ac:dyDescent="0.25">
      <c r="B11" s="2">
        <v>1</v>
      </c>
      <c r="C11" s="386" t="s">
        <v>827</v>
      </c>
      <c r="D11" s="387">
        <f>ROUND(D9*G11,2)</f>
        <v>0</v>
      </c>
      <c r="E11" s="426" t="s">
        <v>819</v>
      </c>
      <c r="F11" s="426">
        <f>ROUND(2*(I9*I11+I10*I11),2)</f>
        <v>0</v>
      </c>
      <c r="G11" s="388"/>
      <c r="H11" s="17"/>
      <c r="I11" s="149"/>
      <c r="J11" s="150"/>
      <c r="K11" s="149"/>
      <c r="L11" s="150"/>
    </row>
    <row r="12" spans="1:12" customFormat="1" ht="15.75" thickBot="1" x14ac:dyDescent="0.3">
      <c r="B12" s="2">
        <v>1</v>
      </c>
      <c r="C12" s="389" t="s">
        <v>828</v>
      </c>
      <c r="D12" s="390">
        <f>ROUND(D11-G12,2)</f>
        <v>0</v>
      </c>
      <c r="E12" s="427" t="s">
        <v>818</v>
      </c>
      <c r="F12" s="427">
        <f>ROUND(F11-I12,2)</f>
        <v>0</v>
      </c>
      <c r="G12" s="391">
        <f>I7*J7+I8*J8+I9*J9+I10*J10+I11*J11+I12*J12+K7*L7+K8*L8+K9*L9+K10*L10+K11*L11+K12*L12</f>
        <v>0</v>
      </c>
      <c r="H12" s="17"/>
      <c r="I12" s="149"/>
      <c r="J12" s="150"/>
      <c r="K12" s="149"/>
      <c r="L12" s="150"/>
    </row>
    <row r="13" spans="1:12" customFormat="1" ht="30.75" thickBot="1" x14ac:dyDescent="0.3">
      <c r="B13" s="2">
        <v>1</v>
      </c>
      <c r="C13" s="392" t="s">
        <v>817</v>
      </c>
      <c r="D13" s="393">
        <f>G712</f>
        <v>0</v>
      </c>
      <c r="E13" s="421" t="s">
        <v>822</v>
      </c>
      <c r="F13" s="422">
        <f>I709</f>
        <v>0</v>
      </c>
      <c r="G13" s="394">
        <f>L13*2+K13</f>
        <v>0</v>
      </c>
      <c r="H13" s="17"/>
      <c r="I13" s="92">
        <f>SUM(I7:I12)</f>
        <v>0</v>
      </c>
      <c r="J13" s="93">
        <f>SUM(J7:J12)</f>
        <v>0</v>
      </c>
      <c r="K13" s="92">
        <f>SUM(K7:K12)</f>
        <v>0</v>
      </c>
      <c r="L13" s="93">
        <f>SUM(L7:L12)</f>
        <v>0</v>
      </c>
    </row>
    <row r="14" spans="1:12" ht="26.25" customHeight="1" thickBot="1" x14ac:dyDescent="0.25">
      <c r="B14" s="103" t="str">
        <f>IF(SUM(B15:B169)&gt;0,1,"")</f>
        <v/>
      </c>
      <c r="C14" s="62" t="str">
        <f ca="1">C1&amp;". Демонтажные работы"</f>
        <v>11. Демонтажные работы</v>
      </c>
      <c r="D14" s="63" t="s">
        <v>804</v>
      </c>
      <c r="E14" s="63" t="s">
        <v>531</v>
      </c>
      <c r="F14" s="64" t="s">
        <v>805</v>
      </c>
      <c r="G14" s="123" t="s">
        <v>578</v>
      </c>
      <c r="H14" s="20"/>
      <c r="I14" s="429" t="s">
        <v>982</v>
      </c>
      <c r="J14" s="429"/>
      <c r="K14" s="429"/>
      <c r="L14" s="429"/>
    </row>
    <row r="15" spans="1:12" ht="12.75" customHeight="1" x14ac:dyDescent="0.2">
      <c r="A15" s="5">
        <v>1</v>
      </c>
      <c r="B15" s="143" t="str">
        <f>IF(SUM(B16:B40)&gt;0,1,"")</f>
        <v/>
      </c>
      <c r="C15" s="430" t="s">
        <v>131</v>
      </c>
      <c r="D15" s="431"/>
      <c r="E15" s="431"/>
      <c r="F15" s="431"/>
      <c r="G15" s="432"/>
      <c r="H15" s="20"/>
    </row>
    <row r="16" spans="1:12" ht="13.5" customHeight="1" x14ac:dyDescent="0.2">
      <c r="A16" s="5">
        <v>2</v>
      </c>
      <c r="B16" s="151"/>
      <c r="C16" s="217" t="str">
        <f>Цены!B6</f>
        <v>Демонтаж плинтуса</v>
      </c>
      <c r="D16" s="85" t="str">
        <f>Цены!C6</f>
        <v>м/п</v>
      </c>
      <c r="E16" s="152">
        <f>D9-I13</f>
        <v>0</v>
      </c>
      <c r="F16" s="86">
        <f>Цены!E6</f>
        <v>99</v>
      </c>
      <c r="G16" s="111">
        <f t="shared" ref="G16:G40" si="0">E16*F16</f>
        <v>0</v>
      </c>
      <c r="H16" s="20"/>
    </row>
    <row r="17" spans="1:8" x14ac:dyDescent="0.2">
      <c r="A17" s="5">
        <v>3</v>
      </c>
      <c r="B17" s="151"/>
      <c r="C17" s="217" t="str">
        <f>Цены!B7</f>
        <v>Удаление слоев из керамзита, песка</v>
      </c>
      <c r="D17" s="85" t="str">
        <f>Цены!C7</f>
        <v>м2</v>
      </c>
      <c r="E17" s="152">
        <f t="shared" ref="E17:E25" si="1">$D$10</f>
        <v>0</v>
      </c>
      <c r="F17" s="86">
        <f>Цены!E7</f>
        <v>156</v>
      </c>
      <c r="G17" s="111">
        <f t="shared" si="0"/>
        <v>0</v>
      </c>
      <c r="H17" s="20"/>
    </row>
    <row r="18" spans="1:8" x14ac:dyDescent="0.2">
      <c r="A18" s="5">
        <v>4</v>
      </c>
      <c r="B18" s="151"/>
      <c r="C18" s="217" t="str">
        <f>Цены!B8</f>
        <v xml:space="preserve">Устранение мелких дифектов пола </v>
      </c>
      <c r="D18" s="85" t="str">
        <f>Цены!C8</f>
        <v>м2</v>
      </c>
      <c r="E18" s="152">
        <f t="shared" si="1"/>
        <v>0</v>
      </c>
      <c r="F18" s="86">
        <f>Цены!E8</f>
        <v>167</v>
      </c>
      <c r="G18" s="111">
        <f t="shared" si="0"/>
        <v>0</v>
      </c>
      <c r="H18" s="20"/>
    </row>
    <row r="19" spans="1:8" x14ac:dyDescent="0.2">
      <c r="A19" s="5">
        <v>5</v>
      </c>
      <c r="B19" s="151"/>
      <c r="C19" s="217" t="str">
        <f>Цены!B9</f>
        <v>Демонтаж ламината, паркетной доски</v>
      </c>
      <c r="D19" s="85" t="str">
        <f>Цены!C9</f>
        <v>м2</v>
      </c>
      <c r="E19" s="152">
        <f t="shared" si="1"/>
        <v>0</v>
      </c>
      <c r="F19" s="86">
        <f>Цены!E9</f>
        <v>173</v>
      </c>
      <c r="G19" s="111">
        <f t="shared" si="0"/>
        <v>0</v>
      </c>
      <c r="H19" s="20"/>
    </row>
    <row r="20" spans="1:8" x14ac:dyDescent="0.2">
      <c r="A20" s="5">
        <v>6</v>
      </c>
      <c r="B20" s="151"/>
      <c r="C20" s="217" t="str">
        <f>Цены!B10</f>
        <v>Демонтаж паркета штучного</v>
      </c>
      <c r="D20" s="85" t="str">
        <f>Цены!C10</f>
        <v>м2</v>
      </c>
      <c r="E20" s="152">
        <f t="shared" si="1"/>
        <v>0</v>
      </c>
      <c r="F20" s="86">
        <f>Цены!E10</f>
        <v>332</v>
      </c>
      <c r="G20" s="111">
        <f t="shared" si="0"/>
        <v>0</v>
      </c>
      <c r="H20" s="20"/>
    </row>
    <row r="21" spans="1:8" x14ac:dyDescent="0.2">
      <c r="A21" s="5">
        <v>7</v>
      </c>
      <c r="B21" s="151"/>
      <c r="C21" s="217" t="str">
        <f>Цены!B11</f>
        <v>Демонтаж паркета щитового</v>
      </c>
      <c r="D21" s="85" t="str">
        <f>Цены!C11</f>
        <v>м2</v>
      </c>
      <c r="E21" s="152">
        <f t="shared" si="1"/>
        <v>0</v>
      </c>
      <c r="F21" s="86">
        <f>Цены!E11</f>
        <v>332</v>
      </c>
      <c r="G21" s="111">
        <f t="shared" si="0"/>
        <v>0</v>
      </c>
      <c r="H21" s="20"/>
    </row>
    <row r="22" spans="1:8" x14ac:dyDescent="0.2">
      <c r="A22" s="5">
        <v>8</v>
      </c>
      <c r="B22" s="151"/>
      <c r="C22" s="217" t="str">
        <f>Цены!B12</f>
        <v>Демонтаж деревянных полов</v>
      </c>
      <c r="D22" s="85" t="str">
        <f>Цены!C12</f>
        <v>м2</v>
      </c>
      <c r="E22" s="152">
        <f t="shared" si="1"/>
        <v>0</v>
      </c>
      <c r="F22" s="86">
        <f>Цены!E12</f>
        <v>398</v>
      </c>
      <c r="G22" s="111">
        <f t="shared" si="0"/>
        <v>0</v>
      </c>
      <c r="H22" s="20"/>
    </row>
    <row r="23" spans="1:8" x14ac:dyDescent="0.2">
      <c r="A23" s="5">
        <v>9</v>
      </c>
      <c r="B23" s="151"/>
      <c r="C23" s="217" t="str">
        <f>Цены!B13</f>
        <v>Демонтаж линолеума, ковролина на клею</v>
      </c>
      <c r="D23" s="85" t="str">
        <f>Цены!C13</f>
        <v>м2</v>
      </c>
      <c r="E23" s="152">
        <f t="shared" si="1"/>
        <v>0</v>
      </c>
      <c r="F23" s="86">
        <f>Цены!E13</f>
        <v>216</v>
      </c>
      <c r="G23" s="111">
        <f t="shared" si="0"/>
        <v>0</v>
      </c>
      <c r="H23" s="20"/>
    </row>
    <row r="24" spans="1:8" x14ac:dyDescent="0.2">
      <c r="A24" s="5">
        <v>10</v>
      </c>
      <c r="B24" s="151"/>
      <c r="C24" s="217" t="str">
        <f>Цены!B14</f>
        <v>Демонтаж линолеума, ковролина</v>
      </c>
      <c r="D24" s="85" t="str">
        <f>Цены!C14</f>
        <v>м2</v>
      </c>
      <c r="E24" s="152">
        <f t="shared" si="1"/>
        <v>0</v>
      </c>
      <c r="F24" s="86">
        <f>Цены!E14</f>
        <v>138</v>
      </c>
      <c r="G24" s="111">
        <f t="shared" si="0"/>
        <v>0</v>
      </c>
      <c r="H24" s="20"/>
    </row>
    <row r="25" spans="1:8" x14ac:dyDescent="0.2">
      <c r="A25" s="5">
        <v>11</v>
      </c>
      <c r="B25" s="151"/>
      <c r="C25" s="217" t="str">
        <f>Цены!B15</f>
        <v>Демонтаж фанеры, ДВП</v>
      </c>
      <c r="D25" s="85" t="str">
        <f>Цены!C15</f>
        <v>м2</v>
      </c>
      <c r="E25" s="152">
        <f t="shared" si="1"/>
        <v>0</v>
      </c>
      <c r="F25" s="86">
        <f>Цены!E15</f>
        <v>218</v>
      </c>
      <c r="G25" s="111">
        <f t="shared" si="0"/>
        <v>0</v>
      </c>
      <c r="H25" s="20"/>
    </row>
    <row r="26" spans="1:8" x14ac:dyDescent="0.2">
      <c r="A26" s="5">
        <v>12</v>
      </c>
      <c r="B26" s="151"/>
      <c r="C26" s="217" t="str">
        <f>Цены!B16</f>
        <v>Демонтаж лаг</v>
      </c>
      <c r="D26" s="85" t="str">
        <f>Цены!C16</f>
        <v>м/п</v>
      </c>
      <c r="E26" s="152">
        <f>$G$9*$G$10/0.4</f>
        <v>0</v>
      </c>
      <c r="F26" s="86">
        <f>Цены!E16</f>
        <v>233</v>
      </c>
      <c r="G26" s="111">
        <f t="shared" si="0"/>
        <v>0</v>
      </c>
      <c r="H26" s="20"/>
    </row>
    <row r="27" spans="1:8" ht="14.25" customHeight="1" x14ac:dyDescent="0.2">
      <c r="A27" s="5">
        <v>13</v>
      </c>
      <c r="B27" s="151"/>
      <c r="C27" s="217" t="str">
        <f>Цены!B17</f>
        <v>Демонтаж подложки из ДВП обмазанной битумной мастикой</v>
      </c>
      <c r="D27" s="85" t="str">
        <f>Цены!C17</f>
        <v>м2</v>
      </c>
      <c r="E27" s="152">
        <f>$D$10</f>
        <v>0</v>
      </c>
      <c r="F27" s="86">
        <f>Цены!E17</f>
        <v>294</v>
      </c>
      <c r="G27" s="111">
        <f t="shared" si="0"/>
        <v>0</v>
      </c>
      <c r="H27" s="20"/>
    </row>
    <row r="28" spans="1:8" x14ac:dyDescent="0.2">
      <c r="A28" s="5">
        <v>14</v>
      </c>
      <c r="B28" s="151"/>
      <c r="C28" s="217" t="str">
        <f>Цены!B18</f>
        <v>Демонтаж покрытия из битумной мастики</v>
      </c>
      <c r="D28" s="85" t="str">
        <f>Цены!C18</f>
        <v>м2</v>
      </c>
      <c r="E28" s="152">
        <f>$D$10</f>
        <v>0</v>
      </c>
      <c r="F28" s="86">
        <f>Цены!E18</f>
        <v>375</v>
      </c>
      <c r="G28" s="111">
        <f t="shared" si="0"/>
        <v>0</v>
      </c>
      <c r="H28" s="20"/>
    </row>
    <row r="29" spans="1:8" x14ac:dyDescent="0.2">
      <c r="A29" s="5">
        <v>15</v>
      </c>
      <c r="B29" s="151"/>
      <c r="C29" s="217" t="str">
        <f>Цены!B19</f>
        <v>Расчистка пола от засыпки и шумоизоляции</v>
      </c>
      <c r="D29" s="85" t="str">
        <f>Цены!C19</f>
        <v>м2</v>
      </c>
      <c r="E29" s="152">
        <f>$D$10</f>
        <v>0</v>
      </c>
      <c r="F29" s="86">
        <f>Цены!E19</f>
        <v>294</v>
      </c>
      <c r="G29" s="111">
        <f t="shared" si="0"/>
        <v>0</v>
      </c>
      <c r="H29" s="20"/>
    </row>
    <row r="30" spans="1:8" x14ac:dyDescent="0.2">
      <c r="A30" s="5">
        <v>16</v>
      </c>
      <c r="B30" s="151"/>
      <c r="C30" s="217" t="str">
        <f>Цены!B20</f>
        <v xml:space="preserve">Демонтаж плиточного клея </v>
      </c>
      <c r="D30" s="85" t="str">
        <f>Цены!C20</f>
        <v>м2</v>
      </c>
      <c r="E30" s="152">
        <f>$D$10</f>
        <v>0</v>
      </c>
      <c r="F30" s="86">
        <f>Цены!E20</f>
        <v>438</v>
      </c>
      <c r="G30" s="111">
        <f t="shared" si="0"/>
        <v>0</v>
      </c>
      <c r="H30" s="20"/>
    </row>
    <row r="31" spans="1:8" x14ac:dyDescent="0.2">
      <c r="A31" s="5">
        <v>17</v>
      </c>
      <c r="B31" s="151"/>
      <c r="C31" s="217" t="str">
        <f>Цены!B21</f>
        <v>Расшивка плиточных швов (пол)</v>
      </c>
      <c r="D31" s="85" t="str">
        <f>Цены!C21</f>
        <v>м/п</v>
      </c>
      <c r="E31" s="152">
        <f>$D$9</f>
        <v>0</v>
      </c>
      <c r="F31" s="86">
        <f>Цены!E21</f>
        <v>381</v>
      </c>
      <c r="G31" s="111">
        <f t="shared" si="0"/>
        <v>0</v>
      </c>
      <c r="H31" s="20"/>
    </row>
    <row r="32" spans="1:8" x14ac:dyDescent="0.2">
      <c r="A32" s="5">
        <v>18</v>
      </c>
      <c r="B32" s="151"/>
      <c r="C32" s="217" t="str">
        <f>Цены!B22</f>
        <v>Демонтаж плинтуса из плитки</v>
      </c>
      <c r="D32" s="85" t="str">
        <f>Цены!C22</f>
        <v>м/п</v>
      </c>
      <c r="E32" s="152">
        <f>D9-I13</f>
        <v>0</v>
      </c>
      <c r="F32" s="86">
        <f>Цены!E22</f>
        <v>449</v>
      </c>
      <c r="G32" s="111">
        <f t="shared" si="0"/>
        <v>0</v>
      </c>
      <c r="H32" s="20"/>
    </row>
    <row r="33" spans="1:8" x14ac:dyDescent="0.2">
      <c r="A33" s="5">
        <v>19</v>
      </c>
      <c r="B33" s="151"/>
      <c r="C33" s="217" t="str">
        <f>Цены!B23</f>
        <v>Демонтаж порога из плитки</v>
      </c>
      <c r="D33" s="85" t="str">
        <f>Цены!C23</f>
        <v>м/п</v>
      </c>
      <c r="E33" s="152">
        <f>$I$7</f>
        <v>0</v>
      </c>
      <c r="F33" s="86">
        <f>Цены!E23</f>
        <v>596</v>
      </c>
      <c r="G33" s="111">
        <f t="shared" si="0"/>
        <v>0</v>
      </c>
      <c r="H33" s="20"/>
    </row>
    <row r="34" spans="1:8" x14ac:dyDescent="0.2">
      <c r="A34" s="5">
        <v>20</v>
      </c>
      <c r="B34" s="151"/>
      <c r="C34" s="217" t="str">
        <f>Цены!B24</f>
        <v>Демонтаж плитки</v>
      </c>
      <c r="D34" s="85" t="str">
        <f>Цены!C24</f>
        <v>м2</v>
      </c>
      <c r="E34" s="152">
        <f>$D$10</f>
        <v>0</v>
      </c>
      <c r="F34" s="86">
        <f>Цены!E24</f>
        <v>449</v>
      </c>
      <c r="G34" s="111">
        <f t="shared" si="0"/>
        <v>0</v>
      </c>
      <c r="H34" s="20"/>
    </row>
    <row r="35" spans="1:8" x14ac:dyDescent="0.2">
      <c r="A35" s="5">
        <v>21</v>
      </c>
      <c r="B35" s="151"/>
      <c r="C35" s="217" t="str">
        <f>Цены!B25</f>
        <v>Демонтаж бетонного бортика</v>
      </c>
      <c r="D35" s="85" t="str">
        <f>Цены!C25</f>
        <v>м/п</v>
      </c>
      <c r="E35" s="152">
        <f>$D$9</f>
        <v>0</v>
      </c>
      <c r="F35" s="86">
        <f>Цены!E25</f>
        <v>953</v>
      </c>
      <c r="G35" s="111">
        <f t="shared" si="0"/>
        <v>0</v>
      </c>
      <c r="H35" s="20"/>
    </row>
    <row r="36" spans="1:8" x14ac:dyDescent="0.2">
      <c r="A36" s="5">
        <v>22</v>
      </c>
      <c r="B36" s="151"/>
      <c r="C36" s="217" t="str">
        <f>Цены!B26</f>
        <v>Демонтаж стяжки до 4 см</v>
      </c>
      <c r="D36" s="85" t="str">
        <f>Цены!C26</f>
        <v>м2</v>
      </c>
      <c r="E36" s="152">
        <f>$D$10</f>
        <v>0</v>
      </c>
      <c r="F36" s="86">
        <f>Цены!E26</f>
        <v>597</v>
      </c>
      <c r="G36" s="111">
        <f t="shared" si="0"/>
        <v>0</v>
      </c>
      <c r="H36" s="20"/>
    </row>
    <row r="37" spans="1:8" x14ac:dyDescent="0.2">
      <c r="A37" s="5">
        <v>23</v>
      </c>
      <c r="B37" s="151"/>
      <c r="C37" s="217" t="str">
        <f>Цены!B27</f>
        <v>Демонтаж стяжки до 6 см</v>
      </c>
      <c r="D37" s="85" t="str">
        <f>Цены!C27</f>
        <v>м2</v>
      </c>
      <c r="E37" s="152">
        <f>$D$10</f>
        <v>0</v>
      </c>
      <c r="F37" s="86">
        <f>Цены!E27</f>
        <v>747</v>
      </c>
      <c r="G37" s="111">
        <f t="shared" si="0"/>
        <v>0</v>
      </c>
      <c r="H37" s="20"/>
    </row>
    <row r="38" spans="1:8" x14ac:dyDescent="0.2">
      <c r="A38" s="5">
        <v>24</v>
      </c>
      <c r="B38" s="151"/>
      <c r="C38" s="217" t="str">
        <f>Цены!B28</f>
        <v>Разборка гидроизоляции</v>
      </c>
      <c r="D38" s="85" t="str">
        <f>Цены!C28</f>
        <v>м2</v>
      </c>
      <c r="E38" s="152">
        <f>$D$10</f>
        <v>0</v>
      </c>
      <c r="F38" s="86">
        <f>Цены!E28</f>
        <v>261</v>
      </c>
      <c r="G38" s="111">
        <f t="shared" si="0"/>
        <v>0</v>
      </c>
      <c r="H38" s="20"/>
    </row>
    <row r="39" spans="1:8" x14ac:dyDescent="0.2">
      <c r="A39" s="5">
        <v>25</v>
      </c>
      <c r="B39" s="151"/>
      <c r="C39" s="217" t="str">
        <f>Цены!B29</f>
        <v>Сухая уборка полов под  метлу, щетку</v>
      </c>
      <c r="D39" s="85" t="str">
        <f>Цены!C29</f>
        <v>м2</v>
      </c>
      <c r="E39" s="152">
        <f>$D$10</f>
        <v>0</v>
      </c>
      <c r="F39" s="86">
        <f>Цены!E29</f>
        <v>90</v>
      </c>
      <c r="G39" s="111">
        <f t="shared" si="0"/>
        <v>0</v>
      </c>
      <c r="H39" s="20"/>
    </row>
    <row r="40" spans="1:8" x14ac:dyDescent="0.2">
      <c r="A40" s="5">
        <v>26</v>
      </c>
      <c r="B40" s="151"/>
      <c r="C40" s="84" t="str">
        <f>Цены!B30</f>
        <v>Ремонт дощатых полов (протяжка саморезами)</v>
      </c>
      <c r="D40" s="85" t="str">
        <f>Цены!C30</f>
        <v>м2</v>
      </c>
      <c r="E40" s="152">
        <f>$D$10</f>
        <v>0</v>
      </c>
      <c r="F40" s="86">
        <f>Цены!E30</f>
        <v>383</v>
      </c>
      <c r="G40" s="111">
        <f t="shared" si="0"/>
        <v>0</v>
      </c>
      <c r="H40" s="20"/>
    </row>
    <row r="41" spans="1:8" x14ac:dyDescent="0.2">
      <c r="A41" s="5">
        <v>27</v>
      </c>
      <c r="B41" s="9" t="str">
        <f>IF(SUM(B42:B71)&gt;0,1,"")</f>
        <v/>
      </c>
      <c r="C41" s="428" t="s">
        <v>24</v>
      </c>
      <c r="D41" s="428"/>
      <c r="E41" s="428"/>
      <c r="F41" s="428"/>
      <c r="G41" s="428"/>
      <c r="H41" s="20"/>
    </row>
    <row r="42" spans="1:8" x14ac:dyDescent="0.2">
      <c r="A42" s="5">
        <v>28</v>
      </c>
      <c r="B42" s="151"/>
      <c r="C42" s="84" t="str">
        <f>Цены!B32</f>
        <v>Демонтаж пластикового уголка</v>
      </c>
      <c r="D42" s="85" t="str">
        <f>Цены!C32</f>
        <v>м/п</v>
      </c>
      <c r="E42" s="152">
        <f>$G$13</f>
        <v>0</v>
      </c>
      <c r="F42" s="86">
        <f>Цены!E32</f>
        <v>80</v>
      </c>
      <c r="G42" s="111">
        <f t="shared" ref="G42:G71" si="2">E42*F42</f>
        <v>0</v>
      </c>
      <c r="H42" s="20"/>
    </row>
    <row r="43" spans="1:8" x14ac:dyDescent="0.2">
      <c r="A43" s="5">
        <v>29</v>
      </c>
      <c r="B43" s="151"/>
      <c r="C43" s="84" t="str">
        <f>Цены!B33</f>
        <v>Снятие обоев (стены)</v>
      </c>
      <c r="D43" s="85" t="str">
        <f>Цены!C33</f>
        <v>м2</v>
      </c>
      <c r="E43" s="152">
        <f>D12</f>
        <v>0</v>
      </c>
      <c r="F43" s="86">
        <f>Цены!E33</f>
        <v>188</v>
      </c>
      <c r="G43" s="111">
        <f t="shared" si="2"/>
        <v>0</v>
      </c>
      <c r="H43" s="20"/>
    </row>
    <row r="44" spans="1:8" x14ac:dyDescent="0.2">
      <c r="A44" s="5">
        <v>30</v>
      </c>
      <c r="B44" s="151"/>
      <c r="C44" s="84" t="str">
        <f>Цены!B34</f>
        <v>Снятие многослойных трудноотделяемых обоев</v>
      </c>
      <c r="D44" s="85" t="str">
        <f>Цены!C34</f>
        <v>м2</v>
      </c>
      <c r="E44" s="152">
        <f t="shared" ref="E44:E49" si="3">$D$12</f>
        <v>0</v>
      </c>
      <c r="F44" s="86">
        <f>Цены!E34</f>
        <v>419</v>
      </c>
      <c r="G44" s="111">
        <f t="shared" si="2"/>
        <v>0</v>
      </c>
      <c r="H44" s="20"/>
    </row>
    <row r="45" spans="1:8" x14ac:dyDescent="0.2">
      <c r="A45" s="5">
        <v>31</v>
      </c>
      <c r="B45" s="151"/>
      <c r="C45" s="84" t="str">
        <f>Цены!B35</f>
        <v>Снятие побелки</v>
      </c>
      <c r="D45" s="85" t="str">
        <f>Цены!C35</f>
        <v>м2</v>
      </c>
      <c r="E45" s="152">
        <f t="shared" si="3"/>
        <v>0</v>
      </c>
      <c r="F45" s="86">
        <f>Цены!E35</f>
        <v>336</v>
      </c>
      <c r="G45" s="111">
        <f t="shared" si="2"/>
        <v>0</v>
      </c>
      <c r="H45" s="20"/>
    </row>
    <row r="46" spans="1:8" x14ac:dyDescent="0.2">
      <c r="A46" s="5">
        <v>32</v>
      </c>
      <c r="B46" s="151"/>
      <c r="C46" s="84" t="str">
        <f>Цены!B36</f>
        <v>Очистка краски со стен ВЭ</v>
      </c>
      <c r="D46" s="85" t="str">
        <f>Цены!C36</f>
        <v>м2</v>
      </c>
      <c r="E46" s="152">
        <f t="shared" si="3"/>
        <v>0</v>
      </c>
      <c r="F46" s="86">
        <f>Цены!E36</f>
        <v>294</v>
      </c>
      <c r="G46" s="111">
        <f t="shared" si="2"/>
        <v>0</v>
      </c>
      <c r="H46" s="20"/>
    </row>
    <row r="47" spans="1:8" x14ac:dyDescent="0.2">
      <c r="A47" s="5">
        <v>33</v>
      </c>
      <c r="B47" s="151"/>
      <c r="C47" s="84" t="str">
        <f>Цены!B37</f>
        <v>Очистка масляной краски со стен</v>
      </c>
      <c r="D47" s="85" t="str">
        <f>Цены!C37</f>
        <v>м2</v>
      </c>
      <c r="E47" s="152">
        <f t="shared" si="3"/>
        <v>0</v>
      </c>
      <c r="F47" s="86">
        <f>Цены!E37</f>
        <v>576</v>
      </c>
      <c r="G47" s="111">
        <f t="shared" si="2"/>
        <v>0</v>
      </c>
      <c r="H47" s="20"/>
    </row>
    <row r="48" spans="1:8" x14ac:dyDescent="0.2">
      <c r="A48" s="5">
        <v>34</v>
      </c>
      <c r="B48" s="151"/>
      <c r="C48" s="84" t="str">
        <f>Цены!B38</f>
        <v>Очистка стен от "жидких" обоев</v>
      </c>
      <c r="D48" s="85" t="str">
        <f>Цены!C38</f>
        <v>м2</v>
      </c>
      <c r="E48" s="152">
        <f t="shared" si="3"/>
        <v>0</v>
      </c>
      <c r="F48" s="86">
        <f>Цены!E38</f>
        <v>234</v>
      </c>
      <c r="G48" s="111">
        <f t="shared" si="2"/>
        <v>0</v>
      </c>
      <c r="H48" s="20"/>
    </row>
    <row r="49" spans="1:8" x14ac:dyDescent="0.2">
      <c r="A49" s="5">
        <v>35</v>
      </c>
      <c r="B49" s="151"/>
      <c r="C49" s="84" t="str">
        <f>Цены!B39</f>
        <v>Очистка стен от шпаклевки</v>
      </c>
      <c r="D49" s="85" t="str">
        <f>Цены!C39</f>
        <v>м2</v>
      </c>
      <c r="E49" s="152">
        <f t="shared" si="3"/>
        <v>0</v>
      </c>
      <c r="F49" s="86">
        <f>Цены!E39</f>
        <v>291</v>
      </c>
      <c r="G49" s="111">
        <f t="shared" si="2"/>
        <v>0</v>
      </c>
      <c r="H49" s="20"/>
    </row>
    <row r="50" spans="1:8" x14ac:dyDescent="0.2">
      <c r="A50" s="5">
        <v>36</v>
      </c>
      <c r="B50" s="151"/>
      <c r="C50" s="84" t="str">
        <f>Цены!B40</f>
        <v>Расшивка  трещин/рустов</v>
      </c>
      <c r="D50" s="85" t="str">
        <f>Цены!C40</f>
        <v>м/п</v>
      </c>
      <c r="E50" s="152">
        <v>0</v>
      </c>
      <c r="F50" s="86">
        <f>Цены!E40</f>
        <v>333</v>
      </c>
      <c r="G50" s="111">
        <f t="shared" si="2"/>
        <v>0</v>
      </c>
      <c r="H50" s="20"/>
    </row>
    <row r="51" spans="1:8" x14ac:dyDescent="0.2">
      <c r="A51" s="5">
        <v>37</v>
      </c>
      <c r="B51" s="151"/>
      <c r="C51" s="84" t="str">
        <f>Цены!B41</f>
        <v>Насечка стен</v>
      </c>
      <c r="D51" s="85" t="str">
        <f>Цены!C41</f>
        <v>м2</v>
      </c>
      <c r="E51" s="152">
        <f>$D$12</f>
        <v>0</v>
      </c>
      <c r="F51" s="86">
        <f>Цены!E41</f>
        <v>188</v>
      </c>
      <c r="G51" s="111">
        <f t="shared" si="2"/>
        <v>0</v>
      </c>
      <c r="H51" s="20"/>
    </row>
    <row r="52" spans="1:8" x14ac:dyDescent="0.2">
      <c r="A52" s="5">
        <v>38</v>
      </c>
      <c r="B52" s="151"/>
      <c r="C52" s="84" t="str">
        <f>Цены!B42</f>
        <v>Расшивка плиточных швов (стены)</v>
      </c>
      <c r="D52" s="85" t="str">
        <f>Цены!C42</f>
        <v>м/п</v>
      </c>
      <c r="E52" s="152">
        <f>D9</f>
        <v>0</v>
      </c>
      <c r="F52" s="86">
        <f>Цены!E42</f>
        <v>383</v>
      </c>
      <c r="G52" s="111">
        <f t="shared" si="2"/>
        <v>0</v>
      </c>
      <c r="H52" s="20"/>
    </row>
    <row r="53" spans="1:8" x14ac:dyDescent="0.2">
      <c r="A53" s="5">
        <v>39</v>
      </c>
      <c r="B53" s="151"/>
      <c r="C53" s="84" t="str">
        <f>Цены!B43</f>
        <v>Демонтаж керамической плитки</v>
      </c>
      <c r="D53" s="85" t="str">
        <f>Цены!C43</f>
        <v>м2</v>
      </c>
      <c r="E53" s="152">
        <f>D12</f>
        <v>0</v>
      </c>
      <c r="F53" s="86">
        <f>Цены!E43</f>
        <v>449</v>
      </c>
      <c r="G53" s="111">
        <f t="shared" si="2"/>
        <v>0</v>
      </c>
      <c r="H53" s="20"/>
    </row>
    <row r="54" spans="1:8" x14ac:dyDescent="0.2">
      <c r="A54" s="5">
        <v>40</v>
      </c>
      <c r="B54" s="151"/>
      <c r="C54" s="84" t="str">
        <f>Цены!B44</f>
        <v>Отбивка плиточного клея</v>
      </c>
      <c r="D54" s="85" t="str">
        <f>Цены!C44</f>
        <v>м2</v>
      </c>
      <c r="E54" s="152">
        <f>D12</f>
        <v>0</v>
      </c>
      <c r="F54" s="86">
        <f>Цены!E44</f>
        <v>438</v>
      </c>
      <c r="G54" s="111">
        <f t="shared" si="2"/>
        <v>0</v>
      </c>
      <c r="H54" s="20"/>
    </row>
    <row r="55" spans="1:8" x14ac:dyDescent="0.2">
      <c r="A55" s="5">
        <v>41</v>
      </c>
      <c r="B55" s="151"/>
      <c r="C55" s="84" t="str">
        <f>Цены!B45</f>
        <v xml:space="preserve">Ошкуривание поверхности стен </v>
      </c>
      <c r="D55" s="85" t="str">
        <f>Цены!C45</f>
        <v>м2</v>
      </c>
      <c r="E55" s="152">
        <f t="shared" ref="E55:E63" si="4">$D$12</f>
        <v>0</v>
      </c>
      <c r="F55" s="86">
        <f>Цены!E45</f>
        <v>263</v>
      </c>
      <c r="G55" s="111">
        <f t="shared" si="2"/>
        <v>0</v>
      </c>
      <c r="H55" s="20"/>
    </row>
    <row r="56" spans="1:8" x14ac:dyDescent="0.2">
      <c r="A56" s="5">
        <v>42</v>
      </c>
      <c r="B56" s="151"/>
      <c r="C56" s="84" t="str">
        <f>Цены!B46</f>
        <v>Демонтаж панелей ПВХ (без каркаса)</v>
      </c>
      <c r="D56" s="85" t="str">
        <f>Цены!C46</f>
        <v>м2</v>
      </c>
      <c r="E56" s="152">
        <f t="shared" si="4"/>
        <v>0</v>
      </c>
      <c r="F56" s="86">
        <f>Цены!E46</f>
        <v>117</v>
      </c>
      <c r="G56" s="111">
        <f t="shared" si="2"/>
        <v>0</v>
      </c>
      <c r="H56" s="20"/>
    </row>
    <row r="57" spans="1:8" x14ac:dyDescent="0.2">
      <c r="A57" s="5">
        <v>43</v>
      </c>
      <c r="B57" s="151"/>
      <c r="C57" s="84" t="str">
        <f>Цены!B47</f>
        <v>Демонтаж облицовки стен из ДСП, вагонки</v>
      </c>
      <c r="D57" s="85" t="str">
        <f>Цены!C47</f>
        <v>м2</v>
      </c>
      <c r="E57" s="152">
        <f t="shared" si="4"/>
        <v>0</v>
      </c>
      <c r="F57" s="86">
        <f>Цены!E47</f>
        <v>366</v>
      </c>
      <c r="G57" s="111">
        <f t="shared" si="2"/>
        <v>0</v>
      </c>
      <c r="H57" s="20"/>
    </row>
    <row r="58" spans="1:8" x14ac:dyDescent="0.2">
      <c r="A58" s="5">
        <v>44</v>
      </c>
      <c r="B58" s="151"/>
      <c r="C58" s="84" t="str">
        <f>Цены!B48</f>
        <v>Демонтаж панелей ПВХ (с каркасом)</v>
      </c>
      <c r="D58" s="85" t="str">
        <f>Цены!C48</f>
        <v>м2</v>
      </c>
      <c r="E58" s="152">
        <f t="shared" si="4"/>
        <v>0</v>
      </c>
      <c r="F58" s="86">
        <f>Цены!E48</f>
        <v>186</v>
      </c>
      <c r="G58" s="111">
        <f t="shared" si="2"/>
        <v>0</v>
      </c>
      <c r="H58" s="20"/>
    </row>
    <row r="59" spans="1:8" ht="25.5" x14ac:dyDescent="0.2">
      <c r="A59" s="5">
        <v>45</v>
      </c>
      <c r="B59" s="151"/>
      <c r="C59" s="84" t="str">
        <f>Цены!B49</f>
        <v xml:space="preserve">Демонтаж обшивки стен из ГКЛ на металлокарскасе </v>
      </c>
      <c r="D59" s="85" t="str">
        <f>Цены!C49</f>
        <v>м2</v>
      </c>
      <c r="E59" s="152">
        <f t="shared" si="4"/>
        <v>0</v>
      </c>
      <c r="F59" s="86">
        <f>Цены!E49</f>
        <v>447</v>
      </c>
      <c r="G59" s="111">
        <f t="shared" si="2"/>
        <v>0</v>
      </c>
      <c r="H59" s="20"/>
    </row>
    <row r="60" spans="1:8" x14ac:dyDescent="0.2">
      <c r="A60" s="5">
        <v>46</v>
      </c>
      <c r="B60" s="151"/>
      <c r="C60" s="84" t="str">
        <f>Цены!B50</f>
        <v xml:space="preserve">Демонтаж "дранки" со стен </v>
      </c>
      <c r="D60" s="85" t="str">
        <f>Цены!C50</f>
        <v>м2</v>
      </c>
      <c r="E60" s="152">
        <f t="shared" si="4"/>
        <v>0</v>
      </c>
      <c r="F60" s="86">
        <f>Цены!E50</f>
        <v>525</v>
      </c>
      <c r="G60" s="111">
        <f t="shared" si="2"/>
        <v>0</v>
      </c>
      <c r="H60" s="20"/>
    </row>
    <row r="61" spans="1:8" x14ac:dyDescent="0.2">
      <c r="A61" s="5">
        <v>47</v>
      </c>
      <c r="B61" s="151"/>
      <c r="C61" s="84" t="str">
        <f>Цены!B51</f>
        <v xml:space="preserve">Демонтаж утеплителя </v>
      </c>
      <c r="D61" s="85" t="str">
        <f>Цены!C51</f>
        <v>м2</v>
      </c>
      <c r="E61" s="152">
        <f t="shared" si="4"/>
        <v>0</v>
      </c>
      <c r="F61" s="86">
        <f>Цены!E51</f>
        <v>285</v>
      </c>
      <c r="G61" s="111">
        <f t="shared" si="2"/>
        <v>0</v>
      </c>
      <c r="H61" s="20"/>
    </row>
    <row r="62" spans="1:8" x14ac:dyDescent="0.2">
      <c r="A62" s="5">
        <v>48</v>
      </c>
      <c r="B62" s="151"/>
      <c r="C62" s="84" t="str">
        <f>Цены!B52</f>
        <v>Отбивка штукатурки со стен</v>
      </c>
      <c r="D62" s="85" t="str">
        <f>Цены!C52</f>
        <v>м2</v>
      </c>
      <c r="E62" s="152">
        <f t="shared" si="4"/>
        <v>0</v>
      </c>
      <c r="F62" s="86">
        <f>Цены!E52</f>
        <v>522</v>
      </c>
      <c r="G62" s="111">
        <f t="shared" si="2"/>
        <v>0</v>
      </c>
      <c r="H62" s="20"/>
    </row>
    <row r="63" spans="1:8" x14ac:dyDescent="0.2">
      <c r="A63" s="5">
        <v>49</v>
      </c>
      <c r="B63" s="151"/>
      <c r="C63" s="84" t="str">
        <f>Цены!B53</f>
        <v>Демонтаж деревянных стен</v>
      </c>
      <c r="D63" s="85" t="str">
        <f>Цены!C53</f>
        <v>м2</v>
      </c>
      <c r="E63" s="152">
        <f t="shared" si="4"/>
        <v>0</v>
      </c>
      <c r="F63" s="86">
        <f>Цены!E53</f>
        <v>1148</v>
      </c>
      <c r="G63" s="111">
        <f t="shared" si="2"/>
        <v>0</v>
      </c>
      <c r="H63" s="20"/>
    </row>
    <row r="64" spans="1:8" x14ac:dyDescent="0.2">
      <c r="A64" s="5">
        <v>50</v>
      </c>
      <c r="B64" s="151"/>
      <c r="C64" s="84" t="str">
        <f>Цены!B54</f>
        <v xml:space="preserve">Демонтаж подоконного блока </v>
      </c>
      <c r="D64" s="85" t="str">
        <f>Цены!C54</f>
        <v>шт.</v>
      </c>
      <c r="E64" s="152">
        <v>1</v>
      </c>
      <c r="F64" s="86">
        <f>Цены!E54</f>
        <v>6818</v>
      </c>
      <c r="G64" s="111">
        <f t="shared" si="2"/>
        <v>6818</v>
      </c>
      <c r="H64" s="20"/>
    </row>
    <row r="65" spans="1:8" x14ac:dyDescent="0.2">
      <c r="A65" s="5">
        <v>51</v>
      </c>
      <c r="B65" s="151"/>
      <c r="C65" s="84" t="str">
        <f>Цены!B55</f>
        <v>Демонтаж стен (перегородок) в 1/2 кирпич</v>
      </c>
      <c r="D65" s="85" t="str">
        <f>Цены!C55</f>
        <v>м2</v>
      </c>
      <c r="E65" s="152">
        <f t="shared" ref="E65:E71" si="5">$D$12</f>
        <v>0</v>
      </c>
      <c r="F65" s="86">
        <f>Цены!E55</f>
        <v>1718</v>
      </c>
      <c r="G65" s="111">
        <f t="shared" si="2"/>
        <v>0</v>
      </c>
      <c r="H65" s="20"/>
    </row>
    <row r="66" spans="1:8" x14ac:dyDescent="0.2">
      <c r="A66" s="5">
        <v>52</v>
      </c>
      <c r="B66" s="151"/>
      <c r="C66" s="84" t="str">
        <f>Цены!B56</f>
        <v>Демонтаж стен (перегородок) в 1 кирпич</v>
      </c>
      <c r="D66" s="85" t="str">
        <f>Цены!C56</f>
        <v>м2</v>
      </c>
      <c r="E66" s="152">
        <f t="shared" si="5"/>
        <v>0</v>
      </c>
      <c r="F66" s="86">
        <f>Цены!E56</f>
        <v>2153</v>
      </c>
      <c r="G66" s="111">
        <f t="shared" si="2"/>
        <v>0</v>
      </c>
      <c r="H66" s="20"/>
    </row>
    <row r="67" spans="1:8" x14ac:dyDescent="0.2">
      <c r="A67" s="5">
        <v>53</v>
      </c>
      <c r="B67" s="151"/>
      <c r="C67" s="84" t="str">
        <f>Цены!B57</f>
        <v>Демонтаж стен (перегородок) в 2 кирпича</v>
      </c>
      <c r="D67" s="85" t="str">
        <f>Цены!C57</f>
        <v>м2</v>
      </c>
      <c r="E67" s="152">
        <f t="shared" si="5"/>
        <v>0</v>
      </c>
      <c r="F67" s="86">
        <f>Цены!E57</f>
        <v>2768</v>
      </c>
      <c r="G67" s="111">
        <f t="shared" si="2"/>
        <v>0</v>
      </c>
      <c r="H67" s="20"/>
    </row>
    <row r="68" spans="1:8" x14ac:dyDescent="0.2">
      <c r="A68" s="5">
        <v>54</v>
      </c>
      <c r="B68" s="151"/>
      <c r="C68" s="84" t="str">
        <f>Цены!B58</f>
        <v>Демонтаж стен из гипсолита, ПГП</v>
      </c>
      <c r="D68" s="85" t="str">
        <f>Цены!C58</f>
        <v>м2</v>
      </c>
      <c r="E68" s="152">
        <f t="shared" si="5"/>
        <v>0</v>
      </c>
      <c r="F68" s="86">
        <f>Цены!E58</f>
        <v>924</v>
      </c>
      <c r="G68" s="111">
        <f t="shared" si="2"/>
        <v>0</v>
      </c>
      <c r="H68" s="20"/>
    </row>
    <row r="69" spans="1:8" x14ac:dyDescent="0.2">
      <c r="A69" s="5">
        <v>55</v>
      </c>
      <c r="B69" s="151"/>
      <c r="C69" s="84" t="str">
        <f>Цены!B59</f>
        <v>Демонтаж стен из пеноблока</v>
      </c>
      <c r="D69" s="85" t="str">
        <f>Цены!C59</f>
        <v>м2</v>
      </c>
      <c r="E69" s="152">
        <f t="shared" si="5"/>
        <v>0</v>
      </c>
      <c r="F69" s="86">
        <f>Цены!E59</f>
        <v>966</v>
      </c>
      <c r="G69" s="111">
        <f t="shared" si="2"/>
        <v>0</v>
      </c>
      <c r="H69" s="20"/>
    </row>
    <row r="70" spans="1:8" x14ac:dyDescent="0.2">
      <c r="A70" s="5">
        <v>56</v>
      </c>
      <c r="B70" s="151"/>
      <c r="C70" s="84" t="str">
        <f>Цены!B60</f>
        <v>Демонтаж стен из ацеида, ГВЛ, ГКЛ</v>
      </c>
      <c r="D70" s="85" t="str">
        <f>Цены!C60</f>
        <v>м2</v>
      </c>
      <c r="E70" s="152">
        <f t="shared" si="5"/>
        <v>0</v>
      </c>
      <c r="F70" s="86">
        <f>Цены!E60</f>
        <v>747</v>
      </c>
      <c r="G70" s="111">
        <f t="shared" si="2"/>
        <v>0</v>
      </c>
      <c r="H70" s="20"/>
    </row>
    <row r="71" spans="1:8" x14ac:dyDescent="0.2">
      <c r="A71" s="5">
        <v>57</v>
      </c>
      <c r="B71" s="151"/>
      <c r="C71" s="84" t="str">
        <f>Цены!B61</f>
        <v>Демонтаж бетонных стен толщиной до 80 мм</v>
      </c>
      <c r="D71" s="85" t="str">
        <f>Цены!C61</f>
        <v>м2</v>
      </c>
      <c r="E71" s="152">
        <f t="shared" si="5"/>
        <v>0</v>
      </c>
      <c r="F71" s="86">
        <f>Цены!E61</f>
        <v>5798</v>
      </c>
      <c r="G71" s="111">
        <f t="shared" si="2"/>
        <v>0</v>
      </c>
      <c r="H71" s="20"/>
    </row>
    <row r="72" spans="1:8" x14ac:dyDescent="0.2">
      <c r="A72" s="5">
        <v>58</v>
      </c>
      <c r="B72" s="9" t="str">
        <f>IF(SUM(B73:B80)&gt;0,1,"")</f>
        <v/>
      </c>
      <c r="C72" s="428" t="s">
        <v>49</v>
      </c>
      <c r="D72" s="428"/>
      <c r="E72" s="428"/>
      <c r="F72" s="428"/>
      <c r="G72" s="428"/>
      <c r="H72" s="20"/>
    </row>
    <row r="73" spans="1:8" x14ac:dyDescent="0.2">
      <c r="A73" s="5">
        <v>59</v>
      </c>
      <c r="B73" s="151"/>
      <c r="C73" s="84" t="str">
        <f>Цены!B63</f>
        <v>Демонтаж уголка с откосов, углов</v>
      </c>
      <c r="D73" s="85" t="str">
        <f>Цены!C63</f>
        <v>м/п</v>
      </c>
      <c r="E73" s="152">
        <f t="shared" ref="E73:E80" si="6">$G$13</f>
        <v>0</v>
      </c>
      <c r="F73" s="86">
        <f>Цены!E63</f>
        <v>50</v>
      </c>
      <c r="G73" s="111">
        <f t="shared" ref="G73:G80" si="7">E73*F73</f>
        <v>0</v>
      </c>
      <c r="H73" s="20"/>
    </row>
    <row r="74" spans="1:8" x14ac:dyDescent="0.2">
      <c r="A74" s="5">
        <v>60</v>
      </c>
      <c r="B74" s="151"/>
      <c r="C74" s="84" t="str">
        <f>Цены!B64</f>
        <v>Демонтаж сэндвич панелей</v>
      </c>
      <c r="D74" s="85" t="str">
        <f>Цены!C64</f>
        <v>м/п</v>
      </c>
      <c r="E74" s="152">
        <f t="shared" si="6"/>
        <v>0</v>
      </c>
      <c r="F74" s="86">
        <f>Цены!E64</f>
        <v>98</v>
      </c>
      <c r="G74" s="111">
        <f t="shared" si="7"/>
        <v>0</v>
      </c>
      <c r="H74" s="20"/>
    </row>
    <row r="75" spans="1:8" x14ac:dyDescent="0.2">
      <c r="A75" s="5">
        <v>61</v>
      </c>
      <c r="B75" s="151"/>
      <c r="C75" s="84" t="str">
        <f>Цены!B65</f>
        <v>Обрезка пены с откосов, углов</v>
      </c>
      <c r="D75" s="85" t="str">
        <f>Цены!C65</f>
        <v>м/п</v>
      </c>
      <c r="E75" s="152">
        <f t="shared" si="6"/>
        <v>0</v>
      </c>
      <c r="F75" s="86">
        <f>Цены!E65</f>
        <v>51</v>
      </c>
      <c r="G75" s="111">
        <f t="shared" si="7"/>
        <v>0</v>
      </c>
      <c r="H75" s="20"/>
    </row>
    <row r="76" spans="1:8" x14ac:dyDescent="0.2">
      <c r="A76" s="5">
        <v>62</v>
      </c>
      <c r="B76" s="151"/>
      <c r="C76" s="84" t="str">
        <f>Цены!B66</f>
        <v>Очистка откосов, углов от шпаклевки</v>
      </c>
      <c r="D76" s="85" t="str">
        <f>Цены!C66</f>
        <v>м/п</v>
      </c>
      <c r="E76" s="152">
        <f t="shared" si="6"/>
        <v>0</v>
      </c>
      <c r="F76" s="86">
        <f>Цены!E66</f>
        <v>294</v>
      </c>
      <c r="G76" s="111">
        <f t="shared" si="7"/>
        <v>0</v>
      </c>
      <c r="H76" s="20"/>
    </row>
    <row r="77" spans="1:8" x14ac:dyDescent="0.2">
      <c r="A77" s="5">
        <v>63</v>
      </c>
      <c r="B77" s="151"/>
      <c r="C77" s="84" t="str">
        <f>Цены!B67</f>
        <v>Очистка от краски откосов, углов</v>
      </c>
      <c r="D77" s="85" t="str">
        <f>Цены!C67</f>
        <v>м/п</v>
      </c>
      <c r="E77" s="152">
        <f t="shared" si="6"/>
        <v>0</v>
      </c>
      <c r="F77" s="86">
        <f>Цены!E67</f>
        <v>279</v>
      </c>
      <c r="G77" s="111">
        <f t="shared" si="7"/>
        <v>0</v>
      </c>
      <c r="H77" s="20"/>
    </row>
    <row r="78" spans="1:8" x14ac:dyDescent="0.2">
      <c r="A78" s="5">
        <v>64</v>
      </c>
      <c r="B78" s="151"/>
      <c r="C78" s="84" t="str">
        <f>Цены!B68</f>
        <v>Демонтаж бетонного подоконника</v>
      </c>
      <c r="D78" s="85" t="str">
        <f>Цены!C68</f>
        <v>м/п</v>
      </c>
      <c r="E78" s="152">
        <f t="shared" si="6"/>
        <v>0</v>
      </c>
      <c r="F78" s="86">
        <f>Цены!E68</f>
        <v>1089</v>
      </c>
      <c r="G78" s="111">
        <f t="shared" si="7"/>
        <v>0</v>
      </c>
      <c r="H78" s="20"/>
    </row>
    <row r="79" spans="1:8" x14ac:dyDescent="0.2">
      <c r="A79" s="5">
        <v>65</v>
      </c>
      <c r="B79" s="151"/>
      <c r="C79" s="84" t="str">
        <f>Цены!B69</f>
        <v>Отбивка штукатурки с откосов, углов</v>
      </c>
      <c r="D79" s="85" t="str">
        <f>Цены!C69</f>
        <v>м/п</v>
      </c>
      <c r="E79" s="152">
        <f t="shared" si="6"/>
        <v>0</v>
      </c>
      <c r="F79" s="86">
        <f>Цены!E69</f>
        <v>381</v>
      </c>
      <c r="G79" s="111">
        <f t="shared" si="7"/>
        <v>0</v>
      </c>
      <c r="H79" s="20"/>
    </row>
    <row r="80" spans="1:8" x14ac:dyDescent="0.2">
      <c r="A80" s="5">
        <v>66</v>
      </c>
      <c r="B80" s="151"/>
      <c r="C80" s="84" t="str">
        <f>Цены!B70</f>
        <v>Демонтаж откосов из ГКЛв</v>
      </c>
      <c r="D80" s="85" t="str">
        <f>Цены!C70</f>
        <v>м/п</v>
      </c>
      <c r="E80" s="152">
        <f t="shared" si="6"/>
        <v>0</v>
      </c>
      <c r="F80" s="86">
        <f>Цены!E70</f>
        <v>210</v>
      </c>
      <c r="G80" s="111">
        <f t="shared" si="7"/>
        <v>0</v>
      </c>
      <c r="H80" s="20"/>
    </row>
    <row r="81" spans="1:8" x14ac:dyDescent="0.2">
      <c r="A81" s="5">
        <v>67</v>
      </c>
      <c r="B81" s="9" t="str">
        <f>IF(SUM(B82:B99)&gt;0,1,"")</f>
        <v/>
      </c>
      <c r="C81" s="428" t="s">
        <v>59</v>
      </c>
      <c r="D81" s="428"/>
      <c r="E81" s="428"/>
      <c r="F81" s="428"/>
      <c r="G81" s="428"/>
      <c r="H81" s="20"/>
    </row>
    <row r="82" spans="1:8" x14ac:dyDescent="0.2">
      <c r="A82" s="5">
        <v>68</v>
      </c>
      <c r="B82" s="151"/>
      <c r="C82" s="84" t="str">
        <f>Цены!B72</f>
        <v xml:space="preserve">Демонтаж лепнины без сохранения </v>
      </c>
      <c r="D82" s="85" t="str">
        <f>Цены!C72</f>
        <v>м/п</v>
      </c>
      <c r="E82" s="152">
        <f>$D$9</f>
        <v>0</v>
      </c>
      <c r="F82" s="86">
        <f>Цены!E72</f>
        <v>171</v>
      </c>
      <c r="G82" s="111">
        <f t="shared" ref="G82:G99" si="8">E82*F82</f>
        <v>0</v>
      </c>
      <c r="H82" s="20"/>
    </row>
    <row r="83" spans="1:8" x14ac:dyDescent="0.2">
      <c r="A83" s="5">
        <v>69</v>
      </c>
      <c r="B83" s="151"/>
      <c r="C83" s="84" t="str">
        <f>Цены!B73</f>
        <v>Демонтаж потолочного плинтуса</v>
      </c>
      <c r="D83" s="85" t="str">
        <f>Цены!C73</f>
        <v>м/п</v>
      </c>
      <c r="E83" s="152">
        <f>$D$9</f>
        <v>0</v>
      </c>
      <c r="F83" s="86">
        <f>Цены!E73</f>
        <v>138</v>
      </c>
      <c r="G83" s="111">
        <f t="shared" si="8"/>
        <v>0</v>
      </c>
      <c r="H83" s="20"/>
    </row>
    <row r="84" spans="1:8" x14ac:dyDescent="0.2">
      <c r="A84" s="5">
        <v>70</v>
      </c>
      <c r="B84" s="151"/>
      <c r="C84" s="84" t="str">
        <f>Цены!B74</f>
        <v>Демонтаж подвесных потолков ГКЛ</v>
      </c>
      <c r="D84" s="85" t="str">
        <f>Цены!C74</f>
        <v>м2</v>
      </c>
      <c r="E84" s="152">
        <f t="shared" ref="E84:E98" si="9">$D$10</f>
        <v>0</v>
      </c>
      <c r="F84" s="86">
        <f>Цены!E74</f>
        <v>488</v>
      </c>
      <c r="G84" s="111">
        <f t="shared" si="8"/>
        <v>0</v>
      </c>
      <c r="H84" s="20"/>
    </row>
    <row r="85" spans="1:8" x14ac:dyDescent="0.2">
      <c r="A85" s="5">
        <v>71</v>
      </c>
      <c r="B85" s="151"/>
      <c r="C85" s="84" t="str">
        <f>Цены!B75</f>
        <v>Демонтаж реечного потолка</v>
      </c>
      <c r="D85" s="85" t="str">
        <f>Цены!C75</f>
        <v>м2</v>
      </c>
      <c r="E85" s="152">
        <f t="shared" si="9"/>
        <v>0</v>
      </c>
      <c r="F85" s="86">
        <f>Цены!E75</f>
        <v>234</v>
      </c>
      <c r="G85" s="111">
        <f t="shared" si="8"/>
        <v>0</v>
      </c>
      <c r="H85" s="20"/>
    </row>
    <row r="86" spans="1:8" ht="25.5" x14ac:dyDescent="0.2">
      <c r="A86" s="5">
        <v>72</v>
      </c>
      <c r="B86" s="151"/>
      <c r="C86" s="84" t="str">
        <f>Цены!B76</f>
        <v>Демонтаж кассетного подвесного потолка (армстронг)</v>
      </c>
      <c r="D86" s="85" t="str">
        <f>Цены!C76</f>
        <v>м2</v>
      </c>
      <c r="E86" s="152">
        <f t="shared" si="9"/>
        <v>0</v>
      </c>
      <c r="F86" s="86">
        <f>Цены!E76</f>
        <v>177</v>
      </c>
      <c r="G86" s="111">
        <f t="shared" si="8"/>
        <v>0</v>
      </c>
      <c r="H86" s="20"/>
    </row>
    <row r="87" spans="1:8" ht="25.5" x14ac:dyDescent="0.2">
      <c r="A87" s="5">
        <v>73</v>
      </c>
      <c r="B87" s="151"/>
      <c r="C87" s="84" t="str">
        <f>Цены!B77</f>
        <v>Демонтаж панелей кассетного потолка без профиля (армстронг)</v>
      </c>
      <c r="D87" s="85" t="str">
        <f>Цены!C77</f>
        <v>м2</v>
      </c>
      <c r="E87" s="152">
        <f t="shared" si="9"/>
        <v>0</v>
      </c>
      <c r="F87" s="86">
        <f>Цены!E77</f>
        <v>98</v>
      </c>
      <c r="G87" s="111">
        <f t="shared" si="8"/>
        <v>0</v>
      </c>
      <c r="H87" s="20"/>
    </row>
    <row r="88" spans="1:8" x14ac:dyDescent="0.2">
      <c r="A88" s="5">
        <v>74</v>
      </c>
      <c r="B88" s="151"/>
      <c r="C88" s="84" t="str">
        <f>Цены!B78</f>
        <v>Демонтаж потолочных панелей (на клею)</v>
      </c>
      <c r="D88" s="85" t="str">
        <f>Цены!C78</f>
        <v>м2</v>
      </c>
      <c r="E88" s="152">
        <f t="shared" si="9"/>
        <v>0</v>
      </c>
      <c r="F88" s="86">
        <f>Цены!E78</f>
        <v>156</v>
      </c>
      <c r="G88" s="111">
        <f t="shared" si="8"/>
        <v>0</v>
      </c>
      <c r="H88" s="20"/>
    </row>
    <row r="89" spans="1:8" x14ac:dyDescent="0.2">
      <c r="A89" s="5">
        <v>75</v>
      </c>
      <c r="B89" s="151"/>
      <c r="C89" s="84" t="str">
        <f>Цены!B79</f>
        <v>Демонтаж натяжного потолка (включая профиль)</v>
      </c>
      <c r="D89" s="85" t="str">
        <f>Цены!C79</f>
        <v>м2</v>
      </c>
      <c r="E89" s="152">
        <f t="shared" si="9"/>
        <v>0</v>
      </c>
      <c r="F89" s="86">
        <f>Цены!E79</f>
        <v>180</v>
      </c>
      <c r="G89" s="111">
        <f t="shared" si="8"/>
        <v>0</v>
      </c>
      <c r="H89" s="20"/>
    </row>
    <row r="90" spans="1:8" x14ac:dyDescent="0.2">
      <c r="A90" s="5">
        <v>76</v>
      </c>
      <c r="B90" s="151"/>
      <c r="C90" s="84" t="str">
        <f>Цены!B80</f>
        <v xml:space="preserve">Снятие полистирольных плиток </v>
      </c>
      <c r="D90" s="85" t="str">
        <f>Цены!C80</f>
        <v>м2</v>
      </c>
      <c r="E90" s="152">
        <f t="shared" si="9"/>
        <v>0</v>
      </c>
      <c r="F90" s="86">
        <f>Цены!E80</f>
        <v>171</v>
      </c>
      <c r="G90" s="111">
        <f t="shared" si="8"/>
        <v>0</v>
      </c>
      <c r="H90" s="20"/>
    </row>
    <row r="91" spans="1:8" x14ac:dyDescent="0.2">
      <c r="A91" s="5">
        <v>77</v>
      </c>
      <c r="B91" s="151"/>
      <c r="C91" s="84" t="str">
        <f>Цены!B81</f>
        <v>Демонтаж потолков из ацеида, гипсолита</v>
      </c>
      <c r="D91" s="85" t="str">
        <f>Цены!C81</f>
        <v>м2</v>
      </c>
      <c r="E91" s="152">
        <f t="shared" si="9"/>
        <v>0</v>
      </c>
      <c r="F91" s="86">
        <f>Цены!E81</f>
        <v>923</v>
      </c>
      <c r="G91" s="111">
        <f t="shared" si="8"/>
        <v>0</v>
      </c>
      <c r="H91" s="20"/>
    </row>
    <row r="92" spans="1:8" x14ac:dyDescent="0.2">
      <c r="A92" s="5">
        <v>78</v>
      </c>
      <c r="B92" s="151"/>
      <c r="C92" s="84" t="str">
        <f>Цены!B82</f>
        <v>Очистка от побелки</v>
      </c>
      <c r="D92" s="85" t="str">
        <f>Цены!C82</f>
        <v>м2</v>
      </c>
      <c r="E92" s="152">
        <f t="shared" si="9"/>
        <v>0</v>
      </c>
      <c r="F92" s="86">
        <f>Цены!E82</f>
        <v>441</v>
      </c>
      <c r="G92" s="111">
        <f t="shared" si="8"/>
        <v>0</v>
      </c>
      <c r="H92" s="20"/>
    </row>
    <row r="93" spans="1:8" x14ac:dyDescent="0.2">
      <c r="A93" s="5">
        <v>79</v>
      </c>
      <c r="B93" s="151"/>
      <c r="C93" s="84" t="str">
        <f>Цены!B83</f>
        <v>Очистка от краски ВЭ</v>
      </c>
      <c r="D93" s="85" t="str">
        <f>Цены!C83</f>
        <v>м2</v>
      </c>
      <c r="E93" s="152">
        <f t="shared" si="9"/>
        <v>0</v>
      </c>
      <c r="F93" s="86">
        <f>Цены!E83</f>
        <v>351</v>
      </c>
      <c r="G93" s="111">
        <f t="shared" si="8"/>
        <v>0</v>
      </c>
      <c r="H93" s="20"/>
    </row>
    <row r="94" spans="1:8" x14ac:dyDescent="0.2">
      <c r="A94" s="5">
        <v>80</v>
      </c>
      <c r="B94" s="151"/>
      <c r="C94" s="84" t="str">
        <f>Цены!B84</f>
        <v>Очистка потолков от масляной краски</v>
      </c>
      <c r="D94" s="85" t="str">
        <f>Цены!C84</f>
        <v>м2</v>
      </c>
      <c r="E94" s="152">
        <f t="shared" si="9"/>
        <v>0</v>
      </c>
      <c r="F94" s="86">
        <f>Цены!E84</f>
        <v>936</v>
      </c>
      <c r="G94" s="111">
        <f t="shared" si="8"/>
        <v>0</v>
      </c>
      <c r="H94" s="20"/>
    </row>
    <row r="95" spans="1:8" x14ac:dyDescent="0.2">
      <c r="A95" s="5">
        <v>81</v>
      </c>
      <c r="B95" s="151"/>
      <c r="C95" s="84" t="str">
        <f>Цены!B85</f>
        <v>Снятие обоев (потолок)</v>
      </c>
      <c r="D95" s="85" t="str">
        <f>Цены!C85</f>
        <v>м2</v>
      </c>
      <c r="E95" s="152">
        <f t="shared" si="9"/>
        <v>0</v>
      </c>
      <c r="F95" s="86">
        <f>Цены!E85</f>
        <v>218</v>
      </c>
      <c r="G95" s="111">
        <f t="shared" si="8"/>
        <v>0</v>
      </c>
      <c r="H95" s="20"/>
    </row>
    <row r="96" spans="1:8" x14ac:dyDescent="0.2">
      <c r="A96" s="5">
        <v>82</v>
      </c>
      <c r="B96" s="151"/>
      <c r="C96" s="84" t="str">
        <f>Цены!B86</f>
        <v>Снятие многослойных трудноотделяемых обоев</v>
      </c>
      <c r="D96" s="85" t="str">
        <f>Цены!C86</f>
        <v>м2</v>
      </c>
      <c r="E96" s="152">
        <f t="shared" si="9"/>
        <v>0</v>
      </c>
      <c r="F96" s="86">
        <f>Цены!E86</f>
        <v>486</v>
      </c>
      <c r="G96" s="111">
        <f t="shared" si="8"/>
        <v>0</v>
      </c>
      <c r="H96" s="20"/>
    </row>
    <row r="97" spans="1:8" x14ac:dyDescent="0.2">
      <c r="A97" s="5">
        <v>83</v>
      </c>
      <c r="B97" s="151"/>
      <c r="C97" s="84" t="str">
        <f>Цены!B87</f>
        <v>Очистка потолка от шпаклевки</v>
      </c>
      <c r="D97" s="85" t="str">
        <f>Цены!C87</f>
        <v>м2</v>
      </c>
      <c r="E97" s="152">
        <f t="shared" si="9"/>
        <v>0</v>
      </c>
      <c r="F97" s="86">
        <f>Цены!E87</f>
        <v>426</v>
      </c>
      <c r="G97" s="111">
        <f t="shared" si="8"/>
        <v>0</v>
      </c>
      <c r="H97" s="20"/>
    </row>
    <row r="98" spans="1:8" x14ac:dyDescent="0.2">
      <c r="A98" s="5">
        <v>84</v>
      </c>
      <c r="B98" s="151"/>
      <c r="C98" s="84" t="str">
        <f>Цены!B88</f>
        <v>Отбивка  штукатурки</v>
      </c>
      <c r="D98" s="85" t="str">
        <f>Цены!C88</f>
        <v>м2</v>
      </c>
      <c r="E98" s="152">
        <f t="shared" si="9"/>
        <v>0</v>
      </c>
      <c r="F98" s="86">
        <f>Цены!E88</f>
        <v>486</v>
      </c>
      <c r="G98" s="111">
        <f t="shared" si="8"/>
        <v>0</v>
      </c>
      <c r="H98" s="20"/>
    </row>
    <row r="99" spans="1:8" x14ac:dyDescent="0.2">
      <c r="A99" s="5">
        <v>85</v>
      </c>
      <c r="B99" s="151"/>
      <c r="C99" s="84" t="str">
        <f>Цены!B89</f>
        <v>Расшивка трещин рустов</v>
      </c>
      <c r="D99" s="85" t="str">
        <f>Цены!C89</f>
        <v>м/п</v>
      </c>
      <c r="E99" s="152">
        <f>$D$9</f>
        <v>0</v>
      </c>
      <c r="F99" s="86">
        <f>Цены!E89</f>
        <v>312</v>
      </c>
      <c r="G99" s="111">
        <f t="shared" si="8"/>
        <v>0</v>
      </c>
      <c r="H99" s="20"/>
    </row>
    <row r="100" spans="1:8" x14ac:dyDescent="0.2">
      <c r="A100" s="5">
        <v>86</v>
      </c>
      <c r="B100" s="9" t="str">
        <f>IF(SUM(B101:B117)&gt;0,1,"")</f>
        <v/>
      </c>
      <c r="C100" s="428" t="s">
        <v>71</v>
      </c>
      <c r="D100" s="428"/>
      <c r="E100" s="428"/>
      <c r="F100" s="428"/>
      <c r="G100" s="428"/>
      <c r="H100" s="20"/>
    </row>
    <row r="101" spans="1:8" x14ac:dyDescent="0.2">
      <c r="A101" s="5">
        <v>87</v>
      </c>
      <c r="B101" s="151"/>
      <c r="C101" s="84" t="str">
        <f>Цены!B91</f>
        <v>Демонтаж  наличников</v>
      </c>
      <c r="D101" s="85" t="str">
        <f>Цены!C91</f>
        <v>м/п</v>
      </c>
      <c r="E101" s="152">
        <f>($I$13+$J$13*2)*2</f>
        <v>0</v>
      </c>
      <c r="F101" s="86">
        <f>Цены!E91</f>
        <v>98</v>
      </c>
      <c r="G101" s="111">
        <f t="shared" ref="G101:G116" si="10">E101*F101</f>
        <v>0</v>
      </c>
      <c r="H101" s="20"/>
    </row>
    <row r="102" spans="1:8" x14ac:dyDescent="0.2">
      <c r="A102" s="5">
        <v>88</v>
      </c>
      <c r="B102" s="151"/>
      <c r="C102" s="84" t="str">
        <f>Цены!B92</f>
        <v xml:space="preserve">Демонтаж дверной ручки / замка </v>
      </c>
      <c r="D102" s="85" t="str">
        <f>Цены!C92</f>
        <v>шт.</v>
      </c>
      <c r="E102" s="152">
        <v>1</v>
      </c>
      <c r="F102" s="86">
        <f>Цены!E92</f>
        <v>318</v>
      </c>
      <c r="G102" s="111">
        <f t="shared" si="10"/>
        <v>318</v>
      </c>
      <c r="H102" s="20"/>
    </row>
    <row r="103" spans="1:8" x14ac:dyDescent="0.2">
      <c r="A103" s="5">
        <v>89</v>
      </c>
      <c r="B103" s="151"/>
      <c r="C103" s="84" t="str">
        <f>Цены!B93</f>
        <v>Демонтаж бетонного подоконника</v>
      </c>
      <c r="D103" s="85" t="str">
        <f>Цены!C93</f>
        <v>м/п</v>
      </c>
      <c r="E103" s="152">
        <v>1</v>
      </c>
      <c r="F103" s="86">
        <f>Цены!E93</f>
        <v>1089</v>
      </c>
      <c r="G103" s="111">
        <f t="shared" si="10"/>
        <v>1089</v>
      </c>
      <c r="H103" s="20"/>
    </row>
    <row r="104" spans="1:8" x14ac:dyDescent="0.2">
      <c r="A104" s="5">
        <v>90</v>
      </c>
      <c r="B104" s="151"/>
      <c r="C104" s="84" t="str">
        <f>Цены!B94</f>
        <v xml:space="preserve">Демонтаж деревянной межкомнатной двери </v>
      </c>
      <c r="D104" s="85" t="str">
        <f>Цены!C94</f>
        <v>шт.</v>
      </c>
      <c r="E104" s="152">
        <v>1</v>
      </c>
      <c r="F104" s="86">
        <f>Цены!E94</f>
        <v>480</v>
      </c>
      <c r="G104" s="111">
        <f t="shared" si="10"/>
        <v>480</v>
      </c>
      <c r="H104" s="20"/>
    </row>
    <row r="105" spans="1:8" ht="25.5" x14ac:dyDescent="0.2">
      <c r="A105" s="5">
        <v>91</v>
      </c>
      <c r="B105" s="151"/>
      <c r="C105" s="84" t="str">
        <f>Цены!B95</f>
        <v>Демонтаж деревянной межкомнатной двери с сохранением</v>
      </c>
      <c r="D105" s="85" t="str">
        <f>Цены!C95</f>
        <v>шт.</v>
      </c>
      <c r="E105" s="152">
        <v>1</v>
      </c>
      <c r="F105" s="86">
        <f>Цены!E95</f>
        <v>1332</v>
      </c>
      <c r="G105" s="111">
        <f t="shared" si="10"/>
        <v>1332</v>
      </c>
      <c r="H105" s="20"/>
    </row>
    <row r="106" spans="1:8" x14ac:dyDescent="0.2">
      <c r="A106" s="5">
        <v>92</v>
      </c>
      <c r="B106" s="151"/>
      <c r="C106" s="84" t="str">
        <f>Цены!B96</f>
        <v>Демонтаж  наличников (с сохранением)</v>
      </c>
      <c r="D106" s="85" t="str">
        <f>Цены!C96</f>
        <v>м/п</v>
      </c>
      <c r="E106" s="152">
        <f>($I$13+$J$13*2)*2</f>
        <v>0</v>
      </c>
      <c r="F106" s="86">
        <f>Цены!E96</f>
        <v>482</v>
      </c>
      <c r="G106" s="111">
        <f t="shared" si="10"/>
        <v>0</v>
      </c>
      <c r="H106" s="20"/>
    </row>
    <row r="107" spans="1:8" x14ac:dyDescent="0.2">
      <c r="A107" s="5">
        <v>93</v>
      </c>
      <c r="B107" s="151"/>
      <c r="C107" s="84" t="str">
        <f>Цены!B97</f>
        <v>Снятие деревянной двери с петель</v>
      </c>
      <c r="D107" s="85" t="str">
        <f>Цены!C97</f>
        <v>шт.</v>
      </c>
      <c r="E107" s="152">
        <v>1</v>
      </c>
      <c r="F107" s="86">
        <f>Цены!E97</f>
        <v>383</v>
      </c>
      <c r="G107" s="111">
        <f t="shared" si="10"/>
        <v>383</v>
      </c>
      <c r="H107" s="20"/>
    </row>
    <row r="108" spans="1:8" x14ac:dyDescent="0.2">
      <c r="A108" s="5">
        <v>94</v>
      </c>
      <c r="B108" s="151"/>
      <c r="C108" s="84" t="str">
        <f>Цены!B98</f>
        <v>Демонтаж металлической двери</v>
      </c>
      <c r="D108" s="85" t="str">
        <f>Цены!C98</f>
        <v>шт.</v>
      </c>
      <c r="E108" s="152">
        <v>1</v>
      </c>
      <c r="F108" s="86">
        <f>Цены!E98</f>
        <v>2042</v>
      </c>
      <c r="G108" s="111">
        <f t="shared" si="10"/>
        <v>2042</v>
      </c>
      <c r="H108" s="20"/>
    </row>
    <row r="109" spans="1:8" ht="12.75" customHeight="1" x14ac:dyDescent="0.2">
      <c r="A109" s="5">
        <v>95</v>
      </c>
      <c r="B109" s="151"/>
      <c r="C109" s="84" t="str">
        <f>Цены!B99</f>
        <v>Очистка наличников или дверной коробки от краски</v>
      </c>
      <c r="D109" s="85" t="str">
        <f>Цены!C99</f>
        <v>м/п</v>
      </c>
      <c r="E109" s="152">
        <f>($I$13+$J$13*2)*2</f>
        <v>0</v>
      </c>
      <c r="F109" s="86">
        <f>Цены!E99</f>
        <v>848</v>
      </c>
      <c r="G109" s="111">
        <f t="shared" si="10"/>
        <v>0</v>
      </c>
      <c r="H109" s="20"/>
    </row>
    <row r="110" spans="1:8" x14ac:dyDescent="0.2">
      <c r="A110" s="5">
        <v>96</v>
      </c>
      <c r="B110" s="151"/>
      <c r="C110" s="84" t="str">
        <f>Цены!B100</f>
        <v xml:space="preserve">Демонтаж откосов из сэндвич /ПВХ панелей </v>
      </c>
      <c r="D110" s="85" t="str">
        <f>Цены!C100</f>
        <v>м/п</v>
      </c>
      <c r="E110" s="152">
        <f>$G$13</f>
        <v>0</v>
      </c>
      <c r="F110" s="86">
        <f>Цены!E100</f>
        <v>165</v>
      </c>
      <c r="G110" s="111">
        <f t="shared" si="10"/>
        <v>0</v>
      </c>
      <c r="H110" s="20"/>
    </row>
    <row r="111" spans="1:8" x14ac:dyDescent="0.2">
      <c r="A111" s="5">
        <v>97</v>
      </c>
      <c r="B111" s="151"/>
      <c r="C111" s="84" t="str">
        <f>Цены!B101</f>
        <v xml:space="preserve">Демонтаж штукатурных откосов </v>
      </c>
      <c r="D111" s="85" t="str">
        <f>Цены!C101</f>
        <v>м/п</v>
      </c>
      <c r="E111" s="152">
        <f>$G$13</f>
        <v>0</v>
      </c>
      <c r="F111" s="86">
        <f>Цены!E101</f>
        <v>381</v>
      </c>
      <c r="G111" s="111">
        <f t="shared" si="10"/>
        <v>0</v>
      </c>
      <c r="H111" s="20"/>
    </row>
    <row r="112" spans="1:8" x14ac:dyDescent="0.2">
      <c r="A112" s="5">
        <v>98</v>
      </c>
      <c r="B112" s="151"/>
      <c r="C112" s="84" t="str">
        <f>Цены!B102</f>
        <v>Демонтаж оконного блока (без сохранения)</v>
      </c>
      <c r="D112" s="85" t="str">
        <f>Цены!C102</f>
        <v>м2</v>
      </c>
      <c r="E112" s="152">
        <f>$K$13*$L$13</f>
        <v>0</v>
      </c>
      <c r="F112" s="86">
        <f>Цены!E102</f>
        <v>822</v>
      </c>
      <c r="G112" s="111">
        <f t="shared" si="10"/>
        <v>0</v>
      </c>
      <c r="H112" s="20"/>
    </row>
    <row r="113" spans="1:8" x14ac:dyDescent="0.2">
      <c r="A113" s="5">
        <v>99</v>
      </c>
      <c r="B113" s="151"/>
      <c r="C113" s="84" t="str">
        <f>Цены!B103</f>
        <v>Демонтаж оконного блока (с сохранением)</v>
      </c>
      <c r="D113" s="85" t="str">
        <f>Цены!C103</f>
        <v>м2</v>
      </c>
      <c r="E113" s="152">
        <f>$K$13*$L$13</f>
        <v>0</v>
      </c>
      <c r="F113" s="86">
        <f>Цены!E103</f>
        <v>1275</v>
      </c>
      <c r="G113" s="111">
        <f t="shared" si="10"/>
        <v>0</v>
      </c>
      <c r="H113" s="20"/>
    </row>
    <row r="114" spans="1:8" x14ac:dyDescent="0.2">
      <c r="A114" s="5">
        <v>100</v>
      </c>
      <c r="B114" s="151"/>
      <c r="C114" s="84" t="str">
        <f>Цены!B104</f>
        <v>Демонтаж арки дверного проема (ГКЛ, дерево)</v>
      </c>
      <c r="D114" s="85" t="str">
        <f>Цены!C104</f>
        <v>шт.</v>
      </c>
      <c r="E114" s="152">
        <v>1</v>
      </c>
      <c r="F114" s="86">
        <f>Цены!E104</f>
        <v>1212</v>
      </c>
      <c r="G114" s="111">
        <f t="shared" si="10"/>
        <v>1212</v>
      </c>
      <c r="H114" s="20"/>
    </row>
    <row r="115" spans="1:8" x14ac:dyDescent="0.2">
      <c r="A115" s="5">
        <v>101</v>
      </c>
      <c r="B115" s="151"/>
      <c r="C115" s="84" t="str">
        <f>Цены!B105</f>
        <v>Демонтаж  подоконника</v>
      </c>
      <c r="D115" s="85" t="str">
        <f>Цены!C105</f>
        <v>шт.</v>
      </c>
      <c r="E115" s="152">
        <v>1</v>
      </c>
      <c r="F115" s="86">
        <f>Цены!E105</f>
        <v>455</v>
      </c>
      <c r="G115" s="111">
        <f t="shared" si="10"/>
        <v>455</v>
      </c>
      <c r="H115" s="20"/>
    </row>
    <row r="116" spans="1:8" x14ac:dyDescent="0.2">
      <c r="A116" s="5">
        <v>102</v>
      </c>
      <c r="B116" s="151"/>
      <c r="C116" s="84" t="str">
        <f>Цены!B106</f>
        <v>Очистка окна от краски</v>
      </c>
      <c r="D116" s="85" t="str">
        <f>Цены!C106</f>
        <v>м/п</v>
      </c>
      <c r="E116" s="152">
        <f>$G$13</f>
        <v>0</v>
      </c>
      <c r="F116" s="86">
        <f>Цены!E106</f>
        <v>1872</v>
      </c>
      <c r="G116" s="111">
        <f t="shared" si="10"/>
        <v>0</v>
      </c>
      <c r="H116" s="20"/>
    </row>
    <row r="117" spans="1:8" x14ac:dyDescent="0.2">
      <c r="A117" s="5">
        <v>103</v>
      </c>
      <c r="B117" s="9" t="str">
        <f>IF(SUM(B118:B122)&gt;0,1,"")</f>
        <v/>
      </c>
      <c r="C117" s="428" t="s">
        <v>84</v>
      </c>
      <c r="D117" s="428"/>
      <c r="E117" s="428"/>
      <c r="F117" s="428"/>
      <c r="G117" s="428"/>
      <c r="H117" s="20"/>
    </row>
    <row r="118" spans="1:8" ht="18" customHeight="1" x14ac:dyDescent="0.2">
      <c r="A118" s="5">
        <v>104</v>
      </c>
      <c r="B118" s="151"/>
      <c r="C118" s="84" t="str">
        <f>Цены!B108</f>
        <v>Демонтаж встроенных шкафов и полок, антресолей</v>
      </c>
      <c r="D118" s="85" t="str">
        <f>Цены!C108</f>
        <v>м2</v>
      </c>
      <c r="E118" s="152">
        <v>1</v>
      </c>
      <c r="F118" s="86">
        <f>Цены!E108</f>
        <v>1122</v>
      </c>
      <c r="G118" s="111">
        <f>E118*F118</f>
        <v>1122</v>
      </c>
      <c r="H118" s="20"/>
    </row>
    <row r="119" spans="1:8" x14ac:dyDescent="0.2">
      <c r="A119" s="5">
        <v>105</v>
      </c>
      <c r="B119" s="151"/>
      <c r="C119" s="84" t="str">
        <f>Цены!B109</f>
        <v>Демонтаж карнизов</v>
      </c>
      <c r="D119" s="85" t="str">
        <f>Цены!C109</f>
        <v>м/п</v>
      </c>
      <c r="E119" s="152">
        <f>$G$10</f>
        <v>0</v>
      </c>
      <c r="F119" s="86">
        <f>Цены!E109</f>
        <v>284</v>
      </c>
      <c r="G119" s="111">
        <f>E119*F119</f>
        <v>0</v>
      </c>
      <c r="H119" s="20"/>
    </row>
    <row r="120" spans="1:8" x14ac:dyDescent="0.2">
      <c r="A120" s="5">
        <v>106</v>
      </c>
      <c r="B120" s="151"/>
      <c r="C120" s="84" t="str">
        <f>Цены!B110</f>
        <v>Демонтаж вентиляционной решетки</v>
      </c>
      <c r="D120" s="85" t="str">
        <f>Цены!C110</f>
        <v>шт.</v>
      </c>
      <c r="E120" s="152">
        <v>1</v>
      </c>
      <c r="F120" s="86">
        <f>Цены!E110</f>
        <v>117</v>
      </c>
      <c r="G120" s="111">
        <f>E120*F120</f>
        <v>117</v>
      </c>
      <c r="H120" s="20"/>
    </row>
    <row r="121" spans="1:8" x14ac:dyDescent="0.2">
      <c r="A121" s="5">
        <v>107</v>
      </c>
      <c r="B121" s="151"/>
      <c r="C121" s="84" t="str">
        <f>Цены!B111</f>
        <v>Демонтаж  воздуховодов</v>
      </c>
      <c r="D121" s="85" t="str">
        <f>Цены!C111</f>
        <v>м/п</v>
      </c>
      <c r="E121" s="152">
        <v>1</v>
      </c>
      <c r="F121" s="86">
        <f>Цены!E111</f>
        <v>273</v>
      </c>
      <c r="G121" s="111">
        <f>E121*F121</f>
        <v>273</v>
      </c>
      <c r="H121" s="20"/>
    </row>
    <row r="122" spans="1:8" x14ac:dyDescent="0.2">
      <c r="A122" s="5">
        <v>108</v>
      </c>
      <c r="B122" s="151"/>
      <c r="C122" s="84" t="str">
        <f>Цены!B112</f>
        <v>Срез  металлоконструкций</v>
      </c>
      <c r="D122" s="85" t="str">
        <f>Цены!C112</f>
        <v>шт.</v>
      </c>
      <c r="E122" s="152">
        <v>1</v>
      </c>
      <c r="F122" s="86">
        <f>Цены!E112</f>
        <v>117</v>
      </c>
      <c r="G122" s="111">
        <f>E122*F122</f>
        <v>117</v>
      </c>
      <c r="H122" s="20"/>
    </row>
    <row r="123" spans="1:8" x14ac:dyDescent="0.2">
      <c r="A123" s="5">
        <v>109</v>
      </c>
      <c r="B123" s="9" t="str">
        <f>IF(SUM(B124:B149)&gt;0,1,"")</f>
        <v/>
      </c>
      <c r="C123" s="428" t="s">
        <v>89</v>
      </c>
      <c r="D123" s="428"/>
      <c r="E123" s="428"/>
      <c r="F123" s="428"/>
      <c r="G123" s="428"/>
      <c r="H123" s="20"/>
    </row>
    <row r="124" spans="1:8" x14ac:dyDescent="0.2">
      <c r="A124" s="5">
        <v>110</v>
      </c>
      <c r="B124" s="151"/>
      <c r="C124" s="84" t="str">
        <f>Цены!B114</f>
        <v>Демонтаж  смесителя</v>
      </c>
      <c r="D124" s="85" t="str">
        <f>Цены!C114</f>
        <v>шт.</v>
      </c>
      <c r="E124" s="152">
        <v>1</v>
      </c>
      <c r="F124" s="86">
        <f>Цены!E114</f>
        <v>683</v>
      </c>
      <c r="G124" s="111">
        <f t="shared" ref="G124:G149" si="11">E124*F124</f>
        <v>683</v>
      </c>
      <c r="H124" s="20"/>
    </row>
    <row r="125" spans="1:8" x14ac:dyDescent="0.2">
      <c r="A125" s="5">
        <v>111</v>
      </c>
      <c r="B125" s="151"/>
      <c r="C125" s="84" t="str">
        <f>Цены!B115</f>
        <v>Демонтаж душевой кабины (без сохранения)</v>
      </c>
      <c r="D125" s="85" t="str">
        <f>Цены!C115</f>
        <v>шт.</v>
      </c>
      <c r="E125" s="152">
        <v>1</v>
      </c>
      <c r="F125" s="86">
        <f>Цены!E115</f>
        <v>1164</v>
      </c>
      <c r="G125" s="111">
        <f t="shared" si="11"/>
        <v>1164</v>
      </c>
      <c r="H125" s="20"/>
    </row>
    <row r="126" spans="1:8" x14ac:dyDescent="0.2">
      <c r="A126" s="5">
        <v>112</v>
      </c>
      <c r="B126" s="151"/>
      <c r="C126" s="84" t="str">
        <f>Цены!B116</f>
        <v>Демонтаж душевой кабины (с сохранением)</v>
      </c>
      <c r="D126" s="85" t="str">
        <f>Цены!C116</f>
        <v>шт.</v>
      </c>
      <c r="E126" s="152">
        <v>1</v>
      </c>
      <c r="F126" s="86">
        <f>Цены!E116</f>
        <v>4731</v>
      </c>
      <c r="G126" s="111">
        <f t="shared" si="11"/>
        <v>4731</v>
      </c>
      <c r="H126" s="20"/>
    </row>
    <row r="127" spans="1:8" x14ac:dyDescent="0.2">
      <c r="A127" s="5">
        <v>113</v>
      </c>
      <c r="B127" s="151"/>
      <c r="C127" s="84" t="str">
        <f>Цены!B117</f>
        <v>Демонтаж ванны (без сохранения)</v>
      </c>
      <c r="D127" s="85" t="str">
        <f>Цены!C117</f>
        <v>шт.</v>
      </c>
      <c r="E127" s="152">
        <v>1</v>
      </c>
      <c r="F127" s="86">
        <f>Цены!E117</f>
        <v>1347</v>
      </c>
      <c r="G127" s="111">
        <f t="shared" si="11"/>
        <v>1347</v>
      </c>
      <c r="H127" s="20"/>
    </row>
    <row r="128" spans="1:8" x14ac:dyDescent="0.2">
      <c r="A128" s="5">
        <v>114</v>
      </c>
      <c r="B128" s="151"/>
      <c r="C128" s="84" t="str">
        <f>Цены!B118</f>
        <v>Демонтаж ванны (с сохранением)</v>
      </c>
      <c r="D128" s="85" t="str">
        <f>Цены!C118</f>
        <v>шт.</v>
      </c>
      <c r="E128" s="152">
        <v>1</v>
      </c>
      <c r="F128" s="86">
        <f>Цены!E118</f>
        <v>2109</v>
      </c>
      <c r="G128" s="111">
        <f t="shared" si="11"/>
        <v>2109</v>
      </c>
      <c r="H128" s="20"/>
    </row>
    <row r="129" spans="1:8" x14ac:dyDescent="0.2">
      <c r="A129" s="5">
        <v>115</v>
      </c>
      <c r="B129" s="151"/>
      <c r="C129" s="84" t="str">
        <f>Цены!B119</f>
        <v>Демонтаж чугунной ванны (без сохранения)</v>
      </c>
      <c r="D129" s="85" t="str">
        <f>Цены!C119</f>
        <v>шт.</v>
      </c>
      <c r="E129" s="152">
        <v>1</v>
      </c>
      <c r="F129" s="86">
        <f>Цены!E119</f>
        <v>1913</v>
      </c>
      <c r="G129" s="111">
        <f t="shared" si="11"/>
        <v>1913</v>
      </c>
      <c r="H129" s="20"/>
    </row>
    <row r="130" spans="1:8" x14ac:dyDescent="0.2">
      <c r="A130" s="5">
        <v>116</v>
      </c>
      <c r="B130" s="151"/>
      <c r="C130" s="84" t="str">
        <f>Цены!B120</f>
        <v>Демонтаж чугунной ванны (с сохранением)</v>
      </c>
      <c r="D130" s="85" t="str">
        <f>Цены!C120</f>
        <v>шт.</v>
      </c>
      <c r="E130" s="152">
        <v>1</v>
      </c>
      <c r="F130" s="86">
        <f>Цены!E120</f>
        <v>4916</v>
      </c>
      <c r="G130" s="111">
        <f t="shared" si="11"/>
        <v>4916</v>
      </c>
      <c r="H130" s="20"/>
    </row>
    <row r="131" spans="1:8" x14ac:dyDescent="0.2">
      <c r="A131" s="5">
        <v>117</v>
      </c>
      <c r="B131" s="151"/>
      <c r="C131" s="84" t="str">
        <f>Цены!B121</f>
        <v>Демонтаж сантехнического шкафа</v>
      </c>
      <c r="D131" s="85" t="str">
        <f>Цены!C121</f>
        <v>м2</v>
      </c>
      <c r="E131" s="152">
        <v>1</v>
      </c>
      <c r="F131" s="86">
        <f>Цены!E121</f>
        <v>774</v>
      </c>
      <c r="G131" s="111">
        <f t="shared" si="11"/>
        <v>774</v>
      </c>
      <c r="H131" s="20"/>
    </row>
    <row r="132" spans="1:8" x14ac:dyDescent="0.2">
      <c r="A132" s="5">
        <v>118</v>
      </c>
      <c r="B132" s="151"/>
      <c r="C132" s="84" t="str">
        <f>Цены!B122</f>
        <v>Демонтаж  раковины</v>
      </c>
      <c r="D132" s="85" t="str">
        <f>Цены!C122</f>
        <v>шт.</v>
      </c>
      <c r="E132" s="152">
        <v>1</v>
      </c>
      <c r="F132" s="86">
        <f>Цены!E122</f>
        <v>674</v>
      </c>
      <c r="G132" s="111">
        <f t="shared" si="11"/>
        <v>674</v>
      </c>
      <c r="H132" s="20"/>
    </row>
    <row r="133" spans="1:8" x14ac:dyDescent="0.2">
      <c r="A133" s="5">
        <v>119</v>
      </c>
      <c r="B133" s="151"/>
      <c r="C133" s="84" t="str">
        <f>Цены!B123</f>
        <v>Демонтаж кухонной мойки</v>
      </c>
      <c r="D133" s="85" t="str">
        <f>Цены!C123</f>
        <v>шт.</v>
      </c>
      <c r="E133" s="152">
        <v>1</v>
      </c>
      <c r="F133" s="86">
        <f>Цены!E123</f>
        <v>773</v>
      </c>
      <c r="G133" s="111">
        <f t="shared" si="11"/>
        <v>773</v>
      </c>
      <c r="H133" s="20"/>
    </row>
    <row r="134" spans="1:8" x14ac:dyDescent="0.2">
      <c r="A134" s="5">
        <v>120</v>
      </c>
      <c r="B134" s="151"/>
      <c r="C134" s="84" t="str">
        <f>Цены!B124</f>
        <v>Демонтаж унитаза</v>
      </c>
      <c r="D134" s="85" t="str">
        <f>Цены!C124</f>
        <v>шт.</v>
      </c>
      <c r="E134" s="152">
        <v>1</v>
      </c>
      <c r="F134" s="86">
        <f>Цены!E124</f>
        <v>966</v>
      </c>
      <c r="G134" s="111">
        <f t="shared" si="11"/>
        <v>966</v>
      </c>
      <c r="H134" s="20"/>
    </row>
    <row r="135" spans="1:8" x14ac:dyDescent="0.2">
      <c r="A135" s="5">
        <v>121</v>
      </c>
      <c r="B135" s="151"/>
      <c r="C135" s="84" t="str">
        <f>Цены!B125</f>
        <v>Демонтаж стиральной машины</v>
      </c>
      <c r="D135" s="85" t="str">
        <f>Цены!C125</f>
        <v>шт.</v>
      </c>
      <c r="E135" s="152">
        <v>1</v>
      </c>
      <c r="F135" s="86">
        <f>Цены!E125</f>
        <v>966</v>
      </c>
      <c r="G135" s="111">
        <f t="shared" si="11"/>
        <v>966</v>
      </c>
      <c r="H135" s="20"/>
    </row>
    <row r="136" spans="1:8" x14ac:dyDescent="0.2">
      <c r="A136" s="5">
        <v>122</v>
      </c>
      <c r="B136" s="151"/>
      <c r="C136" s="84" t="str">
        <f>Цены!B126</f>
        <v>Демонтаж  полотенцесушителя (электро)</v>
      </c>
      <c r="D136" s="85" t="str">
        <f>Цены!C126</f>
        <v>шт.</v>
      </c>
      <c r="E136" s="152">
        <v>1</v>
      </c>
      <c r="F136" s="86">
        <f>Цены!E126</f>
        <v>525</v>
      </c>
      <c r="G136" s="111">
        <f t="shared" si="11"/>
        <v>525</v>
      </c>
      <c r="H136" s="20"/>
    </row>
    <row r="137" spans="1:8" x14ac:dyDescent="0.2">
      <c r="A137" s="5">
        <v>123</v>
      </c>
      <c r="B137" s="151"/>
      <c r="C137" s="84" t="str">
        <f>Цены!B127</f>
        <v>Демонтаж  водонагревателя</v>
      </c>
      <c r="D137" s="85" t="str">
        <f>Цены!C127</f>
        <v>шт.</v>
      </c>
      <c r="E137" s="152">
        <v>1</v>
      </c>
      <c r="F137" s="86">
        <f>Цены!E127</f>
        <v>1260</v>
      </c>
      <c r="G137" s="111">
        <f t="shared" si="11"/>
        <v>1260</v>
      </c>
      <c r="H137" s="20"/>
    </row>
    <row r="138" spans="1:8" x14ac:dyDescent="0.2">
      <c r="A138" s="5">
        <v>124</v>
      </c>
      <c r="B138" s="151"/>
      <c r="C138" s="84" t="str">
        <f>Цены!B128</f>
        <v>Демонтаж кранов вводных, счетчиков</v>
      </c>
      <c r="D138" s="85" t="str">
        <f>Цены!C128</f>
        <v>шт.</v>
      </c>
      <c r="E138" s="152">
        <v>1</v>
      </c>
      <c r="F138" s="86">
        <f>Цены!E128</f>
        <v>186</v>
      </c>
      <c r="G138" s="111">
        <f t="shared" si="11"/>
        <v>186</v>
      </c>
      <c r="H138" s="20"/>
    </row>
    <row r="139" spans="1:8" x14ac:dyDescent="0.2">
      <c r="A139" s="5">
        <v>125</v>
      </c>
      <c r="B139" s="151"/>
      <c r="C139" s="84" t="str">
        <f>Цены!B129</f>
        <v>Демонтаж кранов шаровых</v>
      </c>
      <c r="D139" s="85" t="str">
        <f>Цены!C129</f>
        <v>шт.</v>
      </c>
      <c r="E139" s="152">
        <v>1</v>
      </c>
      <c r="F139" s="86">
        <f>Цены!E129</f>
        <v>168</v>
      </c>
      <c r="G139" s="111">
        <f t="shared" si="11"/>
        <v>168</v>
      </c>
      <c r="H139" s="20"/>
    </row>
    <row r="140" spans="1:8" x14ac:dyDescent="0.2">
      <c r="A140" s="5">
        <v>126</v>
      </c>
      <c r="B140" s="151"/>
      <c r="C140" s="84" t="str">
        <f>Цены!B130</f>
        <v>Демонтаж труб в/с</v>
      </c>
      <c r="D140" s="85" t="str">
        <f>Цены!C130</f>
        <v>м/п</v>
      </c>
      <c r="E140" s="152">
        <v>1</v>
      </c>
      <c r="F140" s="86">
        <f>Цены!E130</f>
        <v>284</v>
      </c>
      <c r="G140" s="111">
        <f t="shared" si="11"/>
        <v>284</v>
      </c>
      <c r="H140" s="20"/>
    </row>
    <row r="141" spans="1:8" x14ac:dyDescent="0.2">
      <c r="A141" s="5">
        <v>127</v>
      </c>
      <c r="B141" s="151"/>
      <c r="C141" s="84" t="str">
        <f>Цены!B131</f>
        <v>Демонтаж труб канализации</v>
      </c>
      <c r="D141" s="85" t="str">
        <f>Цены!C131</f>
        <v>м/п</v>
      </c>
      <c r="E141" s="152">
        <v>1</v>
      </c>
      <c r="F141" s="86">
        <f>Цены!E131</f>
        <v>450</v>
      </c>
      <c r="G141" s="111">
        <f t="shared" si="11"/>
        <v>450</v>
      </c>
      <c r="H141" s="20"/>
    </row>
    <row r="142" spans="1:8" x14ac:dyDescent="0.2">
      <c r="A142" s="5">
        <v>128</v>
      </c>
      <c r="B142" s="151"/>
      <c r="C142" s="84" t="str">
        <f>Цены!B132</f>
        <v xml:space="preserve">Расчеканка чугунных труб </v>
      </c>
      <c r="D142" s="85" t="str">
        <f>Цены!C132</f>
        <v>шт.</v>
      </c>
      <c r="E142" s="152">
        <v>1</v>
      </c>
      <c r="F142" s="86">
        <f>Цены!E132</f>
        <v>5168</v>
      </c>
      <c r="G142" s="111">
        <f t="shared" si="11"/>
        <v>5168</v>
      </c>
      <c r="H142" s="20"/>
    </row>
    <row r="143" spans="1:8" x14ac:dyDescent="0.2">
      <c r="A143" s="5">
        <v>129</v>
      </c>
      <c r="B143" s="151"/>
      <c r="C143" s="84" t="str">
        <f>Цены!B133</f>
        <v>Демонтаж  радиатора</v>
      </c>
      <c r="D143" s="85" t="str">
        <f>Цены!C133</f>
        <v>шт.</v>
      </c>
      <c r="E143" s="152">
        <v>1</v>
      </c>
      <c r="F143" s="86">
        <f>Цены!E133</f>
        <v>773</v>
      </c>
      <c r="G143" s="111">
        <f t="shared" si="11"/>
        <v>773</v>
      </c>
      <c r="H143" s="20"/>
    </row>
    <row r="144" spans="1:8" x14ac:dyDescent="0.2">
      <c r="A144" s="5">
        <v>130</v>
      </c>
      <c r="B144" s="151"/>
      <c r="C144" s="84" t="str">
        <f>Цены!B134</f>
        <v xml:space="preserve">Очистка стояка от старой краски до 3м </v>
      </c>
      <c r="D144" s="85" t="str">
        <f>Цены!C134</f>
        <v>м/п</v>
      </c>
      <c r="E144" s="152">
        <f>$G$11</f>
        <v>0</v>
      </c>
      <c r="F144" s="86">
        <f>Цены!E134</f>
        <v>1868</v>
      </c>
      <c r="G144" s="111">
        <f t="shared" si="11"/>
        <v>0</v>
      </c>
      <c r="H144" s="20"/>
    </row>
    <row r="145" spans="1:8" x14ac:dyDescent="0.2">
      <c r="A145" s="5">
        <v>131</v>
      </c>
      <c r="B145" s="151"/>
      <c r="C145" s="84" t="str">
        <f>Цены!B135</f>
        <v>Очистка радиатора от краски ( до 5 секций)</v>
      </c>
      <c r="D145" s="85" t="str">
        <f>Цены!C135</f>
        <v>шт.</v>
      </c>
      <c r="E145" s="152">
        <v>1</v>
      </c>
      <c r="F145" s="86">
        <f>Цены!E135</f>
        <v>1934</v>
      </c>
      <c r="G145" s="111">
        <f t="shared" si="11"/>
        <v>1934</v>
      </c>
      <c r="H145" s="20"/>
    </row>
    <row r="146" spans="1:8" x14ac:dyDescent="0.2">
      <c r="A146" s="5">
        <v>132</v>
      </c>
      <c r="B146" s="151"/>
      <c r="C146" s="84" t="str">
        <f>Цены!B136</f>
        <v xml:space="preserve">Очистка радиатора каждая следующая секция </v>
      </c>
      <c r="D146" s="85" t="str">
        <f>Цены!C136</f>
        <v>шт.</v>
      </c>
      <c r="E146" s="152">
        <v>1</v>
      </c>
      <c r="F146" s="86">
        <f>Цены!E136</f>
        <v>653</v>
      </c>
      <c r="G146" s="111">
        <f t="shared" si="11"/>
        <v>653</v>
      </c>
      <c r="H146" s="20"/>
    </row>
    <row r="147" spans="1:8" ht="25.5" x14ac:dyDescent="0.2">
      <c r="A147" s="5">
        <v>133</v>
      </c>
      <c r="B147" s="151"/>
      <c r="C147" s="84" t="str">
        <f>Цены!B137</f>
        <v>Демонтаж кабины совмещенного санузла (из ацеида)</v>
      </c>
      <c r="D147" s="85" t="str">
        <f>Цены!C137</f>
        <v>шт.</v>
      </c>
      <c r="E147" s="152">
        <v>1</v>
      </c>
      <c r="F147" s="86">
        <f>Цены!E137</f>
        <v>15780</v>
      </c>
      <c r="G147" s="111">
        <f t="shared" si="11"/>
        <v>15780</v>
      </c>
      <c r="H147" s="20"/>
    </row>
    <row r="148" spans="1:8" ht="25.5" x14ac:dyDescent="0.2">
      <c r="A148" s="5">
        <v>134</v>
      </c>
      <c r="B148" s="151"/>
      <c r="C148" s="84" t="str">
        <f>Цены!B138</f>
        <v>Демонтаж кабины раздельного санузла (из ацеида)</v>
      </c>
      <c r="D148" s="85" t="str">
        <f>Цены!C138</f>
        <v>шт.</v>
      </c>
      <c r="E148" s="152">
        <v>2</v>
      </c>
      <c r="F148" s="86">
        <f>Цены!E138</f>
        <v>18780</v>
      </c>
      <c r="G148" s="111">
        <f t="shared" si="11"/>
        <v>37560</v>
      </c>
      <c r="H148" s="20"/>
    </row>
    <row r="149" spans="1:8" x14ac:dyDescent="0.2">
      <c r="A149" s="5">
        <v>135</v>
      </c>
      <c r="B149" s="151"/>
      <c r="C149" s="84" t="str">
        <f>Цены!B139</f>
        <v>Демонтаж бетонного пола сан тех кабины</v>
      </c>
      <c r="D149" s="85" t="str">
        <f>Цены!C139</f>
        <v>шт.</v>
      </c>
      <c r="E149" s="152">
        <v>1</v>
      </c>
      <c r="F149" s="86">
        <f>Цены!E139</f>
        <v>14793</v>
      </c>
      <c r="G149" s="111">
        <f t="shared" si="11"/>
        <v>14793</v>
      </c>
      <c r="H149" s="20"/>
    </row>
    <row r="150" spans="1:8" x14ac:dyDescent="0.2">
      <c r="A150" s="5">
        <v>136</v>
      </c>
      <c r="B150" s="9" t="str">
        <f>IF(SUM(B151:B169)&gt;0,1,"")</f>
        <v/>
      </c>
      <c r="C150" s="428" t="s">
        <v>115</v>
      </c>
      <c r="D150" s="428"/>
      <c r="E150" s="428"/>
      <c r="F150" s="428"/>
      <c r="G150" s="428"/>
      <c r="H150" s="20"/>
    </row>
    <row r="151" spans="1:8" x14ac:dyDescent="0.2">
      <c r="A151" s="5">
        <v>137</v>
      </c>
      <c r="B151" s="151"/>
      <c r="C151" s="84" t="str">
        <f>Цены!B141</f>
        <v xml:space="preserve">Демонтаж панели электроточки </v>
      </c>
      <c r="D151" s="85" t="str">
        <f>Цены!C141</f>
        <v>шт.</v>
      </c>
      <c r="E151" s="152">
        <v>1</v>
      </c>
      <c r="F151" s="86">
        <f>Цены!E141</f>
        <v>74</v>
      </c>
      <c r="G151" s="111">
        <f t="shared" ref="G151:G169" si="12">E151*F151</f>
        <v>74</v>
      </c>
      <c r="H151" s="20"/>
    </row>
    <row r="152" spans="1:8" x14ac:dyDescent="0.2">
      <c r="A152" s="5">
        <v>138</v>
      </c>
      <c r="B152" s="151"/>
      <c r="C152" s="84" t="str">
        <f>Цены!B142</f>
        <v>Демонтаж розеток и выключателей</v>
      </c>
      <c r="D152" s="85" t="str">
        <f>Цены!C142</f>
        <v>шт.</v>
      </c>
      <c r="E152" s="152">
        <v>1</v>
      </c>
      <c r="F152" s="86">
        <f>Цены!E142</f>
        <v>263</v>
      </c>
      <c r="G152" s="111">
        <f t="shared" si="12"/>
        <v>263</v>
      </c>
      <c r="H152" s="20"/>
    </row>
    <row r="153" spans="1:8" x14ac:dyDescent="0.2">
      <c r="A153" s="5">
        <v>139</v>
      </c>
      <c r="B153" s="151"/>
      <c r="C153" s="84" t="str">
        <f>Цены!B143</f>
        <v>Демонтаж  светильников</v>
      </c>
      <c r="D153" s="85" t="str">
        <f>Цены!C143</f>
        <v>шт.</v>
      </c>
      <c r="E153" s="152">
        <v>1</v>
      </c>
      <c r="F153" s="86">
        <f>Цены!E143</f>
        <v>186</v>
      </c>
      <c r="G153" s="111">
        <f t="shared" si="12"/>
        <v>186</v>
      </c>
      <c r="H153" s="20"/>
    </row>
    <row r="154" spans="1:8" x14ac:dyDescent="0.2">
      <c r="A154" s="5">
        <v>140</v>
      </c>
      <c r="B154" s="151"/>
      <c r="C154" s="84" t="str">
        <f>Цены!B144</f>
        <v>Демонтаж люстры</v>
      </c>
      <c r="D154" s="85" t="str">
        <f>Цены!C144</f>
        <v>шт.</v>
      </c>
      <c r="E154" s="152">
        <v>1</v>
      </c>
      <c r="F154" s="86">
        <f>Цены!E144</f>
        <v>383</v>
      </c>
      <c r="G154" s="111">
        <f t="shared" si="12"/>
        <v>383</v>
      </c>
      <c r="H154" s="20"/>
    </row>
    <row r="155" spans="1:8" x14ac:dyDescent="0.2">
      <c r="A155" s="5">
        <v>141</v>
      </c>
      <c r="B155" s="151"/>
      <c r="C155" s="84" t="str">
        <f>Цены!B145</f>
        <v>Демонтаж  электрокабеля</v>
      </c>
      <c r="D155" s="85" t="str">
        <f>Цены!C145</f>
        <v>м/п</v>
      </c>
      <c r="E155" s="152">
        <v>1</v>
      </c>
      <c r="F155" s="86">
        <f>Цены!E145</f>
        <v>39</v>
      </c>
      <c r="G155" s="111">
        <f t="shared" si="12"/>
        <v>39</v>
      </c>
      <c r="H155" s="20"/>
    </row>
    <row r="156" spans="1:8" x14ac:dyDescent="0.2">
      <c r="A156" s="5">
        <v>142</v>
      </c>
      <c r="B156" s="151"/>
      <c r="C156" s="84" t="str">
        <f>Цены!B146</f>
        <v>Демонтаж автоматического выключателя</v>
      </c>
      <c r="D156" s="85" t="str">
        <f>Цены!C146</f>
        <v>шт.</v>
      </c>
      <c r="E156" s="152">
        <v>1</v>
      </c>
      <c r="F156" s="86">
        <f>Цены!E146</f>
        <v>186</v>
      </c>
      <c r="G156" s="111">
        <f t="shared" si="12"/>
        <v>186</v>
      </c>
      <c r="H156" s="20"/>
    </row>
    <row r="157" spans="1:8" x14ac:dyDescent="0.2">
      <c r="A157" s="5">
        <v>143</v>
      </c>
      <c r="B157" s="151"/>
      <c r="C157" s="84" t="str">
        <f>Цены!B147</f>
        <v>Демонтаж электрического щита</v>
      </c>
      <c r="D157" s="85" t="str">
        <f>Цены!C147</f>
        <v>шт.</v>
      </c>
      <c r="E157" s="152">
        <v>1</v>
      </c>
      <c r="F157" s="86">
        <f>Цены!E147</f>
        <v>1418</v>
      </c>
      <c r="G157" s="111">
        <f t="shared" si="12"/>
        <v>1418</v>
      </c>
      <c r="H157" s="20"/>
    </row>
    <row r="158" spans="1:8" x14ac:dyDescent="0.2">
      <c r="A158" s="5">
        <v>144</v>
      </c>
      <c r="B158" s="151"/>
      <c r="C158" s="84" t="str">
        <f>Цены!B148</f>
        <v>Пробивка отверстия в стене (бетон) ф 16-20</v>
      </c>
      <c r="D158" s="85" t="str">
        <f>Цены!C148</f>
        <v>шт.</v>
      </c>
      <c r="E158" s="152">
        <v>1</v>
      </c>
      <c r="F158" s="86">
        <f>Цены!E148</f>
        <v>1283</v>
      </c>
      <c r="G158" s="111">
        <f t="shared" si="12"/>
        <v>1283</v>
      </c>
      <c r="H158" s="20"/>
    </row>
    <row r="159" spans="1:8" x14ac:dyDescent="0.2">
      <c r="A159" s="5">
        <v>145</v>
      </c>
      <c r="B159" s="151"/>
      <c r="C159" s="84" t="str">
        <f>Цены!B149</f>
        <v>Пробивка отверстия в стене  (кирпич) ф 16-20</v>
      </c>
      <c r="D159" s="85" t="str">
        <f>Цены!C149</f>
        <v>шт.</v>
      </c>
      <c r="E159" s="152">
        <v>1</v>
      </c>
      <c r="F159" s="86">
        <f>Цены!E149</f>
        <v>714</v>
      </c>
      <c r="G159" s="111">
        <f t="shared" si="12"/>
        <v>714</v>
      </c>
      <c r="H159" s="20"/>
    </row>
    <row r="160" spans="1:8" ht="25.5" x14ac:dyDescent="0.2">
      <c r="A160" s="5">
        <v>146</v>
      </c>
      <c r="B160" s="151"/>
      <c r="C160" s="84" t="str">
        <f>Цены!B150</f>
        <v>Пробивка отверстия в стене (пеноблок, пазогребневый блок) ф 16-20</v>
      </c>
      <c r="D160" s="85" t="str">
        <f>Цены!C150</f>
        <v>шт.</v>
      </c>
      <c r="E160" s="152">
        <v>1</v>
      </c>
      <c r="F160" s="86">
        <f>Цены!E150</f>
        <v>578</v>
      </c>
      <c r="G160" s="111">
        <f t="shared" si="12"/>
        <v>578</v>
      </c>
      <c r="H160" s="20"/>
    </row>
    <row r="161" spans="1:8" ht="25.5" x14ac:dyDescent="0.2">
      <c r="A161" s="5">
        <v>147</v>
      </c>
      <c r="B161" s="151"/>
      <c r="C161" s="84" t="str">
        <f>Цены!B151</f>
        <v>Штробление ниши под элщит до 12 модулей (бетон)</v>
      </c>
      <c r="D161" s="85" t="str">
        <f>Цены!C151</f>
        <v>шт.</v>
      </c>
      <c r="E161" s="152">
        <v>1</v>
      </c>
      <c r="F161" s="86">
        <f>Цены!E151</f>
        <v>6381</v>
      </c>
      <c r="G161" s="111">
        <f t="shared" si="12"/>
        <v>6381</v>
      </c>
      <c r="H161" s="20"/>
    </row>
    <row r="162" spans="1:8" ht="25.5" x14ac:dyDescent="0.2">
      <c r="A162" s="5">
        <v>148</v>
      </c>
      <c r="B162" s="151"/>
      <c r="C162" s="84" t="str">
        <f>Цены!B152</f>
        <v>Штробление ниши под элщит 12-36 модулей (бетон)</v>
      </c>
      <c r="D162" s="85" t="str">
        <f>Цены!C152</f>
        <v>шт.</v>
      </c>
      <c r="E162" s="152">
        <v>1</v>
      </c>
      <c r="F162" s="86">
        <f>Цены!E152</f>
        <v>9668</v>
      </c>
      <c r="G162" s="111">
        <f t="shared" si="12"/>
        <v>9668</v>
      </c>
      <c r="H162" s="20"/>
    </row>
    <row r="163" spans="1:8" ht="25.5" x14ac:dyDescent="0.2">
      <c r="A163" s="5">
        <v>149</v>
      </c>
      <c r="B163" s="151"/>
      <c r="C163" s="84" t="str">
        <f>Цены!B153</f>
        <v>Штробление ниши под элщит до 12 модулей (кирпич/Пено блок/пгп)</v>
      </c>
      <c r="D163" s="85" t="str">
        <f>Цены!C153</f>
        <v>шт.</v>
      </c>
      <c r="E163" s="152">
        <v>1</v>
      </c>
      <c r="F163" s="86">
        <f>Цены!E153</f>
        <v>2691</v>
      </c>
      <c r="G163" s="111">
        <f t="shared" si="12"/>
        <v>2691</v>
      </c>
      <c r="H163" s="20"/>
    </row>
    <row r="164" spans="1:8" ht="25.5" x14ac:dyDescent="0.2">
      <c r="A164" s="5">
        <v>150</v>
      </c>
      <c r="B164" s="151"/>
      <c r="C164" s="84" t="str">
        <f>Цены!B154</f>
        <v>Штробление ниши под элщит 12-36 модулей (кирпич/Пено блок/пгп)</v>
      </c>
      <c r="D164" s="85" t="str">
        <f>Цены!C154</f>
        <v>шт.</v>
      </c>
      <c r="E164" s="152">
        <v>1</v>
      </c>
      <c r="F164" s="86">
        <f>Цены!E154</f>
        <v>5343</v>
      </c>
      <c r="G164" s="111">
        <f t="shared" si="12"/>
        <v>5343</v>
      </c>
      <c r="H164" s="20"/>
    </row>
    <row r="165" spans="1:8" x14ac:dyDescent="0.2">
      <c r="A165" s="5">
        <v>151</v>
      </c>
      <c r="B165" s="153"/>
      <c r="C165" s="154" t="str">
        <f>Цены!B155</f>
        <v>&lt;Запасные строчки&gt;</v>
      </c>
      <c r="D165" s="155">
        <f>Цены!C155</f>
        <v>0</v>
      </c>
      <c r="E165" s="152">
        <v>0</v>
      </c>
      <c r="F165" s="156">
        <f>Цены!E155</f>
        <v>0</v>
      </c>
      <c r="G165" s="111">
        <f t="shared" si="12"/>
        <v>0</v>
      </c>
      <c r="H165" s="20"/>
    </row>
    <row r="166" spans="1:8" x14ac:dyDescent="0.2">
      <c r="A166" s="5">
        <v>152</v>
      </c>
      <c r="B166" s="153"/>
      <c r="C166" s="154" t="str">
        <f>Цены!B156</f>
        <v>&lt;Запасные строчки&gt;</v>
      </c>
      <c r="D166" s="155">
        <f>Цены!C156</f>
        <v>0</v>
      </c>
      <c r="E166" s="152">
        <v>0</v>
      </c>
      <c r="F166" s="156">
        <f>Цены!E156</f>
        <v>0</v>
      </c>
      <c r="G166" s="111">
        <f t="shared" si="12"/>
        <v>0</v>
      </c>
      <c r="H166" s="20"/>
    </row>
    <row r="167" spans="1:8" x14ac:dyDescent="0.2">
      <c r="A167" s="5">
        <v>153</v>
      </c>
      <c r="B167" s="153"/>
      <c r="C167" s="154" t="str">
        <f>Цены!B157</f>
        <v>&lt;Запасные строчки&gt;</v>
      </c>
      <c r="D167" s="155">
        <f>Цены!C157</f>
        <v>0</v>
      </c>
      <c r="E167" s="152">
        <v>0</v>
      </c>
      <c r="F167" s="156">
        <f>Цены!E157</f>
        <v>0</v>
      </c>
      <c r="G167" s="111">
        <f t="shared" si="12"/>
        <v>0</v>
      </c>
      <c r="H167" s="20"/>
    </row>
    <row r="168" spans="1:8" x14ac:dyDescent="0.2">
      <c r="A168" s="5">
        <v>154</v>
      </c>
      <c r="B168" s="153"/>
      <c r="C168" s="154" t="str">
        <f>Цены!B158</f>
        <v>&lt;Запасные строчки&gt;</v>
      </c>
      <c r="D168" s="155">
        <f>Цены!C158</f>
        <v>0</v>
      </c>
      <c r="E168" s="152">
        <v>0</v>
      </c>
      <c r="F168" s="156">
        <f>Цены!E158</f>
        <v>0</v>
      </c>
      <c r="G168" s="111">
        <f t="shared" si="12"/>
        <v>0</v>
      </c>
      <c r="H168" s="20"/>
    </row>
    <row r="169" spans="1:8" x14ac:dyDescent="0.2">
      <c r="A169" s="5">
        <v>155</v>
      </c>
      <c r="B169" s="153"/>
      <c r="C169" s="154" t="str">
        <f>Цены!B159</f>
        <v>&lt;Запасные строчки&gt;</v>
      </c>
      <c r="D169" s="155">
        <f>Цены!C159</f>
        <v>0</v>
      </c>
      <c r="E169" s="152">
        <v>0</v>
      </c>
      <c r="F169" s="156">
        <f>Цены!E159</f>
        <v>0</v>
      </c>
      <c r="G169" s="111">
        <f t="shared" si="12"/>
        <v>0</v>
      </c>
      <c r="H169" s="20"/>
    </row>
    <row r="170" spans="1:8" x14ac:dyDescent="0.2">
      <c r="A170" s="5">
        <v>156</v>
      </c>
      <c r="B170" s="9" t="str">
        <f>B14</f>
        <v/>
      </c>
      <c r="C170" s="433" t="s">
        <v>127</v>
      </c>
      <c r="D170" s="433"/>
      <c r="E170" s="433"/>
      <c r="F170" s="433"/>
      <c r="G170" s="112">
        <f>SUMIF(B16:B169,1,G16:G169)</f>
        <v>0</v>
      </c>
      <c r="H170" s="20"/>
    </row>
    <row r="171" spans="1:8" ht="25.5" x14ac:dyDescent="0.2">
      <c r="A171" s="5">
        <v>157</v>
      </c>
      <c r="B171" s="9" t="str">
        <f>IF(SUM(B172:B331)&gt;0,1,"")</f>
        <v/>
      </c>
      <c r="C171" s="97" t="str">
        <f ca="1">C1&amp;". Черновые отделочные работы"</f>
        <v>11. Черновые отделочные работы</v>
      </c>
      <c r="D171" s="98" t="s">
        <v>804</v>
      </c>
      <c r="E171" s="107" t="s">
        <v>531</v>
      </c>
      <c r="F171" s="99" t="s">
        <v>805</v>
      </c>
      <c r="G171" s="110" t="s">
        <v>578</v>
      </c>
      <c r="H171" s="20"/>
    </row>
    <row r="172" spans="1:8" x14ac:dyDescent="0.2">
      <c r="A172" s="5">
        <v>158</v>
      </c>
      <c r="B172" s="9" t="str">
        <f>IF(SUM(B173:B206)&gt;0,1,"")</f>
        <v/>
      </c>
      <c r="C172" s="428" t="s">
        <v>131</v>
      </c>
      <c r="D172" s="428"/>
      <c r="E172" s="428"/>
      <c r="F172" s="428"/>
      <c r="G172" s="428"/>
      <c r="H172" s="20"/>
    </row>
    <row r="173" spans="1:8" x14ac:dyDescent="0.2">
      <c r="A173" s="5">
        <v>159</v>
      </c>
      <c r="B173" s="153"/>
      <c r="C173" s="84" t="str">
        <f>Цены!B163</f>
        <v>Грунтовка пола</v>
      </c>
      <c r="D173" s="85" t="str">
        <f>Цены!C163</f>
        <v>м2</v>
      </c>
      <c r="E173" s="152">
        <f t="shared" ref="E173:E180" si="13">$D$10</f>
        <v>0</v>
      </c>
      <c r="F173" s="86">
        <f>Цены!E163</f>
        <v>98</v>
      </c>
      <c r="G173" s="111">
        <f t="shared" ref="G173:G206" si="14">E173*F173</f>
        <v>0</v>
      </c>
      <c r="H173" s="20"/>
    </row>
    <row r="174" spans="1:8" x14ac:dyDescent="0.2">
      <c r="A174" s="5">
        <v>160</v>
      </c>
      <c r="B174" s="153"/>
      <c r="C174" s="84" t="str">
        <f>Цены!B164</f>
        <v>Грунтовка пола (второй и последующие слои)</v>
      </c>
      <c r="D174" s="85" t="str">
        <f>Цены!C164</f>
        <v>м2</v>
      </c>
      <c r="E174" s="152">
        <f t="shared" si="13"/>
        <v>0</v>
      </c>
      <c r="F174" s="86">
        <f>Цены!E164</f>
        <v>98</v>
      </c>
      <c r="G174" s="111">
        <f t="shared" si="14"/>
        <v>0</v>
      </c>
      <c r="H174" s="20"/>
    </row>
    <row r="175" spans="1:8" x14ac:dyDescent="0.2">
      <c r="A175" s="5">
        <v>161</v>
      </c>
      <c r="B175" s="153"/>
      <c r="C175" s="84" t="str">
        <f>Цены!B165</f>
        <v>Грунтовка пола (бетон контактом)</v>
      </c>
      <c r="D175" s="85" t="str">
        <f>Цены!C165</f>
        <v>м2</v>
      </c>
      <c r="E175" s="152">
        <f t="shared" si="13"/>
        <v>0</v>
      </c>
      <c r="F175" s="86">
        <f>Цены!E165</f>
        <v>128</v>
      </c>
      <c r="G175" s="111">
        <f t="shared" si="14"/>
        <v>0</v>
      </c>
      <c r="H175" s="20"/>
    </row>
    <row r="176" spans="1:8" x14ac:dyDescent="0.2">
      <c r="A176" s="5">
        <v>162</v>
      </c>
      <c r="B176" s="153"/>
      <c r="C176" s="84" t="str">
        <f>Цены!B166</f>
        <v>Обработка анти плесенью(пол)</v>
      </c>
      <c r="D176" s="85" t="str">
        <f>Цены!C166</f>
        <v>м2</v>
      </c>
      <c r="E176" s="152">
        <f t="shared" si="13"/>
        <v>0</v>
      </c>
      <c r="F176" s="86">
        <f>Цены!E166</f>
        <v>206</v>
      </c>
      <c r="G176" s="111">
        <f t="shared" si="14"/>
        <v>0</v>
      </c>
      <c r="H176" s="20"/>
    </row>
    <row r="177" spans="1:8" x14ac:dyDescent="0.2">
      <c r="A177" s="5">
        <v>163</v>
      </c>
      <c r="B177" s="153"/>
      <c r="C177" s="84" t="str">
        <f>Цены!B167</f>
        <v>Гидроизоляция пола пленкой ПВХ</v>
      </c>
      <c r="D177" s="85" t="str">
        <f>Цены!C167</f>
        <v>м2</v>
      </c>
      <c r="E177" s="152">
        <f t="shared" si="13"/>
        <v>0</v>
      </c>
      <c r="F177" s="86">
        <f>Цены!E167</f>
        <v>147</v>
      </c>
      <c r="G177" s="111">
        <f t="shared" si="14"/>
        <v>0</v>
      </c>
      <c r="H177" s="20"/>
    </row>
    <row r="178" spans="1:8" ht="25.5" x14ac:dyDescent="0.2">
      <c r="A178" s="5">
        <v>164</v>
      </c>
      <c r="B178" s="153"/>
      <c r="C178" s="84" t="str">
        <f>Цены!B168</f>
        <v>Гидроизоляция пола (смесью водостоп или жидким стеклом)</v>
      </c>
      <c r="D178" s="85" t="str">
        <f>Цены!C168</f>
        <v>м2</v>
      </c>
      <c r="E178" s="152">
        <f t="shared" si="13"/>
        <v>0</v>
      </c>
      <c r="F178" s="86">
        <f>Цены!E168</f>
        <v>461</v>
      </c>
      <c r="G178" s="111">
        <f t="shared" si="14"/>
        <v>0</v>
      </c>
      <c r="H178" s="20"/>
    </row>
    <row r="179" spans="1:8" x14ac:dyDescent="0.2">
      <c r="A179" s="5">
        <v>165</v>
      </c>
      <c r="B179" s="153"/>
      <c r="C179" s="84" t="str">
        <f>Цены!B169</f>
        <v>Гидроизоляция рулонными материалами</v>
      </c>
      <c r="D179" s="85" t="str">
        <f>Цены!C169</f>
        <v>м2</v>
      </c>
      <c r="E179" s="152">
        <f t="shared" si="13"/>
        <v>0</v>
      </c>
      <c r="F179" s="86">
        <f>Цены!E169</f>
        <v>642</v>
      </c>
      <c r="G179" s="111">
        <f t="shared" si="14"/>
        <v>0</v>
      </c>
      <c r="H179" s="20"/>
    </row>
    <row r="180" spans="1:8" x14ac:dyDescent="0.2">
      <c r="A180" s="5">
        <v>166</v>
      </c>
      <c r="B180" s="153"/>
      <c r="C180" s="84" t="str">
        <f>Цены!B170</f>
        <v xml:space="preserve">Укладка пароизолирующих материалов </v>
      </c>
      <c r="D180" s="85" t="str">
        <f>Цены!C170</f>
        <v>м2</v>
      </c>
      <c r="E180" s="152">
        <f t="shared" si="13"/>
        <v>0</v>
      </c>
      <c r="F180" s="86">
        <f>Цены!E170</f>
        <v>186</v>
      </c>
      <c r="G180" s="111">
        <f t="shared" si="14"/>
        <v>0</v>
      </c>
      <c r="H180" s="20"/>
    </row>
    <row r="181" spans="1:8" x14ac:dyDescent="0.2">
      <c r="A181" s="5">
        <v>167</v>
      </c>
      <c r="B181" s="153"/>
      <c r="C181" s="84" t="str">
        <f>Цены!B171</f>
        <v>Гидроизоляционная лента (по периметру стен)</v>
      </c>
      <c r="D181" s="85" t="str">
        <f>Цены!C171</f>
        <v>м/п</v>
      </c>
      <c r="E181" s="152">
        <f>$D$9-$I$13</f>
        <v>0</v>
      </c>
      <c r="F181" s="86">
        <f>Цены!E171</f>
        <v>176</v>
      </c>
      <c r="G181" s="111">
        <f t="shared" si="14"/>
        <v>0</v>
      </c>
      <c r="H181" s="20"/>
    </row>
    <row r="182" spans="1:8" x14ac:dyDescent="0.2">
      <c r="A182" s="5">
        <v>168</v>
      </c>
      <c r="B182" s="153"/>
      <c r="C182" s="84" t="str">
        <f>Цены!B172</f>
        <v>Монтаж демпферной ленты (кромочной ленты)</v>
      </c>
      <c r="D182" s="85" t="str">
        <f>Цены!C172</f>
        <v>м/п</v>
      </c>
      <c r="E182" s="152">
        <f>$D$9-$I$13</f>
        <v>0</v>
      </c>
      <c r="F182" s="86">
        <f>Цены!E172</f>
        <v>147</v>
      </c>
      <c r="G182" s="111">
        <f t="shared" si="14"/>
        <v>0</v>
      </c>
      <c r="H182" s="20"/>
    </row>
    <row r="183" spans="1:8" x14ac:dyDescent="0.2">
      <c r="A183" s="5">
        <v>169</v>
      </c>
      <c r="B183" s="153"/>
      <c r="C183" s="84" t="str">
        <f>Цены!B173</f>
        <v>Укрытие пленкой пола</v>
      </c>
      <c r="D183" s="85" t="str">
        <f>Цены!C173</f>
        <v>м2</v>
      </c>
      <c r="E183" s="152">
        <f t="shared" ref="E183:E195" si="15">$D$10</f>
        <v>0</v>
      </c>
      <c r="F183" s="86">
        <f>Цены!E173</f>
        <v>81</v>
      </c>
      <c r="G183" s="111">
        <f t="shared" si="14"/>
        <v>0</v>
      </c>
      <c r="H183" s="20"/>
    </row>
    <row r="184" spans="1:8" x14ac:dyDescent="0.2">
      <c r="A184" s="5">
        <v>170</v>
      </c>
      <c r="B184" s="153"/>
      <c r="C184" s="84" t="str">
        <f>Цены!B174</f>
        <v>Подсыпка керамзита</v>
      </c>
      <c r="D184" s="85" t="str">
        <f>Цены!C174</f>
        <v>м2</v>
      </c>
      <c r="E184" s="152">
        <f t="shared" si="15"/>
        <v>0</v>
      </c>
      <c r="F184" s="86">
        <f>Цены!E174</f>
        <v>321</v>
      </c>
      <c r="G184" s="111">
        <f t="shared" si="14"/>
        <v>0</v>
      </c>
      <c r="H184" s="20"/>
    </row>
    <row r="185" spans="1:8" x14ac:dyDescent="0.2">
      <c r="A185" s="5">
        <v>171</v>
      </c>
      <c r="B185" s="153"/>
      <c r="C185" s="84" t="str">
        <f>Цены!B175</f>
        <v>Укладка сетки (для стяжки)</v>
      </c>
      <c r="D185" s="85" t="str">
        <f>Цены!C175</f>
        <v>м2</v>
      </c>
      <c r="E185" s="152">
        <f t="shared" si="15"/>
        <v>0</v>
      </c>
      <c r="F185" s="86">
        <f>Цены!E175</f>
        <v>177</v>
      </c>
      <c r="G185" s="111">
        <f t="shared" si="14"/>
        <v>0</v>
      </c>
      <c r="H185" s="20"/>
    </row>
    <row r="186" spans="1:8" x14ac:dyDescent="0.2">
      <c r="A186" s="5">
        <v>172</v>
      </c>
      <c r="B186" s="153"/>
      <c r="C186" s="84" t="str">
        <f>Цены!B176</f>
        <v>Железнение стяжки</v>
      </c>
      <c r="D186" s="85" t="str">
        <f>Цены!C176</f>
        <v>м2</v>
      </c>
      <c r="E186" s="152">
        <f t="shared" si="15"/>
        <v>0</v>
      </c>
      <c r="F186" s="86">
        <f>Цены!E176</f>
        <v>186</v>
      </c>
      <c r="G186" s="111">
        <f t="shared" si="14"/>
        <v>0</v>
      </c>
      <c r="H186" s="20"/>
    </row>
    <row r="187" spans="1:8" x14ac:dyDescent="0.2">
      <c r="A187" s="5">
        <v>173</v>
      </c>
      <c r="B187" s="153"/>
      <c r="C187" s="84" t="str">
        <f>Цены!B177</f>
        <v>Устройство стяжки по маякам до 4 см</v>
      </c>
      <c r="D187" s="85" t="str">
        <f>Цены!C177</f>
        <v>м2</v>
      </c>
      <c r="E187" s="152">
        <f t="shared" si="15"/>
        <v>0</v>
      </c>
      <c r="F187" s="86">
        <f>Цены!E177</f>
        <v>698</v>
      </c>
      <c r="G187" s="111">
        <f t="shared" si="14"/>
        <v>0</v>
      </c>
      <c r="H187" s="20"/>
    </row>
    <row r="188" spans="1:8" x14ac:dyDescent="0.2">
      <c r="A188" s="5">
        <v>174</v>
      </c>
      <c r="B188" s="153"/>
      <c r="C188" s="84" t="str">
        <f>Цены!B178</f>
        <v>Устройство стяжки по маякам до 6 см</v>
      </c>
      <c r="D188" s="85" t="str">
        <f>Цены!C178</f>
        <v>м2</v>
      </c>
      <c r="E188" s="152">
        <f t="shared" si="15"/>
        <v>0</v>
      </c>
      <c r="F188" s="86">
        <f>Цены!E178</f>
        <v>1049</v>
      </c>
      <c r="G188" s="111">
        <f t="shared" si="14"/>
        <v>0</v>
      </c>
      <c r="H188" s="20"/>
    </row>
    <row r="189" spans="1:8" x14ac:dyDescent="0.2">
      <c r="A189" s="5">
        <v>175</v>
      </c>
      <c r="B189" s="153"/>
      <c r="C189" s="84" t="str">
        <f>Цены!B179</f>
        <v>Устройство стяжки по маякам свыше 6 см</v>
      </c>
      <c r="D189" s="85" t="str">
        <f>Цены!C179</f>
        <v>м2</v>
      </c>
      <c r="E189" s="152">
        <f t="shared" si="15"/>
        <v>0</v>
      </c>
      <c r="F189" s="86">
        <f>Цены!E179</f>
        <v>1193</v>
      </c>
      <c r="G189" s="111">
        <f t="shared" si="14"/>
        <v>0</v>
      </c>
      <c r="H189" s="20"/>
    </row>
    <row r="190" spans="1:8" x14ac:dyDescent="0.2">
      <c r="A190" s="5">
        <v>176</v>
      </c>
      <c r="B190" s="153"/>
      <c r="C190" s="84" t="str">
        <f>Цены!B180</f>
        <v>Устройство наливных полов до 3 см</v>
      </c>
      <c r="D190" s="85" t="str">
        <f>Цены!C180</f>
        <v>м2</v>
      </c>
      <c r="E190" s="152">
        <f t="shared" si="15"/>
        <v>0</v>
      </c>
      <c r="F190" s="86">
        <f>Цены!E180</f>
        <v>683</v>
      </c>
      <c r="G190" s="111">
        <f t="shared" si="14"/>
        <v>0</v>
      </c>
      <c r="H190" s="20"/>
    </row>
    <row r="191" spans="1:8" x14ac:dyDescent="0.2">
      <c r="A191" s="5">
        <v>177</v>
      </c>
      <c r="B191" s="153"/>
      <c r="C191" s="84" t="str">
        <f>Цены!B181</f>
        <v xml:space="preserve">Финишное выравнивание стяжки наливным полом </v>
      </c>
      <c r="D191" s="85" t="str">
        <f>Цены!C181</f>
        <v>м2</v>
      </c>
      <c r="E191" s="152">
        <f t="shared" si="15"/>
        <v>0</v>
      </c>
      <c r="F191" s="86">
        <f>Цены!E181</f>
        <v>533</v>
      </c>
      <c r="G191" s="111">
        <f t="shared" si="14"/>
        <v>0</v>
      </c>
      <c r="H191" s="20"/>
    </row>
    <row r="192" spans="1:8" ht="25.5" x14ac:dyDescent="0.2">
      <c r="A192" s="5">
        <v>178</v>
      </c>
      <c r="B192" s="153"/>
      <c r="C192" s="84" t="str">
        <f>Цены!B182</f>
        <v>Заливка рустов после проведения демонтажа перегородок</v>
      </c>
      <c r="D192" s="85" t="str">
        <f>Цены!C182</f>
        <v>м/п</v>
      </c>
      <c r="E192" s="152">
        <f t="shared" si="15"/>
        <v>0</v>
      </c>
      <c r="F192" s="86">
        <f>Цены!E182</f>
        <v>630</v>
      </c>
      <c r="G192" s="111">
        <f t="shared" si="14"/>
        <v>0</v>
      </c>
      <c r="H192" s="20"/>
    </row>
    <row r="193" spans="1:8" x14ac:dyDescent="0.2">
      <c r="A193" s="5">
        <v>179</v>
      </c>
      <c r="B193" s="153"/>
      <c r="C193" s="84" t="str">
        <f>Цены!B183</f>
        <v>Устройство "сухой стяжки"</v>
      </c>
      <c r="D193" s="85" t="str">
        <f>Цены!C183</f>
        <v>м2</v>
      </c>
      <c r="E193" s="152">
        <f t="shared" si="15"/>
        <v>0</v>
      </c>
      <c r="F193" s="86">
        <f>Цены!E183</f>
        <v>2310</v>
      </c>
      <c r="G193" s="111">
        <f t="shared" si="14"/>
        <v>0</v>
      </c>
      <c r="H193" s="20"/>
    </row>
    <row r="194" spans="1:8" ht="25.5" x14ac:dyDescent="0.2">
      <c r="A194" s="5">
        <v>180</v>
      </c>
      <c r="B194" s="153"/>
      <c r="C194" s="84" t="str">
        <f>Цены!B184</f>
        <v>Устройство "полусухой" (механизированной стяжки)</v>
      </c>
      <c r="D194" s="85" t="str">
        <f>Цены!C184</f>
        <v>м2</v>
      </c>
      <c r="E194" s="152">
        <f t="shared" si="15"/>
        <v>0</v>
      </c>
      <c r="F194" s="86">
        <f>Цены!E184</f>
        <v>2775</v>
      </c>
      <c r="G194" s="111">
        <f t="shared" si="14"/>
        <v>0</v>
      </c>
      <c r="H194" s="20"/>
    </row>
    <row r="195" spans="1:8" x14ac:dyDescent="0.2">
      <c r="A195" s="5">
        <v>181</v>
      </c>
      <c r="B195" s="153"/>
      <c r="C195" s="84" t="str">
        <f>Цены!B185</f>
        <v>Устройство деревянной обрешетки пола</v>
      </c>
      <c r="D195" s="85" t="str">
        <f>Цены!C185</f>
        <v>м2</v>
      </c>
      <c r="E195" s="152">
        <f t="shared" si="15"/>
        <v>0</v>
      </c>
      <c r="F195" s="86">
        <f>Цены!E185</f>
        <v>638</v>
      </c>
      <c r="G195" s="111">
        <f t="shared" si="14"/>
        <v>0</v>
      </c>
      <c r="H195" s="20"/>
    </row>
    <row r="196" spans="1:8" x14ac:dyDescent="0.2">
      <c r="A196" s="5">
        <v>182</v>
      </c>
      <c r="B196" s="153"/>
      <c r="C196" s="84" t="str">
        <f>Цены!B186</f>
        <v>Укладка деревянных лаг</v>
      </c>
      <c r="D196" s="85" t="str">
        <f>Цены!C186</f>
        <v>м/п</v>
      </c>
      <c r="E196" s="152">
        <f>$G$9*$G$10/0.4</f>
        <v>0</v>
      </c>
      <c r="F196" s="86">
        <f>Цены!E186</f>
        <v>533</v>
      </c>
      <c r="G196" s="111">
        <f t="shared" si="14"/>
        <v>0</v>
      </c>
      <c r="H196" s="20"/>
    </row>
    <row r="197" spans="1:8" x14ac:dyDescent="0.2">
      <c r="A197" s="5">
        <v>183</v>
      </c>
      <c r="B197" s="153"/>
      <c r="C197" s="84" t="str">
        <f>Цены!B187</f>
        <v>Устройство  тепло/звукоизоляции(полы)</v>
      </c>
      <c r="D197" s="85" t="str">
        <f>Цены!C187</f>
        <v>м2</v>
      </c>
      <c r="E197" s="152">
        <f>$D$10</f>
        <v>0</v>
      </c>
      <c r="F197" s="86">
        <f>Цены!E187</f>
        <v>353</v>
      </c>
      <c r="G197" s="111">
        <f t="shared" si="14"/>
        <v>0</v>
      </c>
      <c r="H197" s="20"/>
    </row>
    <row r="198" spans="1:8" x14ac:dyDescent="0.2">
      <c r="A198" s="5">
        <v>184</v>
      </c>
      <c r="B198" s="153"/>
      <c r="C198" s="84" t="str">
        <f>Цены!B188</f>
        <v xml:space="preserve">Устройство дощатых полов по лагам </v>
      </c>
      <c r="D198" s="85" t="str">
        <f>Цены!C188</f>
        <v>м2</v>
      </c>
      <c r="E198" s="152">
        <f>$D$10</f>
        <v>0</v>
      </c>
      <c r="F198" s="86">
        <f>Цены!E188</f>
        <v>759</v>
      </c>
      <c r="G198" s="111">
        <f t="shared" si="14"/>
        <v>0</v>
      </c>
      <c r="H198" s="20"/>
    </row>
    <row r="199" spans="1:8" x14ac:dyDescent="0.2">
      <c r="A199" s="5">
        <v>185</v>
      </c>
      <c r="B199" s="153"/>
      <c r="C199" s="84" t="str">
        <f>Цены!B189</f>
        <v xml:space="preserve">Укладка фанеры на дощатый пол </v>
      </c>
      <c r="D199" s="85" t="str">
        <f>Цены!C189</f>
        <v>м2</v>
      </c>
      <c r="E199" s="152">
        <f>$D$10</f>
        <v>0</v>
      </c>
      <c r="F199" s="86">
        <f>Цены!E189</f>
        <v>518</v>
      </c>
      <c r="G199" s="111">
        <f t="shared" si="14"/>
        <v>0</v>
      </c>
      <c r="H199" s="20"/>
    </row>
    <row r="200" spans="1:8" x14ac:dyDescent="0.2">
      <c r="A200" s="5">
        <v>186</v>
      </c>
      <c r="B200" s="153"/>
      <c r="C200" s="84" t="str">
        <f>Цены!B190</f>
        <v>Укладка фанеры на бетон</v>
      </c>
      <c r="D200" s="85" t="str">
        <f>Цены!C190</f>
        <v>м2</v>
      </c>
      <c r="E200" s="152">
        <f>$D$10</f>
        <v>0</v>
      </c>
      <c r="F200" s="86">
        <f>Цены!E190</f>
        <v>863</v>
      </c>
      <c r="G200" s="111">
        <f t="shared" si="14"/>
        <v>0</v>
      </c>
      <c r="H200" s="20"/>
    </row>
    <row r="201" spans="1:8" x14ac:dyDescent="0.2">
      <c r="A201" s="5">
        <v>187</v>
      </c>
      <c r="B201" s="153"/>
      <c r="C201" s="84" t="str">
        <f>Цены!B191</f>
        <v xml:space="preserve">Распил фанеры </v>
      </c>
      <c r="D201" s="85" t="str">
        <f>Цены!C191</f>
        <v>м/п</v>
      </c>
      <c r="E201" s="152">
        <f>$D$10*8</f>
        <v>0</v>
      </c>
      <c r="F201" s="86">
        <f>Цены!E191</f>
        <v>90</v>
      </c>
      <c r="G201" s="111">
        <f t="shared" si="14"/>
        <v>0</v>
      </c>
      <c r="H201" s="20"/>
    </row>
    <row r="202" spans="1:8" x14ac:dyDescent="0.2">
      <c r="A202" s="5">
        <v>188</v>
      </c>
      <c r="B202" s="153"/>
      <c r="C202" s="84" t="str">
        <f>Цены!B192</f>
        <v>Шлифовка фанеры</v>
      </c>
      <c r="D202" s="85" t="str">
        <f>Цены!C192</f>
        <v>м2</v>
      </c>
      <c r="E202" s="152">
        <f>$D$10</f>
        <v>0</v>
      </c>
      <c r="F202" s="86">
        <f>Цены!E192</f>
        <v>332</v>
      </c>
      <c r="G202" s="111">
        <f t="shared" si="14"/>
        <v>0</v>
      </c>
      <c r="H202" s="20"/>
    </row>
    <row r="203" spans="1:8" x14ac:dyDescent="0.2">
      <c r="A203" s="5">
        <v>189</v>
      </c>
      <c r="B203" s="153"/>
      <c r="C203" s="84" t="str">
        <f>Цены!B193</f>
        <v>Укладка ДВП</v>
      </c>
      <c r="D203" s="85" t="str">
        <f>Цены!C193</f>
        <v>м2</v>
      </c>
      <c r="E203" s="152">
        <f>$D$10</f>
        <v>0</v>
      </c>
      <c r="F203" s="86">
        <f>Цены!E193</f>
        <v>399</v>
      </c>
      <c r="G203" s="111">
        <f t="shared" si="14"/>
        <v>0</v>
      </c>
      <c r="H203" s="20"/>
    </row>
    <row r="204" spans="1:8" x14ac:dyDescent="0.2">
      <c r="A204" s="5">
        <v>190</v>
      </c>
      <c r="B204" s="153"/>
      <c r="C204" s="84" t="str">
        <f>Цены!B194</f>
        <v xml:space="preserve">Временная застилка полов оргалитом </v>
      </c>
      <c r="D204" s="85" t="str">
        <f>Цены!C194</f>
        <v>м2</v>
      </c>
      <c r="E204" s="152">
        <f>$D$10</f>
        <v>0</v>
      </c>
      <c r="F204" s="86">
        <f>Цены!E194</f>
        <v>90</v>
      </c>
      <c r="G204" s="111">
        <f t="shared" si="14"/>
        <v>0</v>
      </c>
      <c r="H204" s="20"/>
    </row>
    <row r="205" spans="1:8" ht="25.5" x14ac:dyDescent="0.2">
      <c r="A205" s="5">
        <v>191</v>
      </c>
      <c r="B205" s="153"/>
      <c r="C205" s="84" t="str">
        <f>Цены!B195</f>
        <v xml:space="preserve">Устройство подиума с обшивкой фанерой до 10 см сложной формы </v>
      </c>
      <c r="D205" s="85" t="str">
        <f>Цены!C195</f>
        <v>м2</v>
      </c>
      <c r="E205" s="152">
        <f>$D$10</f>
        <v>0</v>
      </c>
      <c r="F205" s="86">
        <f>Цены!E195</f>
        <v>3518</v>
      </c>
      <c r="G205" s="111">
        <f t="shared" si="14"/>
        <v>0</v>
      </c>
      <c r="H205" s="20"/>
    </row>
    <row r="206" spans="1:8" x14ac:dyDescent="0.2">
      <c r="A206" s="5">
        <v>192</v>
      </c>
      <c r="B206" s="153"/>
      <c r="C206" s="84" t="str">
        <f>Цены!B196</f>
        <v xml:space="preserve">Добавление фиброволокна в стяжку пола </v>
      </c>
      <c r="D206" s="85" t="str">
        <f>Цены!C196</f>
        <v>м2</v>
      </c>
      <c r="E206" s="152">
        <f>$D$10</f>
        <v>0</v>
      </c>
      <c r="F206" s="86">
        <f>Цены!E196</f>
        <v>72</v>
      </c>
      <c r="G206" s="111">
        <f t="shared" si="14"/>
        <v>0</v>
      </c>
      <c r="H206" s="20"/>
    </row>
    <row r="207" spans="1:8" x14ac:dyDescent="0.2">
      <c r="A207" s="5">
        <v>193</v>
      </c>
      <c r="B207" s="9" t="str">
        <f>IF(SUM(B208:B268)&gt;0,1,"")</f>
        <v/>
      </c>
      <c r="C207" s="428" t="s">
        <v>24</v>
      </c>
      <c r="D207" s="428"/>
      <c r="E207" s="428"/>
      <c r="F207" s="428"/>
      <c r="G207" s="428"/>
      <c r="H207" s="20"/>
    </row>
    <row r="208" spans="1:8" ht="25.5" x14ac:dyDescent="0.2">
      <c r="A208" s="5">
        <v>194</v>
      </c>
      <c r="B208" s="153"/>
      <c r="C208" s="84" t="str">
        <f>Цены!B198</f>
        <v>Кирпичная кладка в 1/2 кирпича (черновой кирпич)</v>
      </c>
      <c r="D208" s="85" t="str">
        <f>Цены!C198</f>
        <v>м2</v>
      </c>
      <c r="E208" s="152">
        <f t="shared" ref="E208:E214" si="16">$D$12</f>
        <v>0</v>
      </c>
      <c r="F208" s="86">
        <f>Цены!E198</f>
        <v>1688</v>
      </c>
      <c r="G208" s="111">
        <f t="shared" ref="G208:G239" si="17">E208*F208</f>
        <v>0</v>
      </c>
      <c r="H208" s="20"/>
    </row>
    <row r="209" spans="1:8" x14ac:dyDescent="0.2">
      <c r="A209" s="5">
        <v>195</v>
      </c>
      <c r="B209" s="153"/>
      <c r="C209" s="84" t="str">
        <f>Цены!B199</f>
        <v>Кирпичная кладка в 1 кирпич (черновой кирпич)</v>
      </c>
      <c r="D209" s="85" t="str">
        <f>Цены!C199</f>
        <v>м2</v>
      </c>
      <c r="E209" s="152">
        <f t="shared" si="16"/>
        <v>0</v>
      </c>
      <c r="F209" s="86">
        <f>Цены!E199</f>
        <v>2223</v>
      </c>
      <c r="G209" s="111">
        <f t="shared" si="17"/>
        <v>0</v>
      </c>
      <c r="H209" s="20"/>
    </row>
    <row r="210" spans="1:8" ht="25.5" x14ac:dyDescent="0.2">
      <c r="A210" s="5">
        <v>196</v>
      </c>
      <c r="B210" s="153"/>
      <c r="C210" s="84" t="str">
        <f>Цены!B200</f>
        <v>Кирпичная кладка в 1 кирпич (облицовочный кирпич)</v>
      </c>
      <c r="D210" s="85" t="str">
        <f>Цены!C200</f>
        <v>м2</v>
      </c>
      <c r="E210" s="152">
        <f t="shared" si="16"/>
        <v>0</v>
      </c>
      <c r="F210" s="86">
        <f>Цены!E200</f>
        <v>4440</v>
      </c>
      <c r="G210" s="111">
        <f t="shared" si="17"/>
        <v>0</v>
      </c>
      <c r="H210" s="20"/>
    </row>
    <row r="211" spans="1:8" ht="25.5" x14ac:dyDescent="0.2">
      <c r="A211" s="5">
        <v>197</v>
      </c>
      <c r="B211" s="153"/>
      <c r="C211" s="84" t="str">
        <f>Цены!B201</f>
        <v>Кирпичная кладка в 1/2 кирпича (облицовочный кирпич)</v>
      </c>
      <c r="D211" s="85" t="str">
        <f>Цены!C201</f>
        <v>м2</v>
      </c>
      <c r="E211" s="152">
        <f t="shared" si="16"/>
        <v>0</v>
      </c>
      <c r="F211" s="86">
        <f>Цены!E201</f>
        <v>3375</v>
      </c>
      <c r="G211" s="111">
        <f t="shared" si="17"/>
        <v>0</v>
      </c>
      <c r="H211" s="20"/>
    </row>
    <row r="212" spans="1:8" x14ac:dyDescent="0.2">
      <c r="A212" s="5">
        <v>198</v>
      </c>
      <c r="B212" s="153"/>
      <c r="C212" s="84" t="str">
        <f>Цены!B202</f>
        <v>Кладка стен из Пеноблоков</v>
      </c>
      <c r="D212" s="85" t="str">
        <f>Цены!C202</f>
        <v>м2</v>
      </c>
      <c r="E212" s="152">
        <f t="shared" si="16"/>
        <v>0</v>
      </c>
      <c r="F212" s="86">
        <f>Цены!E202</f>
        <v>1718</v>
      </c>
      <c r="G212" s="111">
        <f t="shared" si="17"/>
        <v>0</v>
      </c>
      <c r="H212" s="20"/>
    </row>
    <row r="213" spans="1:8" x14ac:dyDescent="0.2">
      <c r="A213" s="5">
        <v>199</v>
      </c>
      <c r="B213" s="153"/>
      <c r="C213" s="84" t="str">
        <f>Цены!B203</f>
        <v>Кладка перегородок из шлакоблоков</v>
      </c>
      <c r="D213" s="85" t="str">
        <f>Цены!C203</f>
        <v>м2</v>
      </c>
      <c r="E213" s="152">
        <f t="shared" si="16"/>
        <v>0</v>
      </c>
      <c r="F213" s="86">
        <f>Цены!E203</f>
        <v>1881</v>
      </c>
      <c r="G213" s="111">
        <f t="shared" si="17"/>
        <v>0</v>
      </c>
      <c r="H213" s="20"/>
    </row>
    <row r="214" spans="1:8" x14ac:dyDescent="0.2">
      <c r="A214" s="5">
        <v>200</v>
      </c>
      <c r="B214" s="153"/>
      <c r="C214" s="84" t="str">
        <f>Цены!B204</f>
        <v>Кладка перегородок из пазогребневых блоков</v>
      </c>
      <c r="D214" s="85" t="str">
        <f>Цены!C204</f>
        <v>м2</v>
      </c>
      <c r="E214" s="152">
        <f t="shared" si="16"/>
        <v>0</v>
      </c>
      <c r="F214" s="86">
        <f>Цены!E204</f>
        <v>1763</v>
      </c>
      <c r="G214" s="111">
        <f t="shared" si="17"/>
        <v>0</v>
      </c>
      <c r="H214" s="20"/>
    </row>
    <row r="215" spans="1:8" ht="25.5" x14ac:dyDescent="0.2">
      <c r="A215" s="5">
        <v>201</v>
      </c>
      <c r="B215" s="153"/>
      <c r="C215" s="84" t="str">
        <f>Цены!B205</f>
        <v xml:space="preserve">Заужение дверного проема путем наращивания торца стен из ГКЛ до 50 см </v>
      </c>
      <c r="D215" s="85" t="str">
        <f>Цены!C205</f>
        <v>шт.</v>
      </c>
      <c r="E215" s="152">
        <v>1</v>
      </c>
      <c r="F215" s="86">
        <f>Цены!E205</f>
        <v>2798</v>
      </c>
      <c r="G215" s="111">
        <f t="shared" si="17"/>
        <v>2798</v>
      </c>
      <c r="H215" s="20"/>
    </row>
    <row r="216" spans="1:8" ht="38.25" x14ac:dyDescent="0.2">
      <c r="A216" s="5">
        <v>202</v>
      </c>
      <c r="B216" s="153"/>
      <c r="C216" s="84" t="str">
        <f>Цены!B206</f>
        <v>Расширение дверного проема из кирпича,пазогреб./Пеноблоков до 10 см ( с одной стороны)</v>
      </c>
      <c r="D216" s="85" t="str">
        <f>Цены!C206</f>
        <v>шт.</v>
      </c>
      <c r="E216" s="152">
        <v>1</v>
      </c>
      <c r="F216" s="86">
        <f>Цены!E206</f>
        <v>1518</v>
      </c>
      <c r="G216" s="111">
        <f t="shared" si="17"/>
        <v>1518</v>
      </c>
      <c r="H216" s="20"/>
    </row>
    <row r="217" spans="1:8" x14ac:dyDescent="0.2">
      <c r="A217" s="5">
        <v>203</v>
      </c>
      <c r="B217" s="153"/>
      <c r="C217" s="84" t="str">
        <f>Цены!B207</f>
        <v xml:space="preserve">Расширение дверного проема бетонного до 80 мм </v>
      </c>
      <c r="D217" s="85" t="str">
        <f>Цены!C207</f>
        <v>шт.</v>
      </c>
      <c r="E217" s="152">
        <v>1</v>
      </c>
      <c r="F217" s="86">
        <f>Цены!E207</f>
        <v>7823</v>
      </c>
      <c r="G217" s="111">
        <f t="shared" si="17"/>
        <v>7823</v>
      </c>
      <c r="H217" s="20"/>
    </row>
    <row r="218" spans="1:8" x14ac:dyDescent="0.2">
      <c r="A218" s="5">
        <v>204</v>
      </c>
      <c r="B218" s="153"/>
      <c r="C218" s="254" t="str">
        <f>Цены!B208</f>
        <v>Подготовка дверного проема под скрытую дверь</v>
      </c>
      <c r="D218" s="85" t="str">
        <f>Цены!C208</f>
        <v>шт.</v>
      </c>
      <c r="E218" s="152">
        <v>1</v>
      </c>
      <c r="F218" s="86">
        <f>Цены!E208</f>
        <v>6750</v>
      </c>
      <c r="G218" s="111">
        <f t="shared" si="17"/>
        <v>6750</v>
      </c>
      <c r="H218" s="20"/>
    </row>
    <row r="219" spans="1:8" ht="25.5" x14ac:dyDescent="0.2">
      <c r="A219" s="5">
        <v>205</v>
      </c>
      <c r="B219" s="153"/>
      <c r="C219" s="84" t="str">
        <f>Цены!B209</f>
        <v>Армирование проемов арматурой (с грунтовкой арматуры)</v>
      </c>
      <c r="D219" s="85" t="str">
        <f>Цены!C209</f>
        <v>шт.</v>
      </c>
      <c r="E219" s="152">
        <v>1</v>
      </c>
      <c r="F219" s="86">
        <f>Цены!E209</f>
        <v>891</v>
      </c>
      <c r="G219" s="111">
        <f t="shared" si="17"/>
        <v>891</v>
      </c>
      <c r="H219" s="20"/>
    </row>
    <row r="220" spans="1:8" ht="25.5" x14ac:dyDescent="0.2">
      <c r="A220" s="5">
        <v>206</v>
      </c>
      <c r="B220" s="153"/>
      <c r="C220" s="84" t="str">
        <f>Цены!B210</f>
        <v>Армирование проемов уголком (с грунтовкой уголка)</v>
      </c>
      <c r="D220" s="85" t="str">
        <f>Цены!C210</f>
        <v>шт.</v>
      </c>
      <c r="E220" s="152">
        <v>1</v>
      </c>
      <c r="F220" s="86">
        <f>Цены!E210</f>
        <v>1079</v>
      </c>
      <c r="G220" s="111">
        <f t="shared" si="17"/>
        <v>1079</v>
      </c>
      <c r="H220" s="20"/>
    </row>
    <row r="221" spans="1:8" ht="25.5" x14ac:dyDescent="0.2">
      <c r="A221" s="5">
        <v>207</v>
      </c>
      <c r="B221" s="153"/>
      <c r="C221" s="84" t="str">
        <f>Цены!B211</f>
        <v>Монтаж металлической штукатурной сетки (на дюбели)</v>
      </c>
      <c r="D221" s="85" t="str">
        <f>Цены!C211</f>
        <v>м2</v>
      </c>
      <c r="E221" s="152">
        <f>$D$12</f>
        <v>0</v>
      </c>
      <c r="F221" s="86">
        <f>Цены!E211</f>
        <v>488</v>
      </c>
      <c r="G221" s="111">
        <f t="shared" si="17"/>
        <v>0</v>
      </c>
      <c r="H221" s="20"/>
    </row>
    <row r="222" spans="1:8" x14ac:dyDescent="0.2">
      <c r="A222" s="5">
        <v>208</v>
      </c>
      <c r="B222" s="153"/>
      <c r="C222" s="84" t="str">
        <f>Цены!B212</f>
        <v xml:space="preserve">Монтаж штукатурной сетки на стенах </v>
      </c>
      <c r="D222" s="85" t="str">
        <f>Цены!C212</f>
        <v>м2</v>
      </c>
      <c r="E222" s="152">
        <f>$D$12</f>
        <v>0</v>
      </c>
      <c r="F222" s="86">
        <f>Цены!E212</f>
        <v>261</v>
      </c>
      <c r="G222" s="111">
        <f t="shared" si="17"/>
        <v>0</v>
      </c>
      <c r="H222" s="20"/>
    </row>
    <row r="223" spans="1:8" x14ac:dyDescent="0.2">
      <c r="A223" s="5">
        <v>209</v>
      </c>
      <c r="B223" s="153"/>
      <c r="C223" s="84" t="str">
        <f>Цены!B213</f>
        <v>Герметизация стыков, швов монтажной пеной</v>
      </c>
      <c r="D223" s="85" t="str">
        <f>Цены!C213</f>
        <v>м/п</v>
      </c>
      <c r="E223" s="152">
        <f>$D$9</f>
        <v>0</v>
      </c>
      <c r="F223" s="86">
        <f>Цены!E213</f>
        <v>186</v>
      </c>
      <c r="G223" s="111">
        <f t="shared" si="17"/>
        <v>0</v>
      </c>
      <c r="H223" s="20"/>
    </row>
    <row r="224" spans="1:8" x14ac:dyDescent="0.2">
      <c r="A224" s="5">
        <v>210</v>
      </c>
      <c r="B224" s="153"/>
      <c r="C224" s="84" t="str">
        <f>Цены!B214</f>
        <v>Герметизация стыков, швов силиконом</v>
      </c>
      <c r="D224" s="85" t="str">
        <f>Цены!C214</f>
        <v>м/п</v>
      </c>
      <c r="E224" s="152">
        <f>$D$9</f>
        <v>0</v>
      </c>
      <c r="F224" s="86">
        <f>Цены!E214</f>
        <v>675</v>
      </c>
      <c r="G224" s="111">
        <f t="shared" si="17"/>
        <v>0</v>
      </c>
      <c r="H224" s="20"/>
    </row>
    <row r="225" spans="1:8" x14ac:dyDescent="0.2">
      <c r="A225" s="5">
        <v>211</v>
      </c>
      <c r="B225" s="153"/>
      <c r="C225" s="84" t="str">
        <f>Цены!B215</f>
        <v>Монтаж отражающей теплоизоляции (Пенофол)</v>
      </c>
      <c r="D225" s="85" t="str">
        <f>Цены!C215</f>
        <v>м2</v>
      </c>
      <c r="E225" s="152">
        <f t="shared" ref="E225:E233" si="18">$D$12</f>
        <v>0</v>
      </c>
      <c r="F225" s="86">
        <f>Цены!E215</f>
        <v>201</v>
      </c>
      <c r="G225" s="111">
        <f t="shared" si="17"/>
        <v>0</v>
      </c>
      <c r="H225" s="20"/>
    </row>
    <row r="226" spans="1:8" x14ac:dyDescent="0.2">
      <c r="A226" s="5">
        <v>212</v>
      </c>
      <c r="B226" s="153"/>
      <c r="C226" s="84" t="str">
        <f>Цены!B216</f>
        <v>Устройство теплоизоляции стен пеноплексом</v>
      </c>
      <c r="D226" s="85" t="str">
        <f>Цены!C216</f>
        <v>м2</v>
      </c>
      <c r="E226" s="152">
        <f t="shared" si="18"/>
        <v>0</v>
      </c>
      <c r="F226" s="86">
        <f>Цены!E216</f>
        <v>891</v>
      </c>
      <c r="G226" s="111">
        <f t="shared" si="17"/>
        <v>0</v>
      </c>
      <c r="H226" s="20"/>
    </row>
    <row r="227" spans="1:8" ht="25.5" x14ac:dyDescent="0.2">
      <c r="A227" s="5">
        <v>213</v>
      </c>
      <c r="B227" s="153"/>
      <c r="C227" s="84" t="str">
        <f>Цены!B217</f>
        <v>Устройство звукоизоляции стен системой ЗИПС вектор</v>
      </c>
      <c r="D227" s="85" t="str">
        <f>Цены!C217</f>
        <v>м2</v>
      </c>
      <c r="E227" s="152">
        <f t="shared" si="18"/>
        <v>0</v>
      </c>
      <c r="F227" s="86">
        <f>Цены!E217</f>
        <v>1700</v>
      </c>
      <c r="G227" s="111">
        <f t="shared" si="17"/>
        <v>0</v>
      </c>
      <c r="H227" s="20"/>
    </row>
    <row r="228" spans="1:8" x14ac:dyDescent="0.2">
      <c r="A228" s="5">
        <v>214</v>
      </c>
      <c r="B228" s="153"/>
      <c r="C228" s="84" t="str">
        <f>Цены!B218</f>
        <v>Устройство пароизоляции(стен)</v>
      </c>
      <c r="D228" s="85" t="str">
        <f>Цены!C218</f>
        <v>м2</v>
      </c>
      <c r="E228" s="152">
        <f t="shared" si="18"/>
        <v>0</v>
      </c>
      <c r="F228" s="86">
        <f>Цены!E218</f>
        <v>152</v>
      </c>
      <c r="G228" s="111">
        <f t="shared" si="17"/>
        <v>0</v>
      </c>
      <c r="H228" s="20"/>
    </row>
    <row r="229" spans="1:8" x14ac:dyDescent="0.2">
      <c r="A229" s="5">
        <v>215</v>
      </c>
      <c r="B229" s="153"/>
      <c r="C229" s="84" t="str">
        <f>Цены!B219</f>
        <v>Окраска металических деталей до 100мм</v>
      </c>
      <c r="D229" s="85" t="str">
        <f>Цены!C219</f>
        <v>м/п</v>
      </c>
      <c r="E229" s="152">
        <f t="shared" si="18"/>
        <v>0</v>
      </c>
      <c r="F229" s="86">
        <f>Цены!E219</f>
        <v>180</v>
      </c>
      <c r="G229" s="111">
        <f t="shared" si="17"/>
        <v>0</v>
      </c>
      <c r="H229" s="20"/>
    </row>
    <row r="230" spans="1:8" ht="25.5" x14ac:dyDescent="0.2">
      <c r="A230" s="5">
        <v>216</v>
      </c>
      <c r="B230" s="153"/>
      <c r="C230" s="84" t="str">
        <f>Цены!B220</f>
        <v>Устройство тепло/звукоизоляции стен минеральной ватой</v>
      </c>
      <c r="D230" s="85" t="str">
        <f>Цены!C220</f>
        <v>м2</v>
      </c>
      <c r="E230" s="152">
        <f t="shared" si="18"/>
        <v>0</v>
      </c>
      <c r="F230" s="86">
        <f>Цены!E220</f>
        <v>480</v>
      </c>
      <c r="G230" s="111">
        <f t="shared" si="17"/>
        <v>0</v>
      </c>
      <c r="H230" s="20"/>
    </row>
    <row r="231" spans="1:8" x14ac:dyDescent="0.2">
      <c r="A231" s="5">
        <v>217</v>
      </c>
      <c r="B231" s="153"/>
      <c r="C231" s="84" t="str">
        <f>Цены!B221</f>
        <v>Устройство перегородок из ГКЛ в 1 слой</v>
      </c>
      <c r="D231" s="85" t="str">
        <f>Цены!C221</f>
        <v>м2</v>
      </c>
      <c r="E231" s="152">
        <f t="shared" si="18"/>
        <v>0</v>
      </c>
      <c r="F231" s="86">
        <f>Цены!E221</f>
        <v>2100</v>
      </c>
      <c r="G231" s="111">
        <f t="shared" si="17"/>
        <v>0</v>
      </c>
      <c r="H231" s="20"/>
    </row>
    <row r="232" spans="1:8" x14ac:dyDescent="0.2">
      <c r="A232" s="5">
        <v>218</v>
      </c>
      <c r="B232" s="153"/>
      <c r="C232" s="84" t="str">
        <f>Цены!B222</f>
        <v>Устройство перегородок из ГКЛ в 2 слоя</v>
      </c>
      <c r="D232" s="85" t="str">
        <f>Цены!C222</f>
        <v>м2</v>
      </c>
      <c r="E232" s="152">
        <f t="shared" si="18"/>
        <v>0</v>
      </c>
      <c r="F232" s="86">
        <f>Цены!E222</f>
        <v>2468</v>
      </c>
      <c r="G232" s="111">
        <f t="shared" si="17"/>
        <v>0</v>
      </c>
      <c r="H232" s="20"/>
    </row>
    <row r="233" spans="1:8" x14ac:dyDescent="0.2">
      <c r="A233" s="5">
        <v>219</v>
      </c>
      <c r="B233" s="153"/>
      <c r="C233" s="84" t="str">
        <f>Цены!B223</f>
        <v>Усиление ГКЛ перегородки ОСБ/фанерой</v>
      </c>
      <c r="D233" s="85" t="str">
        <f>Цены!C223</f>
        <v>м2</v>
      </c>
      <c r="E233" s="152">
        <f t="shared" si="18"/>
        <v>0</v>
      </c>
      <c r="F233" s="86">
        <f>Цены!E223</f>
        <v>975</v>
      </c>
      <c r="G233" s="111">
        <f t="shared" si="17"/>
        <v>0</v>
      </c>
      <c r="H233" s="20"/>
    </row>
    <row r="234" spans="1:8" x14ac:dyDescent="0.2">
      <c r="A234" s="5">
        <v>220</v>
      </c>
      <c r="B234" s="153"/>
      <c r="C234" s="84" t="str">
        <f>Цены!B224</f>
        <v>Устройство ниш, ступеней из ГКЛ</v>
      </c>
      <c r="D234" s="85" t="str">
        <f>Цены!C224</f>
        <v>м/п</v>
      </c>
      <c r="E234" s="152">
        <v>1</v>
      </c>
      <c r="F234" s="86">
        <f>Цены!E224</f>
        <v>3291</v>
      </c>
      <c r="G234" s="111">
        <f t="shared" si="17"/>
        <v>3291</v>
      </c>
      <c r="H234" s="20"/>
    </row>
    <row r="235" spans="1:8" x14ac:dyDescent="0.2">
      <c r="A235" s="5">
        <v>221</v>
      </c>
      <c r="B235" s="153"/>
      <c r="C235" s="84" t="str">
        <f>Цены!B225</f>
        <v>Устройство коробов из ГКЛ</v>
      </c>
      <c r="D235" s="85" t="str">
        <f>Цены!C225</f>
        <v>м/п</v>
      </c>
      <c r="E235" s="152">
        <v>1</v>
      </c>
      <c r="F235" s="86">
        <f>Цены!E225</f>
        <v>2768</v>
      </c>
      <c r="G235" s="111">
        <f t="shared" si="17"/>
        <v>2768</v>
      </c>
      <c r="H235" s="20"/>
    </row>
    <row r="236" spans="1:8" ht="25.5" x14ac:dyDescent="0.2">
      <c r="A236" s="5">
        <v>222</v>
      </c>
      <c r="B236" s="153"/>
      <c r="C236" s="84" t="str">
        <f>Цены!B226</f>
        <v xml:space="preserve">Устройство криволинейных коробов из ГКЛ на стенах </v>
      </c>
      <c r="D236" s="85" t="str">
        <f>Цены!C226</f>
        <v>м/п</v>
      </c>
      <c r="E236" s="152">
        <v>1</v>
      </c>
      <c r="F236" s="86">
        <f>Цены!E226</f>
        <v>3960</v>
      </c>
      <c r="G236" s="111">
        <f t="shared" si="17"/>
        <v>3960</v>
      </c>
      <c r="H236" s="20"/>
    </row>
    <row r="237" spans="1:8" x14ac:dyDescent="0.2">
      <c r="A237" s="5">
        <v>223</v>
      </c>
      <c r="B237" s="153"/>
      <c r="C237" s="84" t="str">
        <f>Цены!B227</f>
        <v xml:space="preserve">Устройство ниш, ступеней из ГКЛ сложной формы </v>
      </c>
      <c r="D237" s="85" t="str">
        <f>Цены!C227</f>
        <v>м/п</v>
      </c>
      <c r="E237" s="152">
        <v>1</v>
      </c>
      <c r="F237" s="86">
        <f>Цены!E227</f>
        <v>4125</v>
      </c>
      <c r="G237" s="111">
        <f t="shared" si="17"/>
        <v>4125</v>
      </c>
      <c r="H237" s="20"/>
    </row>
    <row r="238" spans="1:8" x14ac:dyDescent="0.2">
      <c r="A238" s="5">
        <v>224</v>
      </c>
      <c r="B238" s="153"/>
      <c r="C238" s="84" t="str">
        <f>Цены!B228</f>
        <v xml:space="preserve">Устройство арки из ГКЛ </v>
      </c>
      <c r="D238" s="85" t="str">
        <f>Цены!C228</f>
        <v>шт.</v>
      </c>
      <c r="E238" s="152">
        <v>1</v>
      </c>
      <c r="F238" s="86">
        <f>Цены!E228</f>
        <v>5400</v>
      </c>
      <c r="G238" s="111">
        <f t="shared" si="17"/>
        <v>5400</v>
      </c>
      <c r="H238" s="20"/>
    </row>
    <row r="239" spans="1:8" x14ac:dyDescent="0.2">
      <c r="A239" s="5">
        <v>225</v>
      </c>
      <c r="B239" s="153"/>
      <c r="C239" s="84" t="str">
        <f>Цены!B229</f>
        <v>Выравнивание стен листами ГКЛ</v>
      </c>
      <c r="D239" s="85" t="str">
        <f>Цены!C229</f>
        <v>м2</v>
      </c>
      <c r="E239" s="152">
        <f>$D$12</f>
        <v>0</v>
      </c>
      <c r="F239" s="86">
        <f>Цены!E229</f>
        <v>941</v>
      </c>
      <c r="G239" s="111">
        <f t="shared" si="17"/>
        <v>0</v>
      </c>
      <c r="H239" s="20"/>
    </row>
    <row r="240" spans="1:8" ht="25.5" x14ac:dyDescent="0.2">
      <c r="A240" s="5">
        <v>226</v>
      </c>
      <c r="B240" s="153"/>
      <c r="C240" s="84" t="str">
        <f>Цены!B230</f>
        <v>Выравнивание стен листами ГКЛ (1 слой) с устройством каркаса</v>
      </c>
      <c r="D240" s="85" t="str">
        <f>Цены!C230</f>
        <v>м2</v>
      </c>
      <c r="E240" s="152">
        <f>$D$12</f>
        <v>0</v>
      </c>
      <c r="F240" s="86">
        <f>Цены!E230</f>
        <v>1650</v>
      </c>
      <c r="G240" s="111">
        <f t="shared" ref="G240:G266" si="19">E240*F240</f>
        <v>0</v>
      </c>
      <c r="H240" s="20"/>
    </row>
    <row r="241" spans="1:8" ht="25.5" x14ac:dyDescent="0.2">
      <c r="A241" s="5">
        <v>227</v>
      </c>
      <c r="B241" s="153"/>
      <c r="C241" s="84" t="str">
        <f>Цены!B231</f>
        <v>Выравнивание стен листами ГКЛ (2 слоя) с устройством каркаса</v>
      </c>
      <c r="D241" s="85" t="str">
        <f>Цены!C231</f>
        <v>м2</v>
      </c>
      <c r="E241" s="152">
        <f>$D$12</f>
        <v>0</v>
      </c>
      <c r="F241" s="86">
        <f>Цены!E231</f>
        <v>1875</v>
      </c>
      <c r="G241" s="111">
        <f t="shared" si="19"/>
        <v>0</v>
      </c>
      <c r="H241" s="20"/>
    </row>
    <row r="242" spans="1:8" ht="25.5" x14ac:dyDescent="0.2">
      <c r="A242" s="5">
        <v>228</v>
      </c>
      <c r="B242" s="153"/>
      <c r="C242" s="84" t="str">
        <f>Цены!B232</f>
        <v>Устройство конструкции ниши ГКЛ с полками на металлокаркасе</v>
      </c>
      <c r="D242" s="85" t="str">
        <f>Цены!C232</f>
        <v>шт.</v>
      </c>
      <c r="E242" s="152">
        <f>$D$12*3</f>
        <v>0</v>
      </c>
      <c r="F242" s="86">
        <f>Цены!E232</f>
        <v>5835</v>
      </c>
      <c r="G242" s="111">
        <f t="shared" si="19"/>
        <v>0</v>
      </c>
      <c r="H242" s="20"/>
    </row>
    <row r="243" spans="1:8" x14ac:dyDescent="0.2">
      <c r="A243" s="5">
        <v>229</v>
      </c>
      <c r="B243" s="153"/>
      <c r="C243" s="84" t="str">
        <f>Цены!B233</f>
        <v>Грунтовка стен</v>
      </c>
      <c r="D243" s="85" t="str">
        <f>Цены!C233</f>
        <v>м2</v>
      </c>
      <c r="E243" s="152">
        <f t="shared" ref="E243:E253" si="20">$D$12</f>
        <v>0</v>
      </c>
      <c r="F243" s="86">
        <f>Цены!E233</f>
        <v>98</v>
      </c>
      <c r="G243" s="111">
        <f t="shared" si="19"/>
        <v>0</v>
      </c>
      <c r="H243" s="20"/>
    </row>
    <row r="244" spans="1:8" x14ac:dyDescent="0.2">
      <c r="A244" s="5">
        <v>230</v>
      </c>
      <c r="B244" s="153"/>
      <c r="C244" s="84" t="str">
        <f>Цены!B234</f>
        <v>Грунтовка стен (второй и последующие слои )</v>
      </c>
      <c r="D244" s="85" t="str">
        <f>Цены!C234</f>
        <v>м2</v>
      </c>
      <c r="E244" s="152">
        <f t="shared" si="20"/>
        <v>0</v>
      </c>
      <c r="F244" s="86">
        <f>Цены!E234</f>
        <v>98</v>
      </c>
      <c r="G244" s="111">
        <f t="shared" si="19"/>
        <v>0</v>
      </c>
      <c r="H244" s="20"/>
    </row>
    <row r="245" spans="1:8" x14ac:dyDescent="0.2">
      <c r="A245" s="5">
        <v>231</v>
      </c>
      <c r="B245" s="153"/>
      <c r="C245" s="84" t="str">
        <f>Цены!B235</f>
        <v>Грунтовка стен (бетонконтактом)</v>
      </c>
      <c r="D245" s="85" t="str">
        <f>Цены!C235</f>
        <v>м2</v>
      </c>
      <c r="E245" s="152">
        <f t="shared" si="20"/>
        <v>0</v>
      </c>
      <c r="F245" s="86">
        <f>Цены!E235</f>
        <v>168</v>
      </c>
      <c r="G245" s="111">
        <f t="shared" si="19"/>
        <v>0</v>
      </c>
      <c r="H245" s="20"/>
    </row>
    <row r="246" spans="1:8" x14ac:dyDescent="0.2">
      <c r="A246" s="5">
        <v>232</v>
      </c>
      <c r="B246" s="153"/>
      <c r="C246" s="84" t="str">
        <f>Цены!B236</f>
        <v xml:space="preserve">Противогрибковая обработка стен спец. составом </v>
      </c>
      <c r="D246" s="85" t="str">
        <f>Цены!C236</f>
        <v>м2</v>
      </c>
      <c r="E246" s="152">
        <f t="shared" si="20"/>
        <v>0</v>
      </c>
      <c r="F246" s="86">
        <f>Цены!E236</f>
        <v>255</v>
      </c>
      <c r="G246" s="111">
        <f t="shared" si="19"/>
        <v>0</v>
      </c>
      <c r="H246" s="20"/>
    </row>
    <row r="247" spans="1:8" ht="25.5" x14ac:dyDescent="0.2">
      <c r="A247" s="5">
        <v>233</v>
      </c>
      <c r="B247" s="153"/>
      <c r="C247" s="84" t="str">
        <f>Цены!B237</f>
        <v>Гидроизоляция (смесью водостоп или жидким стеклом)</v>
      </c>
      <c r="D247" s="85" t="str">
        <f>Цены!C237</f>
        <v>м2</v>
      </c>
      <c r="E247" s="152">
        <f t="shared" si="20"/>
        <v>0</v>
      </c>
      <c r="F247" s="86">
        <f>Цены!E237</f>
        <v>461</v>
      </c>
      <c r="G247" s="111">
        <f t="shared" si="19"/>
        <v>0</v>
      </c>
      <c r="H247" s="20"/>
    </row>
    <row r="248" spans="1:8" x14ac:dyDescent="0.2">
      <c r="A248" s="5">
        <v>234</v>
      </c>
      <c r="B248" s="153"/>
      <c r="C248" s="84" t="str">
        <f>Цены!B238</f>
        <v>Штукатурка стен простая (под правило)</v>
      </c>
      <c r="D248" s="85" t="str">
        <f>Цены!C238</f>
        <v>м2</v>
      </c>
      <c r="E248" s="152">
        <f t="shared" si="20"/>
        <v>0</v>
      </c>
      <c r="F248" s="86">
        <f>Цены!E238</f>
        <v>656</v>
      </c>
      <c r="G248" s="111">
        <f t="shared" si="19"/>
        <v>0</v>
      </c>
      <c r="H248" s="20"/>
    </row>
    <row r="249" spans="1:8" ht="25.5" x14ac:dyDescent="0.2">
      <c r="A249" s="5">
        <v>235</v>
      </c>
      <c r="B249" s="153"/>
      <c r="C249" s="84" t="str">
        <f>Цены!B239</f>
        <v>Штукатурка стен по маякам до 3 см гипсовой смесью</v>
      </c>
      <c r="D249" s="85" t="str">
        <f>Цены!C239</f>
        <v>м2</v>
      </c>
      <c r="E249" s="152">
        <f t="shared" si="20"/>
        <v>0</v>
      </c>
      <c r="F249" s="86">
        <f>Цены!E239</f>
        <v>984</v>
      </c>
      <c r="G249" s="111">
        <f t="shared" si="19"/>
        <v>0</v>
      </c>
      <c r="H249" s="20"/>
    </row>
    <row r="250" spans="1:8" ht="25.5" x14ac:dyDescent="0.2">
      <c r="A250" s="5">
        <v>236</v>
      </c>
      <c r="B250" s="153"/>
      <c r="C250" s="84" t="str">
        <f>Цены!B240</f>
        <v>Штукатурка стен по маякам до 5 см гипсовой смесью</v>
      </c>
      <c r="D250" s="85" t="str">
        <f>Цены!C240</f>
        <v>м2</v>
      </c>
      <c r="E250" s="152">
        <f t="shared" si="20"/>
        <v>0</v>
      </c>
      <c r="F250" s="86">
        <f>Цены!E240</f>
        <v>1134</v>
      </c>
      <c r="G250" s="111">
        <f t="shared" si="19"/>
        <v>0</v>
      </c>
      <c r="H250" s="20"/>
    </row>
    <row r="251" spans="1:8" ht="25.5" x14ac:dyDescent="0.2">
      <c r="A251" s="5">
        <v>237</v>
      </c>
      <c r="B251" s="153"/>
      <c r="C251" s="84" t="str">
        <f>Цены!B241</f>
        <v>Штукатурка стен по маякам свыше 5 см гипсовой смесью</v>
      </c>
      <c r="D251" s="85" t="str">
        <f>Цены!C241</f>
        <v>м2</v>
      </c>
      <c r="E251" s="152">
        <f t="shared" si="20"/>
        <v>0</v>
      </c>
      <c r="F251" s="86">
        <f>Цены!E241</f>
        <v>1434</v>
      </c>
      <c r="G251" s="111">
        <f t="shared" si="19"/>
        <v>0</v>
      </c>
      <c r="H251" s="20"/>
    </row>
    <row r="252" spans="1:8" ht="25.5" x14ac:dyDescent="0.2">
      <c r="A252" s="5">
        <v>238</v>
      </c>
      <c r="B252" s="153"/>
      <c r="C252" s="84" t="str">
        <f>Цены!B242</f>
        <v>Штукатурка стен по маякам до 3 см цементной смесью</v>
      </c>
      <c r="D252" s="85" t="str">
        <f>Цены!C242</f>
        <v>м2</v>
      </c>
      <c r="E252" s="152">
        <f t="shared" si="20"/>
        <v>0</v>
      </c>
      <c r="F252" s="86">
        <f>Цены!E242</f>
        <v>1284</v>
      </c>
      <c r="G252" s="111">
        <f t="shared" si="19"/>
        <v>0</v>
      </c>
      <c r="H252" s="20"/>
    </row>
    <row r="253" spans="1:8" ht="25.5" x14ac:dyDescent="0.2">
      <c r="A253" s="5">
        <v>239</v>
      </c>
      <c r="B253" s="153"/>
      <c r="C253" s="84" t="str">
        <f>Цены!B243</f>
        <v>Штукатурка стен по маякам до 5 см цементной смесью</v>
      </c>
      <c r="D253" s="85" t="str">
        <f>Цены!C243</f>
        <v>м2</v>
      </c>
      <c r="E253" s="152">
        <f t="shared" si="20"/>
        <v>0</v>
      </c>
      <c r="F253" s="86">
        <f>Цены!E243</f>
        <v>1434</v>
      </c>
      <c r="G253" s="111">
        <f t="shared" si="19"/>
        <v>0</v>
      </c>
      <c r="H253" s="20"/>
    </row>
    <row r="254" spans="1:8" x14ac:dyDescent="0.2">
      <c r="A254" s="5">
        <v>240</v>
      </c>
      <c r="B254" s="153"/>
      <c r="C254" s="84" t="str">
        <f>Цены!B244</f>
        <v>Протяжка углов штукатуркой</v>
      </c>
      <c r="D254" s="85" t="str">
        <f>Цены!C244</f>
        <v>м/п</v>
      </c>
      <c r="E254" s="152">
        <f>$D$9</f>
        <v>0</v>
      </c>
      <c r="F254" s="86">
        <f>Цены!E244</f>
        <v>372</v>
      </c>
      <c r="G254" s="111">
        <f t="shared" si="19"/>
        <v>0</v>
      </c>
      <c r="H254" s="20"/>
    </row>
    <row r="255" spans="1:8" ht="25.5" x14ac:dyDescent="0.2">
      <c r="A255" s="5">
        <v>241</v>
      </c>
      <c r="B255" s="153"/>
      <c r="C255" s="84" t="str">
        <f>Цены!B245</f>
        <v>Протягивание штукатуркой углов, зон плинтусов, потолков (до 30 см)</v>
      </c>
      <c r="D255" s="85" t="str">
        <f>Цены!C245</f>
        <v>м/п</v>
      </c>
      <c r="E255" s="152">
        <f>$D$9</f>
        <v>0</v>
      </c>
      <c r="F255" s="86">
        <f>Цены!E245</f>
        <v>428</v>
      </c>
      <c r="G255" s="111">
        <f t="shared" si="19"/>
        <v>0</v>
      </c>
      <c r="H255" s="20"/>
    </row>
    <row r="256" spans="1:8" x14ac:dyDescent="0.2">
      <c r="A256" s="5">
        <v>242</v>
      </c>
      <c r="B256" s="153"/>
      <c r="C256" s="84" t="str">
        <f>Цены!B246</f>
        <v>Установка малярного уголка, перфорированного</v>
      </c>
      <c r="D256" s="85" t="str">
        <f>Цены!C246</f>
        <v>м/п</v>
      </c>
      <c r="E256" s="152">
        <v>0</v>
      </c>
      <c r="F256" s="86">
        <f>Цены!E246</f>
        <v>186</v>
      </c>
      <c r="G256" s="111">
        <f t="shared" si="19"/>
        <v>0</v>
      </c>
      <c r="H256" s="20"/>
    </row>
    <row r="257" spans="1:8" x14ac:dyDescent="0.2">
      <c r="A257" s="5">
        <v>243</v>
      </c>
      <c r="B257" s="153"/>
      <c r="C257" s="84" t="str">
        <f>Цены!B247</f>
        <v>Нанесение малярной сетки</v>
      </c>
      <c r="D257" s="85" t="str">
        <f>Цены!C247</f>
        <v>м2</v>
      </c>
      <c r="E257" s="152">
        <f t="shared" ref="E257:E263" si="21">$D$12</f>
        <v>0</v>
      </c>
      <c r="F257" s="86">
        <f>Цены!E247</f>
        <v>180</v>
      </c>
      <c r="G257" s="111">
        <f t="shared" si="19"/>
        <v>0</v>
      </c>
      <c r="H257" s="20"/>
    </row>
    <row r="258" spans="1:8" x14ac:dyDescent="0.2">
      <c r="A258" s="5">
        <v>244</v>
      </c>
      <c r="B258" s="153"/>
      <c r="C258" s="84" t="str">
        <f>Цены!B248</f>
        <v>Базовая шпаклевка стен (с ошкуриванием)</v>
      </c>
      <c r="D258" s="85" t="str">
        <f>Цены!C248</f>
        <v>м2</v>
      </c>
      <c r="E258" s="152">
        <f t="shared" si="21"/>
        <v>0</v>
      </c>
      <c r="F258" s="86">
        <f>Цены!E248</f>
        <v>488</v>
      </c>
      <c r="G258" s="111">
        <f t="shared" si="19"/>
        <v>0</v>
      </c>
      <c r="H258" s="20"/>
    </row>
    <row r="259" spans="1:8" x14ac:dyDescent="0.2">
      <c r="A259" s="5">
        <v>245</v>
      </c>
      <c r="B259" s="153"/>
      <c r="C259" s="84" t="str">
        <f>Цены!B249</f>
        <v>Сплошная шпаклевка в 1 слой (с ошкуриванием)</v>
      </c>
      <c r="D259" s="85" t="str">
        <f>Цены!C249</f>
        <v>м2</v>
      </c>
      <c r="E259" s="152">
        <f t="shared" si="21"/>
        <v>0</v>
      </c>
      <c r="F259" s="86">
        <f>Цены!E249</f>
        <v>548</v>
      </c>
      <c r="G259" s="111">
        <f t="shared" si="19"/>
        <v>0</v>
      </c>
      <c r="H259" s="20"/>
    </row>
    <row r="260" spans="1:8" ht="25.5" x14ac:dyDescent="0.2">
      <c r="A260" s="5">
        <v>246</v>
      </c>
      <c r="B260" s="153"/>
      <c r="C260" s="84" t="str">
        <f>Цены!B250</f>
        <v>Шпаклевка стен под оклейку обоями (с ошкуриванием)</v>
      </c>
      <c r="D260" s="85" t="str">
        <f>Цены!C250</f>
        <v>м2</v>
      </c>
      <c r="E260" s="152">
        <f t="shared" si="21"/>
        <v>0</v>
      </c>
      <c r="F260" s="86">
        <f>Цены!E250</f>
        <v>825</v>
      </c>
      <c r="G260" s="111">
        <f t="shared" si="19"/>
        <v>0</v>
      </c>
      <c r="H260" s="20"/>
    </row>
    <row r="261" spans="1:8" ht="25.5" x14ac:dyDescent="0.2">
      <c r="A261" s="5">
        <v>247</v>
      </c>
      <c r="B261" s="153"/>
      <c r="C261" s="84" t="str">
        <f>Цены!B251</f>
        <v>Финишная шпаклевка стен под окраску (2 слоя с ошкуриванием)</v>
      </c>
      <c r="D261" s="85" t="str">
        <f>Цены!C251</f>
        <v>м2</v>
      </c>
      <c r="E261" s="152">
        <f t="shared" si="21"/>
        <v>0</v>
      </c>
      <c r="F261" s="86">
        <f>Цены!E251</f>
        <v>1200</v>
      </c>
      <c r="G261" s="111">
        <f t="shared" si="19"/>
        <v>0</v>
      </c>
      <c r="H261" s="20"/>
    </row>
    <row r="262" spans="1:8" ht="25.5" x14ac:dyDescent="0.2">
      <c r="A262" s="5">
        <v>248</v>
      </c>
      <c r="B262" s="153"/>
      <c r="C262" s="84" t="str">
        <f>Цены!B252</f>
        <v>Шпаклевка стен ГКЛ под оклейку обоями (с ошкуриванием)</v>
      </c>
      <c r="D262" s="85" t="str">
        <f>Цены!C252</f>
        <v>м2</v>
      </c>
      <c r="E262" s="152">
        <f t="shared" si="21"/>
        <v>0</v>
      </c>
      <c r="F262" s="86">
        <f>Цены!E252</f>
        <v>870</v>
      </c>
      <c r="G262" s="111">
        <f t="shared" si="19"/>
        <v>0</v>
      </c>
      <c r="H262" s="20"/>
    </row>
    <row r="263" spans="1:8" ht="25.5" x14ac:dyDescent="0.2">
      <c r="A263" s="5">
        <v>249</v>
      </c>
      <c r="B263" s="153"/>
      <c r="C263" s="84" t="str">
        <f>Цены!B253</f>
        <v>Финишная Шпаклевка стен ГКЛ под окраску (2 слоя с ошкуриванием)</v>
      </c>
      <c r="D263" s="85" t="str">
        <f>Цены!C253</f>
        <v>м2</v>
      </c>
      <c r="E263" s="152">
        <f t="shared" si="21"/>
        <v>0</v>
      </c>
      <c r="F263" s="86">
        <f>Цены!E253</f>
        <v>900</v>
      </c>
      <c r="G263" s="111">
        <f t="shared" si="19"/>
        <v>0</v>
      </c>
      <c r="H263" s="20"/>
    </row>
    <row r="264" spans="1:8" x14ac:dyDescent="0.2">
      <c r="A264" s="5">
        <v>250</v>
      </c>
      <c r="B264" s="153"/>
      <c r="C264" s="84" t="str">
        <f>Цены!B254</f>
        <v xml:space="preserve">Шпаклевка коробов, ниш </v>
      </c>
      <c r="D264" s="85" t="str">
        <f>Цены!C254</f>
        <v>м/п</v>
      </c>
      <c r="E264" s="152">
        <v>0</v>
      </c>
      <c r="F264" s="86">
        <f>Цены!E254</f>
        <v>780</v>
      </c>
      <c r="G264" s="111">
        <f t="shared" si="19"/>
        <v>0</v>
      </c>
      <c r="H264" s="20"/>
    </row>
    <row r="265" spans="1:8" x14ac:dyDescent="0.2">
      <c r="A265" s="5">
        <v>251</v>
      </c>
      <c r="B265" s="153"/>
      <c r="C265" s="84" t="str">
        <f>Цены!B255</f>
        <v xml:space="preserve">Ошкуривание поверхности стен </v>
      </c>
      <c r="D265" s="85" t="str">
        <f>Цены!C255</f>
        <v>м2</v>
      </c>
      <c r="E265" s="152">
        <f>$D$12</f>
        <v>0</v>
      </c>
      <c r="F265" s="86">
        <f>Цены!E255</f>
        <v>480</v>
      </c>
      <c r="G265" s="111">
        <f t="shared" si="19"/>
        <v>0</v>
      </c>
      <c r="H265" s="20"/>
    </row>
    <row r="266" spans="1:8" x14ac:dyDescent="0.2">
      <c r="A266" s="5">
        <v>252</v>
      </c>
      <c r="B266" s="153"/>
      <c r="C266" s="84" t="str">
        <f>Цены!B256</f>
        <v>Поклейка стеклохолста</v>
      </c>
      <c r="D266" s="85" t="str">
        <f>Цены!C256</f>
        <v>м2</v>
      </c>
      <c r="E266" s="152">
        <f>$D$12</f>
        <v>0</v>
      </c>
      <c r="F266" s="86">
        <f>Цены!E256</f>
        <v>435</v>
      </c>
      <c r="G266" s="111">
        <f t="shared" si="19"/>
        <v>0</v>
      </c>
      <c r="H266" s="20"/>
    </row>
    <row r="267" spans="1:8" ht="25.5" x14ac:dyDescent="0.2">
      <c r="A267" s="5">
        <v>253</v>
      </c>
      <c r="B267" s="153"/>
      <c r="C267" s="84" t="str">
        <f>Цены!B257</f>
        <v xml:space="preserve">Устройство ниш глубиной до 7 см в кирпичных стенах </v>
      </c>
      <c r="D267" s="85" t="str">
        <f>Цены!C257</f>
        <v>м/п</v>
      </c>
      <c r="E267" s="152">
        <v>1</v>
      </c>
      <c r="F267" s="86">
        <f>Цены!E257</f>
        <v>2250</v>
      </c>
      <c r="G267" s="111">
        <f>E267*F267</f>
        <v>2250</v>
      </c>
      <c r="H267" s="20"/>
    </row>
    <row r="268" spans="1:8" x14ac:dyDescent="0.2">
      <c r="A268" s="5">
        <v>254</v>
      </c>
      <c r="B268" s="153"/>
      <c r="C268" s="84" t="str">
        <f>Цены!B258</f>
        <v>Устройство деревянной обрешетки стены</v>
      </c>
      <c r="D268" s="85" t="str">
        <f>Цены!C258</f>
        <v>м2</v>
      </c>
      <c r="E268" s="152">
        <f>$D$12</f>
        <v>0</v>
      </c>
      <c r="F268" s="86">
        <f>Цены!E258</f>
        <v>518</v>
      </c>
      <c r="G268" s="111">
        <f>E268*F268</f>
        <v>0</v>
      </c>
      <c r="H268" s="20"/>
    </row>
    <row r="269" spans="1:8" x14ac:dyDescent="0.2">
      <c r="A269" s="5">
        <v>255</v>
      </c>
      <c r="B269" s="9" t="str">
        <f>IF(SUM(B270:B281)&gt;0,1,"")</f>
        <v/>
      </c>
      <c r="C269" s="428" t="s">
        <v>49</v>
      </c>
      <c r="D269" s="428"/>
      <c r="E269" s="428"/>
      <c r="F269" s="428"/>
      <c r="G269" s="428"/>
      <c r="H269" s="20"/>
    </row>
    <row r="270" spans="1:8" x14ac:dyDescent="0.2">
      <c r="A270" s="5">
        <v>256</v>
      </c>
      <c r="B270" s="153"/>
      <c r="C270" s="84" t="str">
        <f>Цены!B260</f>
        <v>Грунтовка откосов, углов</v>
      </c>
      <c r="D270" s="85" t="str">
        <f>Цены!C260</f>
        <v>м/п</v>
      </c>
      <c r="E270" s="152">
        <f t="shared" ref="E270:E281" si="22">$G$13</f>
        <v>0</v>
      </c>
      <c r="F270" s="86">
        <f>Цены!E260</f>
        <v>98</v>
      </c>
      <c r="G270" s="111">
        <f t="shared" ref="G270:G281" si="23">E270*F270</f>
        <v>0</v>
      </c>
      <c r="H270" s="20"/>
    </row>
    <row r="271" spans="1:8" ht="25.5" x14ac:dyDescent="0.2">
      <c r="A271" s="5">
        <v>257</v>
      </c>
      <c r="B271" s="153"/>
      <c r="C271" s="84" t="str">
        <f>Цены!B261</f>
        <v xml:space="preserve">Установка штукатурных уголков ( перфорированных) </v>
      </c>
      <c r="D271" s="85" t="str">
        <f>Цены!C261</f>
        <v>м/п</v>
      </c>
      <c r="E271" s="152">
        <f t="shared" si="22"/>
        <v>0</v>
      </c>
      <c r="F271" s="86">
        <f>Цены!E261</f>
        <v>188</v>
      </c>
      <c r="G271" s="111">
        <f t="shared" si="23"/>
        <v>0</v>
      </c>
      <c r="H271" s="20"/>
    </row>
    <row r="272" spans="1:8" x14ac:dyDescent="0.2">
      <c r="A272" s="5">
        <v>258</v>
      </c>
      <c r="B272" s="153"/>
      <c r="C272" s="84" t="str">
        <f>Цены!B262</f>
        <v>Штукатурка откосов до 40 см, углов</v>
      </c>
      <c r="D272" s="85" t="str">
        <f>Цены!C262</f>
        <v>м/п</v>
      </c>
      <c r="E272" s="152">
        <f t="shared" si="22"/>
        <v>0</v>
      </c>
      <c r="F272" s="86">
        <f>Цены!E262</f>
        <v>683</v>
      </c>
      <c r="G272" s="111">
        <f t="shared" si="23"/>
        <v>0</v>
      </c>
      <c r="H272" s="20"/>
    </row>
    <row r="273" spans="1:8" x14ac:dyDescent="0.2">
      <c r="A273" s="5">
        <v>259</v>
      </c>
      <c r="B273" s="153"/>
      <c r="C273" s="84" t="str">
        <f>Цены!B263</f>
        <v>Штукатурка откосов от 40 до 60 см, углов</v>
      </c>
      <c r="D273" s="85" t="str">
        <f>Цены!C263</f>
        <v>м/п</v>
      </c>
      <c r="E273" s="152">
        <f t="shared" si="22"/>
        <v>0</v>
      </c>
      <c r="F273" s="86">
        <f>Цены!E263</f>
        <v>713</v>
      </c>
      <c r="G273" s="111">
        <f t="shared" si="23"/>
        <v>0</v>
      </c>
      <c r="H273" s="20"/>
    </row>
    <row r="274" spans="1:8" x14ac:dyDescent="0.2">
      <c r="A274" s="5">
        <v>260</v>
      </c>
      <c r="B274" s="153"/>
      <c r="C274" s="84" t="str">
        <f>Цены!B264</f>
        <v>Штукатурка откосов арочных</v>
      </c>
      <c r="D274" s="85" t="str">
        <f>Цены!C264</f>
        <v>м/п</v>
      </c>
      <c r="E274" s="152">
        <f t="shared" si="22"/>
        <v>0</v>
      </c>
      <c r="F274" s="86">
        <f>Цены!E264</f>
        <v>1193</v>
      </c>
      <c r="G274" s="111">
        <f t="shared" si="23"/>
        <v>0</v>
      </c>
      <c r="H274" s="20"/>
    </row>
    <row r="275" spans="1:8" x14ac:dyDescent="0.2">
      <c r="A275" s="5">
        <v>261</v>
      </c>
      <c r="B275" s="153"/>
      <c r="C275" s="84" t="str">
        <f>Цены!B265</f>
        <v>Утепление откосов</v>
      </c>
      <c r="D275" s="85" t="str">
        <f>Цены!C265</f>
        <v>м/п</v>
      </c>
      <c r="E275" s="152">
        <f t="shared" si="22"/>
        <v>0</v>
      </c>
      <c r="F275" s="86">
        <f>Цены!E265</f>
        <v>171</v>
      </c>
      <c r="G275" s="111">
        <f t="shared" si="23"/>
        <v>0</v>
      </c>
      <c r="H275" s="20"/>
    </row>
    <row r="276" spans="1:8" x14ac:dyDescent="0.2">
      <c r="A276" s="5">
        <v>262</v>
      </c>
      <c r="B276" s="153"/>
      <c r="C276" s="84" t="str">
        <f>Цены!B266</f>
        <v>Запенивание стыков</v>
      </c>
      <c r="D276" s="85" t="str">
        <f>Цены!C266</f>
        <v>м/п</v>
      </c>
      <c r="E276" s="152">
        <f t="shared" si="22"/>
        <v>0</v>
      </c>
      <c r="F276" s="86">
        <f>Цены!E266</f>
        <v>189</v>
      </c>
      <c r="G276" s="111">
        <f t="shared" si="23"/>
        <v>0</v>
      </c>
      <c r="H276" s="20"/>
    </row>
    <row r="277" spans="1:8" x14ac:dyDescent="0.2">
      <c r="A277" s="5">
        <v>263</v>
      </c>
      <c r="B277" s="153"/>
      <c r="C277" s="84" t="str">
        <f>Цены!B267</f>
        <v>Устройство откосов из ГКЛ</v>
      </c>
      <c r="D277" s="85" t="str">
        <f>Цены!C267</f>
        <v>м/п</v>
      </c>
      <c r="E277" s="152">
        <f t="shared" si="22"/>
        <v>0</v>
      </c>
      <c r="F277" s="86">
        <f>Цены!E267</f>
        <v>1238</v>
      </c>
      <c r="G277" s="111">
        <f t="shared" si="23"/>
        <v>0</v>
      </c>
      <c r="H277" s="20"/>
    </row>
    <row r="278" spans="1:8" x14ac:dyDescent="0.2">
      <c r="A278" s="5">
        <v>264</v>
      </c>
      <c r="B278" s="153"/>
      <c r="C278" s="84" t="str">
        <f>Цены!B268</f>
        <v xml:space="preserve">Оклейка стеклохолстом / малярной сеткой откосов </v>
      </c>
      <c r="D278" s="85" t="str">
        <f>Цены!C268</f>
        <v>м/п</v>
      </c>
      <c r="E278" s="152">
        <f t="shared" si="22"/>
        <v>0</v>
      </c>
      <c r="F278" s="86">
        <f>Цены!E268</f>
        <v>323</v>
      </c>
      <c r="G278" s="111">
        <f t="shared" si="23"/>
        <v>0</v>
      </c>
      <c r="H278" s="20"/>
    </row>
    <row r="279" spans="1:8" x14ac:dyDescent="0.2">
      <c r="A279" s="5">
        <v>265</v>
      </c>
      <c r="B279" s="153"/>
      <c r="C279" s="84" t="str">
        <f>Цены!B269</f>
        <v>Шпаклевка откосов, углов</v>
      </c>
      <c r="D279" s="85" t="str">
        <f>Цены!C269</f>
        <v>м/п</v>
      </c>
      <c r="E279" s="152">
        <f t="shared" si="22"/>
        <v>0</v>
      </c>
      <c r="F279" s="86">
        <f>Цены!E269</f>
        <v>870</v>
      </c>
      <c r="G279" s="111">
        <f t="shared" si="23"/>
        <v>0</v>
      </c>
      <c r="H279" s="20"/>
    </row>
    <row r="280" spans="1:8" x14ac:dyDescent="0.2">
      <c r="A280" s="5">
        <v>266</v>
      </c>
      <c r="B280" s="153"/>
      <c r="C280" s="84" t="str">
        <f>Цены!B270</f>
        <v>Формирование дверного проема</v>
      </c>
      <c r="D280" s="85" t="str">
        <f>Цены!C270</f>
        <v>м/п</v>
      </c>
      <c r="E280" s="152">
        <f t="shared" si="22"/>
        <v>0</v>
      </c>
      <c r="F280" s="86">
        <f>Цены!E270</f>
        <v>2250</v>
      </c>
      <c r="G280" s="111">
        <f t="shared" si="23"/>
        <v>0</v>
      </c>
      <c r="H280" s="20"/>
    </row>
    <row r="281" spans="1:8" x14ac:dyDescent="0.2">
      <c r="A281" s="5">
        <v>267</v>
      </c>
      <c r="B281" s="153"/>
      <c r="C281" s="84" t="str">
        <f>Цены!B271</f>
        <v>Шпаклевка откосов под окраску</v>
      </c>
      <c r="D281" s="85" t="str">
        <f>Цены!C271</f>
        <v>м/п</v>
      </c>
      <c r="E281" s="152">
        <f t="shared" si="22"/>
        <v>0</v>
      </c>
      <c r="F281" s="86">
        <f>Цены!E271</f>
        <v>870</v>
      </c>
      <c r="G281" s="111">
        <f t="shared" si="23"/>
        <v>0</v>
      </c>
      <c r="H281" s="20"/>
    </row>
    <row r="282" spans="1:8" ht="12.95" customHeight="1" x14ac:dyDescent="0.2">
      <c r="A282" s="5">
        <v>268</v>
      </c>
      <c r="B282" s="9" t="str">
        <f>IF(SUM(B283:B331)&gt;0,1,"")</f>
        <v/>
      </c>
      <c r="C282" s="428" t="s">
        <v>59</v>
      </c>
      <c r="D282" s="428"/>
      <c r="E282" s="428"/>
      <c r="F282" s="428"/>
      <c r="G282" s="428"/>
      <c r="H282" s="20"/>
    </row>
    <row r="283" spans="1:8" x14ac:dyDescent="0.2">
      <c r="A283" s="5">
        <v>269</v>
      </c>
      <c r="B283" s="153"/>
      <c r="C283" s="84" t="str">
        <f>Цены!B273</f>
        <v xml:space="preserve">Грунтовка потолков </v>
      </c>
      <c r="D283" s="85" t="str">
        <f>Цены!C273</f>
        <v>м2</v>
      </c>
      <c r="E283" s="152">
        <f t="shared" ref="E283:E291" si="24">$D$10</f>
        <v>0</v>
      </c>
      <c r="F283" s="86">
        <f>Цены!E273</f>
        <v>150</v>
      </c>
      <c r="G283" s="111">
        <f t="shared" ref="G283:G314" si="25">E283*F283</f>
        <v>0</v>
      </c>
      <c r="H283" s="20"/>
    </row>
    <row r="284" spans="1:8" x14ac:dyDescent="0.2">
      <c r="A284" s="5">
        <v>270</v>
      </c>
      <c r="B284" s="153"/>
      <c r="C284" s="84" t="str">
        <f>Цены!B274</f>
        <v xml:space="preserve">Грунтовка потолков второй и последующие слои </v>
      </c>
      <c r="D284" s="85" t="str">
        <f>Цены!C274</f>
        <v>м2</v>
      </c>
      <c r="E284" s="152">
        <f t="shared" si="24"/>
        <v>0</v>
      </c>
      <c r="F284" s="86">
        <f>Цены!E274</f>
        <v>150</v>
      </c>
      <c r="G284" s="111">
        <f t="shared" si="25"/>
        <v>0</v>
      </c>
      <c r="H284" s="20"/>
    </row>
    <row r="285" spans="1:8" x14ac:dyDescent="0.2">
      <c r="A285" s="5">
        <v>271</v>
      </c>
      <c r="B285" s="153"/>
      <c r="C285" s="84" t="str">
        <f>Цены!B275</f>
        <v>Грунтовка потолков бетонконтактом</v>
      </c>
      <c r="D285" s="85" t="str">
        <f>Цены!C275</f>
        <v>м2</v>
      </c>
      <c r="E285" s="152">
        <f t="shared" si="24"/>
        <v>0</v>
      </c>
      <c r="F285" s="86">
        <f>Цены!E275</f>
        <v>225</v>
      </c>
      <c r="G285" s="111">
        <f t="shared" si="25"/>
        <v>0</v>
      </c>
      <c r="H285" s="20"/>
    </row>
    <row r="286" spans="1:8" x14ac:dyDescent="0.2">
      <c r="A286" s="5">
        <v>272</v>
      </c>
      <c r="B286" s="153"/>
      <c r="C286" s="84" t="str">
        <f>Цены!B276</f>
        <v xml:space="preserve">Гидроизоляция потолков </v>
      </c>
      <c r="D286" s="85" t="str">
        <f>Цены!C276</f>
        <v>м2</v>
      </c>
      <c r="E286" s="152">
        <f t="shared" si="24"/>
        <v>0</v>
      </c>
      <c r="F286" s="86">
        <f>Цены!E276</f>
        <v>600</v>
      </c>
      <c r="G286" s="111">
        <f t="shared" si="25"/>
        <v>0</v>
      </c>
      <c r="H286" s="20"/>
    </row>
    <row r="287" spans="1:8" x14ac:dyDescent="0.2">
      <c r="A287" s="5">
        <v>273</v>
      </c>
      <c r="B287" s="153"/>
      <c r="C287" s="84" t="str">
        <f>Цены!B277</f>
        <v>Обработка анти плесенью(потолок)</v>
      </c>
      <c r="D287" s="85" t="str">
        <f>Цены!C277</f>
        <v>м2</v>
      </c>
      <c r="E287" s="152">
        <f t="shared" si="24"/>
        <v>0</v>
      </c>
      <c r="F287" s="86">
        <f>Цены!E277</f>
        <v>294</v>
      </c>
      <c r="G287" s="111">
        <f t="shared" si="25"/>
        <v>0</v>
      </c>
      <c r="H287" s="20"/>
    </row>
    <row r="288" spans="1:8" ht="25.5" x14ac:dyDescent="0.2">
      <c r="A288" s="5">
        <v>274</v>
      </c>
      <c r="B288" s="153"/>
      <c r="C288" s="84" t="str">
        <f>Цены!B278</f>
        <v xml:space="preserve">Монтаж металлической штукатурной сетки на потолке </v>
      </c>
      <c r="D288" s="85" t="str">
        <f>Цены!C278</f>
        <v>м2</v>
      </c>
      <c r="E288" s="152">
        <f t="shared" si="24"/>
        <v>0</v>
      </c>
      <c r="F288" s="86">
        <f>Цены!E278</f>
        <v>563</v>
      </c>
      <c r="G288" s="111">
        <f t="shared" si="25"/>
        <v>0</v>
      </c>
      <c r="H288" s="20"/>
    </row>
    <row r="289" spans="1:8" x14ac:dyDescent="0.2">
      <c r="A289" s="5">
        <v>275</v>
      </c>
      <c r="B289" s="153"/>
      <c r="C289" s="84" t="str">
        <f>Цены!B279</f>
        <v>Штукатурка потолков простая (под провило)</v>
      </c>
      <c r="D289" s="85" t="str">
        <f>Цены!C279</f>
        <v>м2</v>
      </c>
      <c r="E289" s="152">
        <f t="shared" si="24"/>
        <v>0</v>
      </c>
      <c r="F289" s="86">
        <f>Цены!E279</f>
        <v>794</v>
      </c>
      <c r="G289" s="111">
        <f t="shared" si="25"/>
        <v>0</v>
      </c>
      <c r="H289" s="20"/>
    </row>
    <row r="290" spans="1:8" x14ac:dyDescent="0.2">
      <c r="A290" s="5">
        <v>276</v>
      </c>
      <c r="B290" s="153"/>
      <c r="C290" s="84" t="str">
        <f>Цены!B280</f>
        <v>Штукатурка улучшенная до 1 см гипсовой смесью</v>
      </c>
      <c r="D290" s="85" t="str">
        <f>Цены!C280</f>
        <v>м2</v>
      </c>
      <c r="E290" s="152">
        <f t="shared" si="24"/>
        <v>0</v>
      </c>
      <c r="F290" s="86">
        <f>Цены!E280</f>
        <v>987</v>
      </c>
      <c r="G290" s="111">
        <f t="shared" si="25"/>
        <v>0</v>
      </c>
      <c r="H290" s="20"/>
    </row>
    <row r="291" spans="1:8" ht="25.5" x14ac:dyDescent="0.2">
      <c r="A291" s="5">
        <v>277</v>
      </c>
      <c r="B291" s="153"/>
      <c r="C291" s="84" t="str">
        <f>Цены!B281</f>
        <v>Штукатурка потолков по маякам до 3 см гипсовой смесью</v>
      </c>
      <c r="D291" s="85" t="str">
        <f>Цены!C281</f>
        <v>м2</v>
      </c>
      <c r="E291" s="152">
        <f t="shared" si="24"/>
        <v>0</v>
      </c>
      <c r="F291" s="86">
        <f>Цены!E281</f>
        <v>1265</v>
      </c>
      <c r="G291" s="111">
        <f t="shared" si="25"/>
        <v>0</v>
      </c>
      <c r="H291" s="20"/>
    </row>
    <row r="292" spans="1:8" x14ac:dyDescent="0.2">
      <c r="A292" s="5">
        <v>278</v>
      </c>
      <c r="B292" s="153"/>
      <c r="C292" s="84" t="str">
        <f>Цены!B282</f>
        <v>Заделка трещин рустов</v>
      </c>
      <c r="D292" s="85" t="str">
        <f>Цены!C282</f>
        <v>м/п</v>
      </c>
      <c r="E292" s="152">
        <f>$D$9</f>
        <v>0</v>
      </c>
      <c r="F292" s="86">
        <f>Цены!E282</f>
        <v>213</v>
      </c>
      <c r="G292" s="111">
        <f t="shared" si="25"/>
        <v>0</v>
      </c>
      <c r="H292" s="20"/>
    </row>
    <row r="293" spans="1:8" x14ac:dyDescent="0.2">
      <c r="A293" s="5">
        <v>279</v>
      </c>
      <c r="B293" s="153"/>
      <c r="C293" s="84" t="str">
        <f>Цены!B283</f>
        <v>Устройство теплоизоляции пеноплексом</v>
      </c>
      <c r="D293" s="85" t="str">
        <f>Цены!C283</f>
        <v>м2</v>
      </c>
      <c r="E293" s="152">
        <f t="shared" ref="E293:E299" si="26">$D$10</f>
        <v>0</v>
      </c>
      <c r="F293" s="86">
        <f>Цены!E283</f>
        <v>518</v>
      </c>
      <c r="G293" s="111">
        <f t="shared" si="25"/>
        <v>0</v>
      </c>
      <c r="H293" s="20"/>
    </row>
    <row r="294" spans="1:8" ht="25.5" x14ac:dyDescent="0.2">
      <c r="A294" s="5">
        <v>280</v>
      </c>
      <c r="B294" s="153"/>
      <c r="C294" s="84" t="str">
        <f>Цены!B284</f>
        <v>Устройство тепло/звукоизоляции минеральной ватой</v>
      </c>
      <c r="D294" s="85" t="str">
        <f>Цены!C284</f>
        <v>м2</v>
      </c>
      <c r="E294" s="152">
        <f t="shared" si="26"/>
        <v>0</v>
      </c>
      <c r="F294" s="86">
        <f>Цены!E284</f>
        <v>938</v>
      </c>
      <c r="G294" s="111">
        <f t="shared" si="25"/>
        <v>0</v>
      </c>
      <c r="H294" s="20"/>
    </row>
    <row r="295" spans="1:8" x14ac:dyDescent="0.2">
      <c r="A295" s="5">
        <v>281</v>
      </c>
      <c r="B295" s="153"/>
      <c r="C295" s="84" t="str">
        <f>Цены!B285</f>
        <v>Устройство шумоизоляционного мата на потолоке</v>
      </c>
      <c r="D295" s="85" t="str">
        <f>Цены!C285</f>
        <v>м2</v>
      </c>
      <c r="E295" s="152">
        <f t="shared" si="26"/>
        <v>0</v>
      </c>
      <c r="F295" s="86">
        <f>Цены!E285</f>
        <v>1350</v>
      </c>
      <c r="G295" s="111">
        <f t="shared" si="25"/>
        <v>0</v>
      </c>
      <c r="H295" s="20"/>
    </row>
    <row r="296" spans="1:8" x14ac:dyDescent="0.2">
      <c r="A296" s="5">
        <v>282</v>
      </c>
      <c r="B296" s="153"/>
      <c r="C296" s="84" t="str">
        <f>Цены!B286</f>
        <v>Устройство пароизоляции</v>
      </c>
      <c r="D296" s="85" t="str">
        <f>Цены!C286</f>
        <v>м2</v>
      </c>
      <c r="E296" s="152">
        <f t="shared" si="26"/>
        <v>0</v>
      </c>
      <c r="F296" s="86">
        <f>Цены!E286</f>
        <v>215</v>
      </c>
      <c r="G296" s="111">
        <f t="shared" si="25"/>
        <v>0</v>
      </c>
      <c r="H296" s="20"/>
    </row>
    <row r="297" spans="1:8" x14ac:dyDescent="0.2">
      <c r="A297" s="5">
        <v>283</v>
      </c>
      <c r="B297" s="153"/>
      <c r="C297" s="84" t="str">
        <f>Цены!B287</f>
        <v>Устройство деревянной обрешетки</v>
      </c>
      <c r="D297" s="85" t="str">
        <f>Цены!C287</f>
        <v>м2</v>
      </c>
      <c r="E297" s="152">
        <f t="shared" si="26"/>
        <v>0</v>
      </c>
      <c r="F297" s="86">
        <f>Цены!E287</f>
        <v>555</v>
      </c>
      <c r="G297" s="111">
        <f t="shared" si="25"/>
        <v>0</v>
      </c>
      <c r="H297" s="20"/>
    </row>
    <row r="298" spans="1:8" ht="25.5" x14ac:dyDescent="0.2">
      <c r="A298" s="5">
        <v>284</v>
      </c>
      <c r="B298" s="153"/>
      <c r="C298" s="84" t="str">
        <f>Цены!B288</f>
        <v>Устройство потолков из ГКЛ ( с устройством каркаса)</v>
      </c>
      <c r="D298" s="85" t="str">
        <f>Цены!C288</f>
        <v>м2</v>
      </c>
      <c r="E298" s="152">
        <f t="shared" si="26"/>
        <v>0</v>
      </c>
      <c r="F298" s="86">
        <f>Цены!E288</f>
        <v>2475</v>
      </c>
      <c r="G298" s="111">
        <f t="shared" si="25"/>
        <v>0</v>
      </c>
      <c r="H298" s="20"/>
    </row>
    <row r="299" spans="1:8" ht="25.5" x14ac:dyDescent="0.2">
      <c r="A299" s="5">
        <v>285</v>
      </c>
      <c r="B299" s="153"/>
      <c r="C299" s="84" t="str">
        <f>Цены!B289</f>
        <v>Устройство потолков из ГКЛ в 2 слоя ( с устройством каркаса)</v>
      </c>
      <c r="D299" s="85" t="str">
        <f>Цены!C289</f>
        <v>м2</v>
      </c>
      <c r="E299" s="152">
        <f t="shared" si="26"/>
        <v>0</v>
      </c>
      <c r="F299" s="86">
        <f>Цены!E289</f>
        <v>2918</v>
      </c>
      <c r="G299" s="111">
        <f t="shared" si="25"/>
        <v>0</v>
      </c>
      <c r="H299" s="20"/>
    </row>
    <row r="300" spans="1:8" x14ac:dyDescent="0.2">
      <c r="A300" s="5">
        <v>286</v>
      </c>
      <c r="B300" s="153"/>
      <c r="C300" s="84" t="str">
        <f>Цены!B290</f>
        <v xml:space="preserve">Устройство коробов из ГКЛ  на потолке </v>
      </c>
      <c r="D300" s="85" t="str">
        <f>Цены!C290</f>
        <v>м/п</v>
      </c>
      <c r="E300" s="152">
        <v>1</v>
      </c>
      <c r="F300" s="86">
        <f>Цены!E290</f>
        <v>3218</v>
      </c>
      <c r="G300" s="111">
        <f t="shared" si="25"/>
        <v>3218</v>
      </c>
      <c r="H300" s="20"/>
    </row>
    <row r="301" spans="1:8" ht="25.5" x14ac:dyDescent="0.2">
      <c r="A301" s="5">
        <v>287</v>
      </c>
      <c r="B301" s="153"/>
      <c r="C301" s="84" t="str">
        <f>Цены!B291</f>
        <v>Устройство коробов из ГКЛ на потолке с нишей для скрытой подсветки</v>
      </c>
      <c r="D301" s="85" t="str">
        <f>Цены!C291</f>
        <v>м/п</v>
      </c>
      <c r="E301" s="152">
        <v>1</v>
      </c>
      <c r="F301" s="86">
        <f>Цены!E291</f>
        <v>3683</v>
      </c>
      <c r="G301" s="111">
        <f t="shared" si="25"/>
        <v>3683</v>
      </c>
      <c r="H301" s="20"/>
    </row>
    <row r="302" spans="1:8" ht="25.5" x14ac:dyDescent="0.2">
      <c r="A302" s="5">
        <v>288</v>
      </c>
      <c r="B302" s="153"/>
      <c r="C302" s="84" t="str">
        <f>Цены!B292</f>
        <v>Устройство потолков из ГКЛ в 2 уровня прямолинейного</v>
      </c>
      <c r="D302" s="85" t="str">
        <f>Цены!C292</f>
        <v>м2</v>
      </c>
      <c r="E302" s="152">
        <f>$D$10</f>
        <v>0</v>
      </c>
      <c r="F302" s="86">
        <f>Цены!E292</f>
        <v>3975</v>
      </c>
      <c r="G302" s="111">
        <f t="shared" si="25"/>
        <v>0</v>
      </c>
      <c r="H302" s="20"/>
    </row>
    <row r="303" spans="1:8" ht="25.5" x14ac:dyDescent="0.2">
      <c r="A303" s="5">
        <v>289</v>
      </c>
      <c r="B303" s="153"/>
      <c r="C303" s="84" t="str">
        <f>Цены!B293</f>
        <v>Устройство потолков из ГКЛ в 2 уровня криволинейного</v>
      </c>
      <c r="D303" s="85" t="str">
        <f>Цены!C293</f>
        <v>м2</v>
      </c>
      <c r="E303" s="152">
        <f>$D$10</f>
        <v>0</v>
      </c>
      <c r="F303" s="86">
        <f>Цены!E293</f>
        <v>4860</v>
      </c>
      <c r="G303" s="111">
        <f t="shared" si="25"/>
        <v>0</v>
      </c>
      <c r="H303" s="20"/>
    </row>
    <row r="304" spans="1:8" ht="25.5" x14ac:dyDescent="0.2">
      <c r="A304" s="5">
        <v>290</v>
      </c>
      <c r="B304" s="153"/>
      <c r="C304" s="84" t="str">
        <f>Цены!B294</f>
        <v xml:space="preserve">Монтаж ниши для парящего потолка из гипсокартона </v>
      </c>
      <c r="D304" s="85" t="str">
        <f>Цены!C294</f>
        <v>м/п</v>
      </c>
      <c r="E304" s="152">
        <f>$D$9</f>
        <v>0</v>
      </c>
      <c r="F304" s="86">
        <f>Цены!E294</f>
        <v>3683</v>
      </c>
      <c r="G304" s="111">
        <f t="shared" si="25"/>
        <v>0</v>
      </c>
      <c r="H304" s="20"/>
    </row>
    <row r="305" spans="1:8" x14ac:dyDescent="0.2">
      <c r="A305" s="5">
        <v>291</v>
      </c>
      <c r="B305" s="153"/>
      <c r="C305" s="84" t="str">
        <f>Цены!B295</f>
        <v xml:space="preserve">Монтаж полки из ГКЛ  для скрытой подсветки </v>
      </c>
      <c r="D305" s="85" t="str">
        <f>Цены!C295</f>
        <v>м/п</v>
      </c>
      <c r="E305" s="152">
        <f>$D$9</f>
        <v>0</v>
      </c>
      <c r="F305" s="86">
        <f>Цены!E295</f>
        <v>2468</v>
      </c>
      <c r="G305" s="111">
        <f t="shared" si="25"/>
        <v>0</v>
      </c>
      <c r="H305" s="20"/>
    </row>
    <row r="306" spans="1:8" x14ac:dyDescent="0.2">
      <c r="A306" s="5">
        <v>292</v>
      </c>
      <c r="B306" s="153"/>
      <c r="C306" s="84" t="str">
        <f>Цены!B296</f>
        <v>Монтаж ниши из ГКЛ для скрытого карниза</v>
      </c>
      <c r="D306" s="85" t="str">
        <f>Цены!C296</f>
        <v>м/п</v>
      </c>
      <c r="E306" s="152">
        <f>$D$9</f>
        <v>0</v>
      </c>
      <c r="F306" s="86">
        <f>Цены!E296</f>
        <v>1853</v>
      </c>
      <c r="G306" s="111">
        <f t="shared" si="25"/>
        <v>0</v>
      </c>
      <c r="H306" s="20"/>
    </row>
    <row r="307" spans="1:8" x14ac:dyDescent="0.2">
      <c r="A307" s="5">
        <v>293</v>
      </c>
      <c r="B307" s="153"/>
      <c r="C307" s="84" t="str">
        <f>Цены!B297</f>
        <v>Устройство закладной на потолке</v>
      </c>
      <c r="D307" s="85" t="str">
        <f>Цены!C297</f>
        <v>м/п</v>
      </c>
      <c r="E307" s="152">
        <f>$D$10</f>
        <v>0</v>
      </c>
      <c r="F307" s="86">
        <f>Цены!E297</f>
        <v>300</v>
      </c>
      <c r="G307" s="111">
        <f t="shared" si="25"/>
        <v>0</v>
      </c>
      <c r="H307" s="20"/>
    </row>
    <row r="308" spans="1:8" ht="25.5" x14ac:dyDescent="0.2">
      <c r="A308" s="5">
        <v>294</v>
      </c>
      <c r="B308" s="153"/>
      <c r="C308" s="84" t="str">
        <f>Цены!B298</f>
        <v xml:space="preserve">Устройство криволинейных коробов из ГКЛ на потолке </v>
      </c>
      <c r="D308" s="85" t="str">
        <f>Цены!C298</f>
        <v>м/п</v>
      </c>
      <c r="E308" s="152">
        <f>$D$9</f>
        <v>0</v>
      </c>
      <c r="F308" s="86">
        <f>Цены!E298</f>
        <v>4215</v>
      </c>
      <c r="G308" s="111">
        <f t="shared" si="25"/>
        <v>0</v>
      </c>
      <c r="H308" s="20"/>
    </row>
    <row r="309" spans="1:8" x14ac:dyDescent="0.2">
      <c r="A309" s="5">
        <v>295</v>
      </c>
      <c r="B309" s="153"/>
      <c r="C309" s="84" t="str">
        <f>Цены!B299</f>
        <v>Установка уголков перфорированных арочных</v>
      </c>
      <c r="D309" s="85" t="str">
        <f>Цены!C299</f>
        <v>м/п</v>
      </c>
      <c r="E309" s="152">
        <f>$D$9</f>
        <v>0</v>
      </c>
      <c r="F309" s="86">
        <f>Цены!E299</f>
        <v>338</v>
      </c>
      <c r="G309" s="111">
        <f t="shared" si="25"/>
        <v>0</v>
      </c>
      <c r="H309" s="20"/>
    </row>
    <row r="310" spans="1:8" x14ac:dyDescent="0.2">
      <c r="A310" s="5">
        <v>296</v>
      </c>
      <c r="B310" s="153"/>
      <c r="C310" s="84" t="str">
        <f>Цены!B300</f>
        <v>Установка уголков перфорированных</v>
      </c>
      <c r="D310" s="85" t="str">
        <f>Цены!C300</f>
        <v>м/п</v>
      </c>
      <c r="E310" s="152">
        <f>$D$10</f>
        <v>0</v>
      </c>
      <c r="F310" s="86">
        <f>Цены!E300</f>
        <v>263</v>
      </c>
      <c r="G310" s="111">
        <f t="shared" si="25"/>
        <v>0</v>
      </c>
      <c r="H310" s="20"/>
    </row>
    <row r="311" spans="1:8" x14ac:dyDescent="0.2">
      <c r="A311" s="5">
        <v>297</v>
      </c>
      <c r="B311" s="153"/>
      <c r="C311" s="84" t="str">
        <f>Цены!B301</f>
        <v>Проклейка швов ГКЛ серпянкой/малярной лентой</v>
      </c>
      <c r="D311" s="85" t="str">
        <f>Цены!C301</f>
        <v>м/п</v>
      </c>
      <c r="E311" s="152">
        <f>$D$9</f>
        <v>0</v>
      </c>
      <c r="F311" s="86">
        <f>Цены!E301</f>
        <v>188</v>
      </c>
      <c r="G311" s="111">
        <f t="shared" si="25"/>
        <v>0</v>
      </c>
      <c r="H311" s="20"/>
    </row>
    <row r="312" spans="1:8" x14ac:dyDescent="0.2">
      <c r="A312" s="5">
        <v>298</v>
      </c>
      <c r="B312" s="153"/>
      <c r="C312" s="84" t="str">
        <f>Цены!B302</f>
        <v>Поклейка  стеклохолста(потолок)</v>
      </c>
      <c r="D312" s="85" t="str">
        <f>Цены!C302</f>
        <v>м2</v>
      </c>
      <c r="E312" s="152">
        <f t="shared" ref="E312:E320" si="27">$D$10</f>
        <v>0</v>
      </c>
      <c r="F312" s="86">
        <f>Цены!E302</f>
        <v>428</v>
      </c>
      <c r="G312" s="111">
        <f t="shared" si="25"/>
        <v>0</v>
      </c>
      <c r="H312" s="20"/>
    </row>
    <row r="313" spans="1:8" x14ac:dyDescent="0.2">
      <c r="A313" s="5">
        <v>299</v>
      </c>
      <c r="B313" s="153"/>
      <c r="C313" s="84" t="str">
        <f>Цены!B303</f>
        <v xml:space="preserve">Монтаж малярной сетки / серпянки </v>
      </c>
      <c r="D313" s="85" t="str">
        <f>Цены!C303</f>
        <v>м/п</v>
      </c>
      <c r="E313" s="152">
        <f t="shared" si="27"/>
        <v>0</v>
      </c>
      <c r="F313" s="86">
        <f>Цены!E303</f>
        <v>188</v>
      </c>
      <c r="G313" s="111">
        <f t="shared" si="25"/>
        <v>0</v>
      </c>
      <c r="H313" s="20"/>
    </row>
    <row r="314" spans="1:8" x14ac:dyDescent="0.2">
      <c r="A314" s="5">
        <v>300</v>
      </c>
      <c r="B314" s="153"/>
      <c r="C314" s="84" t="str">
        <f>Цены!B304</f>
        <v>Сплошная шпаклевка в один слой</v>
      </c>
      <c r="D314" s="85" t="str">
        <f>Цены!C304</f>
        <v>м2</v>
      </c>
      <c r="E314" s="152">
        <f t="shared" si="27"/>
        <v>0</v>
      </c>
      <c r="F314" s="86">
        <f>Цены!E304</f>
        <v>563</v>
      </c>
      <c r="G314" s="111">
        <f t="shared" si="25"/>
        <v>0</v>
      </c>
      <c r="H314" s="20"/>
    </row>
    <row r="315" spans="1:8" x14ac:dyDescent="0.2">
      <c r="A315" s="5">
        <v>301</v>
      </c>
      <c r="B315" s="153"/>
      <c r="C315" s="84" t="str">
        <f>Цены!B305</f>
        <v>Базовая шпаклевка (с ошкуриванием)</v>
      </c>
      <c r="D315" s="85" t="str">
        <f>Цены!C305</f>
        <v>м2</v>
      </c>
      <c r="E315" s="152">
        <f t="shared" si="27"/>
        <v>0</v>
      </c>
      <c r="F315" s="86">
        <f>Цены!E305</f>
        <v>645</v>
      </c>
      <c r="G315" s="111">
        <f t="shared" ref="G315:G331" si="28">E315*F315</f>
        <v>0</v>
      </c>
      <c r="H315" s="20"/>
    </row>
    <row r="316" spans="1:8" x14ac:dyDescent="0.2">
      <c r="A316" s="5">
        <v>302</v>
      </c>
      <c r="B316" s="153"/>
      <c r="C316" s="84" t="str">
        <f>Цены!B306</f>
        <v>Шпаклевка потолков в два слоя под обои</v>
      </c>
      <c r="D316" s="85" t="str">
        <f>Цены!C306</f>
        <v>м2</v>
      </c>
      <c r="E316" s="152">
        <f t="shared" si="27"/>
        <v>0</v>
      </c>
      <c r="F316" s="86">
        <f>Цены!E306</f>
        <v>786</v>
      </c>
      <c r="G316" s="111">
        <f t="shared" si="28"/>
        <v>0</v>
      </c>
      <c r="H316" s="20"/>
    </row>
    <row r="317" spans="1:8" x14ac:dyDescent="0.2">
      <c r="A317" s="5">
        <v>303</v>
      </c>
      <c r="B317" s="153"/>
      <c r="C317" s="84" t="str">
        <f>Цены!B307</f>
        <v>Шпаклевка потолков под покраску</v>
      </c>
      <c r="D317" s="85" t="str">
        <f>Цены!C307</f>
        <v>м2</v>
      </c>
      <c r="E317" s="152">
        <f t="shared" si="27"/>
        <v>0</v>
      </c>
      <c r="F317" s="86">
        <f>Цены!E307</f>
        <v>1500</v>
      </c>
      <c r="G317" s="111">
        <f t="shared" si="28"/>
        <v>0</v>
      </c>
      <c r="H317" s="20"/>
    </row>
    <row r="318" spans="1:8" ht="27" customHeight="1" x14ac:dyDescent="0.2">
      <c r="A318" s="5">
        <v>304</v>
      </c>
      <c r="B318" s="153"/>
      <c r="C318" s="84" t="str">
        <f>Цены!B308</f>
        <v>Шпаклевка ГКЛ под оклейку обоями (с ошкуриванием)</v>
      </c>
      <c r="D318" s="85" t="str">
        <f>Цены!C308</f>
        <v>м2</v>
      </c>
      <c r="E318" s="152">
        <f t="shared" si="27"/>
        <v>0</v>
      </c>
      <c r="F318" s="86">
        <f>Цены!E308</f>
        <v>900</v>
      </c>
      <c r="G318" s="111">
        <f t="shared" si="28"/>
        <v>0</v>
      </c>
      <c r="H318" s="20"/>
    </row>
    <row r="319" spans="1:8" ht="28.5" customHeight="1" x14ac:dyDescent="0.2">
      <c r="A319" s="5">
        <v>305</v>
      </c>
      <c r="B319" s="153"/>
      <c r="C319" s="84" t="str">
        <f>Цены!B309</f>
        <v>Шпаклевка ГКЛ под окраску (2 слоя с ошкуриванием)</v>
      </c>
      <c r="D319" s="85" t="str">
        <f>Цены!C309</f>
        <v>м2</v>
      </c>
      <c r="E319" s="152">
        <f t="shared" si="27"/>
        <v>0</v>
      </c>
      <c r="F319" s="86">
        <f>Цены!E309</f>
        <v>1800</v>
      </c>
      <c r="G319" s="111">
        <f t="shared" si="28"/>
        <v>0</v>
      </c>
      <c r="H319" s="20"/>
    </row>
    <row r="320" spans="1:8" ht="28.5" customHeight="1" x14ac:dyDescent="0.2">
      <c r="A320" s="5">
        <v>306</v>
      </c>
      <c r="B320" s="153"/>
      <c r="C320" s="84" t="str">
        <f>Цены!B310</f>
        <v>Малярные работы по нише для закарнизной конструкции (штукатурка, грунтовка, шпаклевка, окраска</v>
      </c>
      <c r="D320" s="85" t="str">
        <f>Цены!C310</f>
        <v>м/п</v>
      </c>
      <c r="E320" s="152">
        <f t="shared" si="27"/>
        <v>0</v>
      </c>
      <c r="F320" s="86">
        <f>Цены!E310</f>
        <v>1500</v>
      </c>
      <c r="G320" s="111">
        <f t="shared" si="28"/>
        <v>0</v>
      </c>
      <c r="H320" s="20"/>
    </row>
    <row r="321" spans="1:8" ht="25.5" x14ac:dyDescent="0.2">
      <c r="A321" s="5">
        <v>307</v>
      </c>
      <c r="B321" s="153"/>
      <c r="C321" s="84" t="str">
        <f>Цены!B311</f>
        <v>Шпаклевка криволинейного участка шириной до 250 мм</v>
      </c>
      <c r="D321" s="85" t="str">
        <f>Цены!C311</f>
        <v>м/п</v>
      </c>
      <c r="E321" s="152">
        <f>$D$9</f>
        <v>0</v>
      </c>
      <c r="F321" s="86">
        <f>Цены!E311</f>
        <v>1011</v>
      </c>
      <c r="G321" s="111">
        <f t="shared" si="28"/>
        <v>0</v>
      </c>
      <c r="H321" s="20"/>
    </row>
    <row r="322" spans="1:8" x14ac:dyDescent="0.2">
      <c r="A322" s="5">
        <v>308</v>
      </c>
      <c r="B322" s="153"/>
      <c r="C322" s="84" t="str">
        <f>Цены!B312</f>
        <v xml:space="preserve">Шпаклевка коробов, ниш </v>
      </c>
      <c r="D322" s="85" t="str">
        <f>Цены!C312</f>
        <v>м/п</v>
      </c>
      <c r="E322" s="152">
        <f>$D$9</f>
        <v>0</v>
      </c>
      <c r="F322" s="86">
        <f>Цены!E312</f>
        <v>828</v>
      </c>
      <c r="G322" s="111">
        <f t="shared" si="28"/>
        <v>0</v>
      </c>
      <c r="H322" s="20"/>
    </row>
    <row r="323" spans="1:8" x14ac:dyDescent="0.2">
      <c r="A323" s="5">
        <v>309</v>
      </c>
      <c r="B323" s="153"/>
      <c r="C323" s="84" t="str">
        <f>Цены!B313</f>
        <v>Шпаклевка полок для скрытой подсветки</v>
      </c>
      <c r="D323" s="85" t="str">
        <f>Цены!C313</f>
        <v>м/п</v>
      </c>
      <c r="E323" s="152">
        <f>$D$9</f>
        <v>0</v>
      </c>
      <c r="F323" s="86">
        <f>Цены!E313</f>
        <v>602</v>
      </c>
      <c r="G323" s="111">
        <f t="shared" si="28"/>
        <v>0</v>
      </c>
      <c r="H323" s="20"/>
    </row>
    <row r="324" spans="1:8" x14ac:dyDescent="0.2">
      <c r="A324" s="5">
        <v>310</v>
      </c>
      <c r="B324" s="153"/>
      <c r="C324" s="84" t="str">
        <f>Цены!B314</f>
        <v xml:space="preserve">Оклеивание потолков флизелином под окраску </v>
      </c>
      <c r="D324" s="85" t="str">
        <f>Цены!C314</f>
        <v>м2</v>
      </c>
      <c r="E324" s="152">
        <f>$D$10</f>
        <v>0</v>
      </c>
      <c r="F324" s="86">
        <f>Цены!E314</f>
        <v>593</v>
      </c>
      <c r="G324" s="111">
        <f t="shared" si="28"/>
        <v>0</v>
      </c>
      <c r="H324" s="20"/>
    </row>
    <row r="325" spans="1:8" x14ac:dyDescent="0.2">
      <c r="A325" s="5">
        <v>311</v>
      </c>
      <c r="B325" s="153"/>
      <c r="C325" s="84" t="str">
        <f>Цены!B315</f>
        <v xml:space="preserve">Ошкуривание поверхности потолка </v>
      </c>
      <c r="D325" s="85" t="str">
        <f>Цены!C315</f>
        <v>м2</v>
      </c>
      <c r="E325" s="152">
        <f>$D$10</f>
        <v>0</v>
      </c>
      <c r="F325" s="86">
        <f>Цены!E315</f>
        <v>263</v>
      </c>
      <c r="G325" s="111">
        <f t="shared" si="28"/>
        <v>0</v>
      </c>
      <c r="H325" s="20"/>
    </row>
    <row r="326" spans="1:8" x14ac:dyDescent="0.2">
      <c r="A326" s="5">
        <v>312</v>
      </c>
      <c r="B326" s="153"/>
      <c r="C326" s="84" t="str">
        <f>Цены!B316</f>
        <v xml:space="preserve">Монтаж фальш балки на потолок </v>
      </c>
      <c r="D326" s="85" t="str">
        <f>Цены!C316</f>
        <v>м/п</v>
      </c>
      <c r="E326" s="152">
        <f t="shared" ref="E326:E331" si="29">$D$9</f>
        <v>0</v>
      </c>
      <c r="F326" s="86">
        <f>Цены!E316</f>
        <v>1431</v>
      </c>
      <c r="G326" s="111">
        <f t="shared" si="28"/>
        <v>0</v>
      </c>
      <c r="H326" s="20"/>
    </row>
    <row r="327" spans="1:8" x14ac:dyDescent="0.2">
      <c r="A327" s="5">
        <v>313</v>
      </c>
      <c r="B327" s="153"/>
      <c r="C327" s="84" t="str">
        <f>Цены!B317</f>
        <v>Грунтовка коробов из ГКЛ</v>
      </c>
      <c r="D327" s="85" t="str">
        <f>Цены!C317</f>
        <v>м/п</v>
      </c>
      <c r="E327" s="152">
        <f t="shared" si="29"/>
        <v>0</v>
      </c>
      <c r="F327" s="86">
        <f>Цены!E317</f>
        <v>83</v>
      </c>
      <c r="G327" s="111">
        <f t="shared" si="28"/>
        <v>0</v>
      </c>
      <c r="H327" s="20"/>
    </row>
    <row r="328" spans="1:8" x14ac:dyDescent="0.2">
      <c r="A328" s="5">
        <v>314</v>
      </c>
      <c r="B328" s="153"/>
      <c r="C328" s="154" t="str">
        <f>Цены!B318</f>
        <v>&lt;Запасные строчки&gt;</v>
      </c>
      <c r="D328" s="155">
        <f>Цены!C318</f>
        <v>0</v>
      </c>
      <c r="E328" s="152">
        <f t="shared" si="29"/>
        <v>0</v>
      </c>
      <c r="F328" s="156">
        <f>Цены!E318</f>
        <v>0</v>
      </c>
      <c r="G328" s="111">
        <f t="shared" si="28"/>
        <v>0</v>
      </c>
      <c r="H328" s="20"/>
    </row>
    <row r="329" spans="1:8" x14ac:dyDescent="0.2">
      <c r="A329" s="5">
        <v>315</v>
      </c>
      <c r="B329" s="153"/>
      <c r="C329" s="154" t="str">
        <f>Цены!B319</f>
        <v>&lt;Запасные строчки&gt;</v>
      </c>
      <c r="D329" s="155">
        <f>Цены!C319</f>
        <v>0</v>
      </c>
      <c r="E329" s="152">
        <f t="shared" si="29"/>
        <v>0</v>
      </c>
      <c r="F329" s="156">
        <f>Цены!E319</f>
        <v>0</v>
      </c>
      <c r="G329" s="111">
        <f t="shared" si="28"/>
        <v>0</v>
      </c>
      <c r="H329" s="20"/>
    </row>
    <row r="330" spans="1:8" x14ac:dyDescent="0.2">
      <c r="A330" s="5">
        <v>316</v>
      </c>
      <c r="B330" s="153"/>
      <c r="C330" s="154" t="str">
        <f>Цены!B320</f>
        <v>&lt;Запасные строчки&gt;</v>
      </c>
      <c r="D330" s="155">
        <f>Цены!C320</f>
        <v>0</v>
      </c>
      <c r="E330" s="152">
        <f t="shared" si="29"/>
        <v>0</v>
      </c>
      <c r="F330" s="156">
        <f>Цены!E320</f>
        <v>0</v>
      </c>
      <c r="G330" s="111">
        <f t="shared" si="28"/>
        <v>0</v>
      </c>
      <c r="H330" s="20"/>
    </row>
    <row r="331" spans="1:8" x14ac:dyDescent="0.2">
      <c r="A331" s="5">
        <v>317</v>
      </c>
      <c r="B331" s="153"/>
      <c r="C331" s="154" t="str">
        <f>Цены!B321</f>
        <v>&lt;Запасные строчки&gt;</v>
      </c>
      <c r="D331" s="155">
        <f>Цены!C321</f>
        <v>0</v>
      </c>
      <c r="E331" s="152">
        <f t="shared" si="29"/>
        <v>0</v>
      </c>
      <c r="F331" s="156">
        <f>Цены!E321</f>
        <v>0</v>
      </c>
      <c r="G331" s="111">
        <f t="shared" si="28"/>
        <v>0</v>
      </c>
      <c r="H331" s="20"/>
    </row>
    <row r="332" spans="1:8" x14ac:dyDescent="0.2">
      <c r="A332" s="5">
        <v>318</v>
      </c>
      <c r="B332" s="5" t="str">
        <f>B171</f>
        <v/>
      </c>
      <c r="C332" s="433" t="s">
        <v>246</v>
      </c>
      <c r="D332" s="433"/>
      <c r="E332" s="433"/>
      <c r="F332" s="433"/>
      <c r="G332" s="112">
        <f>SUMIF(B173:B331,1,G173:G331)</f>
        <v>0</v>
      </c>
      <c r="H332" s="20"/>
    </row>
    <row r="333" spans="1:8" ht="25.5" x14ac:dyDescent="0.2">
      <c r="A333" s="5">
        <v>319</v>
      </c>
      <c r="B333" s="103" t="str">
        <f>IF(SUM(B334:B517)&gt;0,1,"")</f>
        <v/>
      </c>
      <c r="C333" s="97" t="str">
        <f ca="1">C1&amp;". Чистовые отделочные работы"</f>
        <v>11. Чистовые отделочные работы</v>
      </c>
      <c r="D333" s="98" t="s">
        <v>804</v>
      </c>
      <c r="E333" s="107" t="s">
        <v>531</v>
      </c>
      <c r="F333" s="99" t="s">
        <v>805</v>
      </c>
      <c r="G333" s="110" t="s">
        <v>578</v>
      </c>
      <c r="H333" s="20"/>
    </row>
    <row r="334" spans="1:8" x14ac:dyDescent="0.2">
      <c r="A334" s="5">
        <v>320</v>
      </c>
      <c r="B334" s="103" t="str">
        <f>IF(SUM(B335:B388)&gt;0,1,"")</f>
        <v/>
      </c>
      <c r="C334" s="428" t="s">
        <v>131</v>
      </c>
      <c r="D334" s="428"/>
      <c r="E334" s="428"/>
      <c r="F334" s="428"/>
      <c r="G334" s="428"/>
      <c r="H334" s="20"/>
    </row>
    <row r="335" spans="1:8" x14ac:dyDescent="0.2">
      <c r="A335" s="5">
        <v>321</v>
      </c>
      <c r="B335" s="153"/>
      <c r="C335" s="84" t="str">
        <f>Цены!B325</f>
        <v>Облицовка плиткой пола</v>
      </c>
      <c r="D335" s="85" t="str">
        <f>Цены!C325</f>
        <v>м2</v>
      </c>
      <c r="E335" s="152">
        <f>$D$10</f>
        <v>0</v>
      </c>
      <c r="F335" s="86">
        <f>Цены!E325</f>
        <v>2588</v>
      </c>
      <c r="G335" s="111">
        <f t="shared" ref="G335:G366" si="30">E335*F335</f>
        <v>0</v>
      </c>
      <c r="H335" s="20"/>
    </row>
    <row r="336" spans="1:8" x14ac:dyDescent="0.2">
      <c r="A336" s="5">
        <v>322</v>
      </c>
      <c r="B336" s="153"/>
      <c r="C336" s="84" t="str">
        <f>Цены!B326</f>
        <v xml:space="preserve">Облицовка плиткой гексагон  </v>
      </c>
      <c r="D336" s="85" t="str">
        <f>Цены!C326</f>
        <v>м2</v>
      </c>
      <c r="E336" s="152">
        <f>$D$10</f>
        <v>0</v>
      </c>
      <c r="F336" s="86">
        <f>Цены!E326</f>
        <v>3518</v>
      </c>
      <c r="G336" s="111">
        <f t="shared" si="30"/>
        <v>0</v>
      </c>
      <c r="H336" s="20"/>
    </row>
    <row r="337" spans="1:8" x14ac:dyDescent="0.2">
      <c r="A337" s="5">
        <v>323</v>
      </c>
      <c r="B337" s="153"/>
      <c r="C337" s="84" t="str">
        <f>Цены!B327</f>
        <v>Подрезка керамической плитки</v>
      </c>
      <c r="D337" s="85" t="str">
        <f>Цены!C327</f>
        <v>м/п</v>
      </c>
      <c r="E337" s="152">
        <f>$D$9</f>
        <v>0</v>
      </c>
      <c r="F337" s="86">
        <f>Цены!E327</f>
        <v>423</v>
      </c>
      <c r="G337" s="111">
        <f t="shared" si="30"/>
        <v>0</v>
      </c>
      <c r="H337" s="20"/>
    </row>
    <row r="338" spans="1:8" ht="25.5" x14ac:dyDescent="0.2">
      <c r="A338" s="5">
        <v>324</v>
      </c>
      <c r="B338" s="153"/>
      <c r="C338" s="84" t="str">
        <f>Цены!B328</f>
        <v>Облицовка плиткой пола с декоративными вставками</v>
      </c>
      <c r="D338" s="85" t="str">
        <f>Цены!C328</f>
        <v>м2</v>
      </c>
      <c r="E338" s="152">
        <f>$D$10</f>
        <v>0</v>
      </c>
      <c r="F338" s="86">
        <f>Цены!E328</f>
        <v>2784</v>
      </c>
      <c r="G338" s="111">
        <f t="shared" si="30"/>
        <v>0</v>
      </c>
      <c r="H338" s="20"/>
    </row>
    <row r="339" spans="1:8" x14ac:dyDescent="0.2">
      <c r="A339" s="5">
        <v>325</v>
      </c>
      <c r="B339" s="153"/>
      <c r="C339" s="84" t="str">
        <f>Цены!B329</f>
        <v>Облицовка плиткой пола по диагонали</v>
      </c>
      <c r="D339" s="85" t="str">
        <f>Цены!C329</f>
        <v>м2</v>
      </c>
      <c r="E339" s="152">
        <f>$D$10</f>
        <v>0</v>
      </c>
      <c r="F339" s="86">
        <f>Цены!E329</f>
        <v>3488</v>
      </c>
      <c r="G339" s="111">
        <f t="shared" si="30"/>
        <v>0</v>
      </c>
      <c r="H339" s="20"/>
    </row>
    <row r="340" spans="1:8" x14ac:dyDescent="0.2">
      <c r="A340" s="5">
        <v>326</v>
      </c>
      <c r="B340" s="153"/>
      <c r="C340" s="84" t="str">
        <f>Цены!B330</f>
        <v>Облицовка плиткой пола елочкой</v>
      </c>
      <c r="D340" s="85" t="str">
        <f>Цены!C330</f>
        <v>м2</v>
      </c>
      <c r="E340" s="152">
        <f>$D$10</f>
        <v>0</v>
      </c>
      <c r="F340" s="86">
        <f>Цены!E330</f>
        <v>4266</v>
      </c>
      <c r="G340" s="111">
        <f t="shared" si="30"/>
        <v>0</v>
      </c>
      <c r="H340" s="20"/>
    </row>
    <row r="341" spans="1:8" x14ac:dyDescent="0.2">
      <c r="A341" s="5">
        <v>327</v>
      </c>
      <c r="B341" s="153"/>
      <c r="C341" s="84" t="str">
        <f>Цены!B331</f>
        <v>Облицовка плиткой пола "панно"</v>
      </c>
      <c r="D341" s="85" t="str">
        <f>Цены!C331</f>
        <v>м2</v>
      </c>
      <c r="E341" s="152">
        <f>$D$10</f>
        <v>0</v>
      </c>
      <c r="F341" s="86">
        <f>Цены!E331</f>
        <v>3831</v>
      </c>
      <c r="G341" s="111">
        <f t="shared" si="30"/>
        <v>0</v>
      </c>
      <c r="H341" s="20"/>
    </row>
    <row r="342" spans="1:8" x14ac:dyDescent="0.2">
      <c r="A342" s="5">
        <v>328</v>
      </c>
      <c r="B342" s="153"/>
      <c r="C342" s="84" t="str">
        <f>Цены!B332</f>
        <v>Облицовка мозаикой, мелкой плиткой (с затиркой)</v>
      </c>
      <c r="D342" s="85" t="str">
        <f>Цены!C332</f>
        <v>м2</v>
      </c>
      <c r="E342" s="152">
        <f>$D$10</f>
        <v>0</v>
      </c>
      <c r="F342" s="86">
        <f>Цены!E332</f>
        <v>4283</v>
      </c>
      <c r="G342" s="111">
        <f t="shared" si="30"/>
        <v>0</v>
      </c>
      <c r="H342" s="20"/>
    </row>
    <row r="343" spans="1:8" x14ac:dyDescent="0.2">
      <c r="A343" s="5">
        <v>329</v>
      </c>
      <c r="B343" s="153"/>
      <c r="C343" s="84" t="str">
        <f>Цены!B333</f>
        <v>Облицовка плиточным бордюром (с затиркой)</v>
      </c>
      <c r="D343" s="85" t="str">
        <f>Цены!C333</f>
        <v>м/п</v>
      </c>
      <c r="E343" s="152">
        <f>$D$9</f>
        <v>0</v>
      </c>
      <c r="F343" s="86">
        <f>Цены!E333</f>
        <v>1281</v>
      </c>
      <c r="G343" s="111">
        <f t="shared" si="30"/>
        <v>0</v>
      </c>
      <c r="H343" s="20"/>
    </row>
    <row r="344" spans="1:8" x14ac:dyDescent="0.2">
      <c r="A344" s="5">
        <v>330</v>
      </c>
      <c r="B344" s="153"/>
      <c r="C344" s="84" t="str">
        <f>Цены!B334</f>
        <v>Облицовка плиткой менее 300х300</v>
      </c>
      <c r="D344" s="85" t="str">
        <f>Цены!C334</f>
        <v>м2</v>
      </c>
      <c r="E344" s="152">
        <f t="shared" ref="E344:E350" si="31">$D$10</f>
        <v>0</v>
      </c>
      <c r="F344" s="86">
        <f>Цены!E334</f>
        <v>3218</v>
      </c>
      <c r="G344" s="111">
        <f t="shared" si="30"/>
        <v>0</v>
      </c>
      <c r="H344" s="20"/>
    </row>
    <row r="345" spans="1:8" x14ac:dyDescent="0.2">
      <c r="A345" s="5">
        <v>331</v>
      </c>
      <c r="B345" s="153"/>
      <c r="C345" s="84" t="str">
        <f>Цены!B335</f>
        <v>Облицовка пола разноразмерной плиткой</v>
      </c>
      <c r="D345" s="85" t="str">
        <f>Цены!C335</f>
        <v>м2</v>
      </c>
      <c r="E345" s="152">
        <f t="shared" si="31"/>
        <v>0</v>
      </c>
      <c r="F345" s="86">
        <f>Цены!E335</f>
        <v>3159</v>
      </c>
      <c r="G345" s="111">
        <f t="shared" si="30"/>
        <v>0</v>
      </c>
      <c r="H345" s="20"/>
    </row>
    <row r="346" spans="1:8" x14ac:dyDescent="0.2">
      <c r="A346" s="5">
        <v>332</v>
      </c>
      <c r="B346" s="153"/>
      <c r="C346" s="84" t="str">
        <f>Цены!B336</f>
        <v xml:space="preserve">Облицовка керамогранитом по диагонали </v>
      </c>
      <c r="D346" s="85" t="str">
        <f>Цены!C336</f>
        <v>м2</v>
      </c>
      <c r="E346" s="152">
        <f t="shared" si="31"/>
        <v>0</v>
      </c>
      <c r="F346" s="86">
        <f>Цены!E336</f>
        <v>3986</v>
      </c>
      <c r="G346" s="111">
        <f t="shared" si="30"/>
        <v>0</v>
      </c>
      <c r="H346" s="20"/>
    </row>
    <row r="347" spans="1:8" ht="25.5" x14ac:dyDescent="0.2">
      <c r="A347" s="5">
        <v>333</v>
      </c>
      <c r="B347" s="153"/>
      <c r="C347" s="84" t="str">
        <f>Цены!B337</f>
        <v>Облицовка  керамогранитом до 600 мм по одной стороне</v>
      </c>
      <c r="D347" s="85" t="str">
        <f>Цены!C337</f>
        <v>м2</v>
      </c>
      <c r="E347" s="152">
        <f t="shared" si="31"/>
        <v>0</v>
      </c>
      <c r="F347" s="86">
        <f>Цены!E337</f>
        <v>3459</v>
      </c>
      <c r="G347" s="111">
        <f t="shared" si="30"/>
        <v>0</v>
      </c>
      <c r="H347" s="20"/>
    </row>
    <row r="348" spans="1:8" ht="25.5" x14ac:dyDescent="0.2">
      <c r="A348" s="5">
        <v>334</v>
      </c>
      <c r="B348" s="153"/>
      <c r="C348" s="84" t="str">
        <f>Цены!B338</f>
        <v>Облицовка  керамогранитом до 1200 мм по одной стороне</v>
      </c>
      <c r="D348" s="85" t="str">
        <f>Цены!C338</f>
        <v>м2</v>
      </c>
      <c r="E348" s="152">
        <f t="shared" si="31"/>
        <v>0</v>
      </c>
      <c r="F348" s="86">
        <f>Цены!E338</f>
        <v>4838</v>
      </c>
      <c r="G348" s="111">
        <f t="shared" si="30"/>
        <v>0</v>
      </c>
      <c r="H348" s="20"/>
    </row>
    <row r="349" spans="1:8" ht="25.5" x14ac:dyDescent="0.2">
      <c r="A349" s="5">
        <v>335</v>
      </c>
      <c r="B349" s="153"/>
      <c r="C349" s="84" t="str">
        <f>Цены!B338</f>
        <v>Облицовка  керамогранитом до 1200 мм по одной стороне</v>
      </c>
      <c r="D349" s="85" t="str">
        <f>Цены!C338</f>
        <v>м2</v>
      </c>
      <c r="E349" s="152">
        <f t="shared" si="31"/>
        <v>0</v>
      </c>
      <c r="F349" s="86">
        <f>Цены!E338</f>
        <v>4838</v>
      </c>
      <c r="G349" s="111">
        <f t="shared" si="30"/>
        <v>0</v>
      </c>
      <c r="H349" s="20"/>
    </row>
    <row r="350" spans="1:8" x14ac:dyDescent="0.2">
      <c r="A350" s="5">
        <v>336</v>
      </c>
      <c r="B350" s="153"/>
      <c r="C350" s="84" t="str">
        <f>Цены!B339</f>
        <v>Облицовка  Крупноформатным керамогранитом</v>
      </c>
      <c r="D350" s="85" t="str">
        <f>Цены!C339</f>
        <v>м2</v>
      </c>
      <c r="E350" s="152">
        <f t="shared" si="31"/>
        <v>0</v>
      </c>
      <c r="F350" s="86">
        <f>Цены!E339</f>
        <v>9915</v>
      </c>
      <c r="G350" s="111">
        <f t="shared" si="30"/>
        <v>0</v>
      </c>
      <c r="H350" s="20"/>
    </row>
    <row r="351" spans="1:8" x14ac:dyDescent="0.2">
      <c r="A351" s="5">
        <v>337</v>
      </c>
      <c r="B351" s="153"/>
      <c r="C351" s="84" t="str">
        <f>Цены!B340</f>
        <v>Подрезка  керамогранита до 600 мм</v>
      </c>
      <c r="D351" s="85" t="str">
        <f>Цены!C340</f>
        <v>м/п</v>
      </c>
      <c r="E351" s="152">
        <f>$D$9</f>
        <v>0</v>
      </c>
      <c r="F351" s="86">
        <f>Цены!E340</f>
        <v>782</v>
      </c>
      <c r="G351" s="111">
        <f t="shared" si="30"/>
        <v>0</v>
      </c>
      <c r="H351" s="20"/>
    </row>
    <row r="352" spans="1:8" x14ac:dyDescent="0.2">
      <c r="A352" s="5">
        <v>338</v>
      </c>
      <c r="B352" s="153"/>
      <c r="C352" s="84" t="str">
        <f>Цены!B341</f>
        <v>Подрезка  керамогранита до 1200 мм</v>
      </c>
      <c r="D352" s="85" t="str">
        <f>Цены!C341</f>
        <v>м/п</v>
      </c>
      <c r="E352" s="152">
        <f>$D$9</f>
        <v>0</v>
      </c>
      <c r="F352" s="86">
        <f>Цены!E341</f>
        <v>1359</v>
      </c>
      <c r="G352" s="111">
        <f t="shared" si="30"/>
        <v>0</v>
      </c>
      <c r="H352" s="20"/>
    </row>
    <row r="353" spans="1:8" x14ac:dyDescent="0.2">
      <c r="A353" s="5">
        <v>339</v>
      </c>
      <c r="B353" s="153"/>
      <c r="C353" s="84" t="str">
        <f>Цены!B342</f>
        <v>Подрезка керамогранита крупноформатного</v>
      </c>
      <c r="D353" s="85" t="str">
        <f>Цены!C342</f>
        <v>м/п</v>
      </c>
      <c r="E353" s="152">
        <f>$D$9</f>
        <v>0</v>
      </c>
      <c r="F353" s="86">
        <f>Цены!E342</f>
        <v>2469</v>
      </c>
      <c r="G353" s="111">
        <f t="shared" si="30"/>
        <v>0</v>
      </c>
      <c r="H353" s="20"/>
    </row>
    <row r="354" spans="1:8" x14ac:dyDescent="0.2">
      <c r="A354" s="5">
        <v>340</v>
      </c>
      <c r="B354" s="153"/>
      <c r="C354" s="84" t="str">
        <f>Цены!B344</f>
        <v>Устройство плинтуса из плитки</v>
      </c>
      <c r="D354" s="85" t="str">
        <f>Цены!C344</f>
        <v>м/п</v>
      </c>
      <c r="E354" s="152">
        <f>D9-I13</f>
        <v>0</v>
      </c>
      <c r="F354" s="86">
        <f>Цены!E344</f>
        <v>1380</v>
      </c>
      <c r="G354" s="111">
        <f t="shared" si="30"/>
        <v>0</v>
      </c>
      <c r="H354" s="20"/>
    </row>
    <row r="355" spans="1:8" x14ac:dyDescent="0.2">
      <c r="A355" s="5">
        <v>341</v>
      </c>
      <c r="B355" s="153"/>
      <c r="C355" s="84" t="str">
        <f>Цены!B345</f>
        <v>Установка порожков из плитки</v>
      </c>
      <c r="D355" s="85" t="str">
        <f>Цены!C345</f>
        <v>шт.</v>
      </c>
      <c r="E355" s="152">
        <v>1</v>
      </c>
      <c r="F355" s="86">
        <f>Цены!E345</f>
        <v>2775</v>
      </c>
      <c r="G355" s="111">
        <f t="shared" si="30"/>
        <v>2775</v>
      </c>
      <c r="H355" s="20"/>
    </row>
    <row r="356" spans="1:8" ht="25.5" x14ac:dyDescent="0.2">
      <c r="A356" s="5">
        <v>342</v>
      </c>
      <c r="B356" s="153"/>
      <c r="C356" s="84" t="str">
        <f>Цены!B346</f>
        <v>Облицовка плиткой ступеней (с подрезкой и затиркой)</v>
      </c>
      <c r="D356" s="85" t="str">
        <f>Цены!C346</f>
        <v>м/п</v>
      </c>
      <c r="E356" s="152">
        <f t="shared" ref="E356:E374" si="32">$D$10</f>
        <v>0</v>
      </c>
      <c r="F356" s="86">
        <f>Цены!E346</f>
        <v>3161</v>
      </c>
      <c r="G356" s="111">
        <f t="shared" si="30"/>
        <v>0</v>
      </c>
      <c r="H356" s="20"/>
    </row>
    <row r="357" spans="1:8" x14ac:dyDescent="0.2">
      <c r="A357" s="5">
        <v>343</v>
      </c>
      <c r="B357" s="153"/>
      <c r="C357" s="84" t="str">
        <f>Цены!B347</f>
        <v>Затирка плитки</v>
      </c>
      <c r="D357" s="85" t="str">
        <f>Цены!C347</f>
        <v>м2</v>
      </c>
      <c r="E357" s="152">
        <f t="shared" si="32"/>
        <v>0</v>
      </c>
      <c r="F357" s="86">
        <f>Цены!E347</f>
        <v>294</v>
      </c>
      <c r="G357" s="111">
        <f t="shared" si="30"/>
        <v>0</v>
      </c>
      <c r="H357" s="20"/>
    </row>
    <row r="358" spans="1:8" x14ac:dyDescent="0.2">
      <c r="A358" s="5">
        <v>344</v>
      </c>
      <c r="B358" s="153"/>
      <c r="C358" s="84" t="str">
        <f>Цены!B348</f>
        <v xml:space="preserve">Затирка плитки эпоксидной затиркой </v>
      </c>
      <c r="D358" s="85" t="str">
        <f>Цены!C348</f>
        <v>м2</v>
      </c>
      <c r="E358" s="152">
        <f t="shared" si="32"/>
        <v>0</v>
      </c>
      <c r="F358" s="86">
        <f>Цены!E348</f>
        <v>1301</v>
      </c>
      <c r="G358" s="111">
        <f t="shared" si="30"/>
        <v>0</v>
      </c>
      <c r="H358" s="20"/>
    </row>
    <row r="359" spans="1:8" x14ac:dyDescent="0.2">
      <c r="A359" s="5">
        <v>345</v>
      </c>
      <c r="B359" s="153"/>
      <c r="C359" s="84" t="str">
        <f>Цены!B349</f>
        <v>Укладка ламината</v>
      </c>
      <c r="D359" s="85" t="str">
        <f>Цены!C349</f>
        <v>м2</v>
      </c>
      <c r="E359" s="152">
        <f t="shared" si="32"/>
        <v>0</v>
      </c>
      <c r="F359" s="86">
        <f>Цены!E349</f>
        <v>714</v>
      </c>
      <c r="G359" s="111">
        <f t="shared" si="30"/>
        <v>0</v>
      </c>
      <c r="H359" s="20"/>
    </row>
    <row r="360" spans="1:8" ht="25.5" x14ac:dyDescent="0.2">
      <c r="A360" s="5">
        <v>346</v>
      </c>
      <c r="B360" s="153"/>
      <c r="C360" s="84" t="str">
        <f>Цены!B350</f>
        <v>Укладка ламината и подложки с проклейкой стыков клеем</v>
      </c>
      <c r="D360" s="85" t="str">
        <f>Цены!C350</f>
        <v>м2</v>
      </c>
      <c r="E360" s="152">
        <f t="shared" si="32"/>
        <v>0</v>
      </c>
      <c r="F360" s="86">
        <f>Цены!E350</f>
        <v>884</v>
      </c>
      <c r="G360" s="111">
        <f t="shared" si="30"/>
        <v>0</v>
      </c>
      <c r="H360" s="20"/>
    </row>
    <row r="361" spans="1:8" x14ac:dyDescent="0.2">
      <c r="A361" s="5">
        <v>347</v>
      </c>
      <c r="B361" s="153"/>
      <c r="C361" s="84" t="str">
        <f>Цены!B351</f>
        <v xml:space="preserve">Укладка ламината и подложки по диагонали </v>
      </c>
      <c r="D361" s="85" t="str">
        <f>Цены!C351</f>
        <v>м2</v>
      </c>
      <c r="E361" s="152">
        <f t="shared" si="32"/>
        <v>0</v>
      </c>
      <c r="F361" s="86">
        <f>Цены!E351</f>
        <v>1338</v>
      </c>
      <c r="G361" s="111">
        <f t="shared" si="30"/>
        <v>0</v>
      </c>
      <c r="H361" s="20"/>
    </row>
    <row r="362" spans="1:8" ht="25.5" x14ac:dyDescent="0.2">
      <c r="A362" s="5">
        <v>348</v>
      </c>
      <c r="B362" s="153"/>
      <c r="C362" s="84" t="str">
        <f>Цены!B352</f>
        <v>Укладка нелакированного модульного паркета на фанеру</v>
      </c>
      <c r="D362" s="85" t="str">
        <f>Цены!C352</f>
        <v>м2</v>
      </c>
      <c r="E362" s="152">
        <f t="shared" si="32"/>
        <v>0</v>
      </c>
      <c r="F362" s="86">
        <f>Цены!E352</f>
        <v>3315</v>
      </c>
      <c r="G362" s="111">
        <f t="shared" si="30"/>
        <v>0</v>
      </c>
      <c r="H362" s="20"/>
    </row>
    <row r="363" spans="1:8" x14ac:dyDescent="0.2">
      <c r="A363" s="5">
        <v>349</v>
      </c>
      <c r="B363" s="153"/>
      <c r="C363" s="84" t="str">
        <f>Цены!B353</f>
        <v>Укладка инженерной доски</v>
      </c>
      <c r="D363" s="85" t="str">
        <f>Цены!C353</f>
        <v>м2</v>
      </c>
      <c r="E363" s="152">
        <f t="shared" si="32"/>
        <v>0</v>
      </c>
      <c r="F363" s="86">
        <f>Цены!E353</f>
        <v>3183</v>
      </c>
      <c r="G363" s="111">
        <f t="shared" si="30"/>
        <v>0</v>
      </c>
      <c r="H363" s="20"/>
    </row>
    <row r="364" spans="1:8" x14ac:dyDescent="0.2">
      <c r="A364" s="5">
        <v>350</v>
      </c>
      <c r="B364" s="153"/>
      <c r="C364" s="84" t="str">
        <f>Цены!B354</f>
        <v>Укладка паркетной доски</v>
      </c>
      <c r="D364" s="85" t="str">
        <f>Цены!C354</f>
        <v>м2</v>
      </c>
      <c r="E364" s="152">
        <f t="shared" si="32"/>
        <v>0</v>
      </c>
      <c r="F364" s="86">
        <f>Цены!E354</f>
        <v>2241</v>
      </c>
      <c r="G364" s="111">
        <f t="shared" si="30"/>
        <v>0</v>
      </c>
      <c r="H364" s="20"/>
    </row>
    <row r="365" spans="1:8" x14ac:dyDescent="0.2">
      <c r="A365" s="5">
        <v>351</v>
      </c>
      <c r="B365" s="153"/>
      <c r="C365" s="84" t="str">
        <f>Цены!B355</f>
        <v>Укладка паркетной доски (на клей)</v>
      </c>
      <c r="D365" s="85" t="str">
        <f>Цены!C355</f>
        <v>м2</v>
      </c>
      <c r="E365" s="152">
        <f t="shared" si="32"/>
        <v>0</v>
      </c>
      <c r="F365" s="86">
        <f>Цены!E355</f>
        <v>2691</v>
      </c>
      <c r="G365" s="111">
        <f t="shared" si="30"/>
        <v>0</v>
      </c>
      <c r="H365" s="20"/>
    </row>
    <row r="366" spans="1:8" x14ac:dyDescent="0.2">
      <c r="A366" s="5">
        <v>352</v>
      </c>
      <c r="B366" s="153"/>
      <c r="C366" s="84" t="str">
        <f>Цены!B356</f>
        <v>Укладка паркетной доски по диагонали</v>
      </c>
      <c r="D366" s="85" t="str">
        <f>Цены!C356</f>
        <v>м2</v>
      </c>
      <c r="E366" s="152">
        <f t="shared" si="32"/>
        <v>0</v>
      </c>
      <c r="F366" s="86">
        <f>Цены!E356</f>
        <v>2796</v>
      </c>
      <c r="G366" s="111">
        <f t="shared" si="30"/>
        <v>0</v>
      </c>
      <c r="H366" s="20"/>
    </row>
    <row r="367" spans="1:8" x14ac:dyDescent="0.2">
      <c r="A367" s="5">
        <v>353</v>
      </c>
      <c r="B367" s="153"/>
      <c r="C367" s="84" t="str">
        <f>Цены!B357</f>
        <v xml:space="preserve">Укладка массивной доски </v>
      </c>
      <c r="D367" s="85" t="str">
        <f>Цены!C357</f>
        <v>м2</v>
      </c>
      <c r="E367" s="152">
        <f t="shared" si="32"/>
        <v>0</v>
      </c>
      <c r="F367" s="86">
        <f>Цены!E357</f>
        <v>2760</v>
      </c>
      <c r="G367" s="111">
        <f t="shared" ref="G367:G388" si="33">E367*F367</f>
        <v>0</v>
      </c>
      <c r="H367" s="20"/>
    </row>
    <row r="368" spans="1:8" x14ac:dyDescent="0.2">
      <c r="A368" s="5">
        <v>354</v>
      </c>
      <c r="B368" s="153"/>
      <c r="C368" s="84" t="str">
        <f>Цены!B358</f>
        <v xml:space="preserve">Укладка замкового пробкового пола </v>
      </c>
      <c r="D368" s="85" t="str">
        <f>Цены!C358</f>
        <v>м2</v>
      </c>
      <c r="E368" s="152">
        <f t="shared" si="32"/>
        <v>0</v>
      </c>
      <c r="F368" s="86">
        <f>Цены!E358</f>
        <v>740</v>
      </c>
      <c r="G368" s="111">
        <f t="shared" si="33"/>
        <v>0</v>
      </c>
      <c r="H368" s="20"/>
    </row>
    <row r="369" spans="1:8" x14ac:dyDescent="0.2">
      <c r="A369" s="5">
        <v>355</v>
      </c>
      <c r="B369" s="153"/>
      <c r="C369" s="84" t="str">
        <f>Цены!B359</f>
        <v xml:space="preserve">Укладка кварцвиниловой плитки </v>
      </c>
      <c r="D369" s="85" t="str">
        <f>Цены!C359</f>
        <v>м2</v>
      </c>
      <c r="E369" s="152">
        <f t="shared" si="32"/>
        <v>0</v>
      </c>
      <c r="F369" s="86">
        <f>Цены!E359</f>
        <v>818</v>
      </c>
      <c r="G369" s="111">
        <f t="shared" si="33"/>
        <v>0</v>
      </c>
      <c r="H369" s="20"/>
    </row>
    <row r="370" spans="1:8" x14ac:dyDescent="0.2">
      <c r="A370" s="5">
        <v>356</v>
      </c>
      <c r="B370" s="153"/>
      <c r="C370" s="84" t="str">
        <f>Цены!B360</f>
        <v xml:space="preserve">Укладка кварцвиниловой плитки на клей </v>
      </c>
      <c r="D370" s="85" t="str">
        <f>Цены!C360</f>
        <v>м2</v>
      </c>
      <c r="E370" s="152">
        <f t="shared" si="32"/>
        <v>0</v>
      </c>
      <c r="F370" s="86">
        <f>Цены!E360</f>
        <v>1145</v>
      </c>
      <c r="G370" s="111">
        <f t="shared" si="33"/>
        <v>0</v>
      </c>
      <c r="H370" s="20"/>
    </row>
    <row r="371" spans="1:8" x14ac:dyDescent="0.2">
      <c r="A371" s="5">
        <v>357</v>
      </c>
      <c r="B371" s="153"/>
      <c r="C371" s="84" t="str">
        <f>Цены!B361</f>
        <v>Укладка кварцвинила клеевого елочкой</v>
      </c>
      <c r="D371" s="85" t="str">
        <f>Цены!C361</f>
        <v>м2</v>
      </c>
      <c r="E371" s="152">
        <f t="shared" si="32"/>
        <v>0</v>
      </c>
      <c r="F371" s="86">
        <f>Цены!E361</f>
        <v>2700</v>
      </c>
      <c r="G371" s="111">
        <f t="shared" si="33"/>
        <v>0</v>
      </c>
      <c r="H371" s="20"/>
    </row>
    <row r="372" spans="1:8" x14ac:dyDescent="0.2">
      <c r="A372" s="5">
        <v>358</v>
      </c>
      <c r="B372" s="153"/>
      <c r="C372" s="84" t="str">
        <f>Цены!B362</f>
        <v>Укладка кварцвинила замкового по диагонали</v>
      </c>
      <c r="D372" s="85" t="str">
        <f>Цены!C362</f>
        <v>м2</v>
      </c>
      <c r="E372" s="152">
        <f t="shared" si="32"/>
        <v>0</v>
      </c>
      <c r="F372" s="86">
        <f>Цены!E362</f>
        <v>1500</v>
      </c>
      <c r="G372" s="111">
        <f t="shared" si="33"/>
        <v>0</v>
      </c>
      <c r="H372" s="20"/>
    </row>
    <row r="373" spans="1:8" x14ac:dyDescent="0.2">
      <c r="A373" s="5">
        <v>359</v>
      </c>
      <c r="B373" s="153"/>
      <c r="C373" s="84" t="str">
        <f>Цены!B363</f>
        <v xml:space="preserve">Настил линолеума коммерческого </v>
      </c>
      <c r="D373" s="85" t="str">
        <f>Цены!C363</f>
        <v>м2</v>
      </c>
      <c r="E373" s="152">
        <f t="shared" si="32"/>
        <v>0</v>
      </c>
      <c r="F373" s="86">
        <f>Цены!E363</f>
        <v>467</v>
      </c>
      <c r="G373" s="111">
        <f t="shared" si="33"/>
        <v>0</v>
      </c>
      <c r="H373" s="20"/>
    </row>
    <row r="374" spans="1:8" x14ac:dyDescent="0.2">
      <c r="A374" s="5">
        <v>360</v>
      </c>
      <c r="B374" s="153"/>
      <c r="C374" s="84" t="str">
        <f>Цены!B364</f>
        <v xml:space="preserve">Настил линолеума бытового , на клей </v>
      </c>
      <c r="D374" s="85" t="str">
        <f>Цены!C364</f>
        <v>м2</v>
      </c>
      <c r="E374" s="152">
        <f t="shared" si="32"/>
        <v>0</v>
      </c>
      <c r="F374" s="86">
        <f>Цены!E364</f>
        <v>570</v>
      </c>
      <c r="G374" s="111">
        <f t="shared" si="33"/>
        <v>0</v>
      </c>
      <c r="H374" s="20"/>
    </row>
    <row r="375" spans="1:8" x14ac:dyDescent="0.2">
      <c r="A375" s="5">
        <v>361</v>
      </c>
      <c r="B375" s="153"/>
      <c r="C375" s="84" t="str">
        <f>Цены!B365</f>
        <v>Настил линолеума бытового, ковролина</v>
      </c>
      <c r="D375" s="85" t="str">
        <f>Цены!C365</f>
        <v>м2</v>
      </c>
      <c r="E375" s="152">
        <f t="shared" ref="E375:E383" si="34">$D$9-$I$13</f>
        <v>0</v>
      </c>
      <c r="F375" s="86">
        <f>Цены!E365</f>
        <v>440</v>
      </c>
      <c r="G375" s="111">
        <f t="shared" si="33"/>
        <v>0</v>
      </c>
      <c r="H375" s="20"/>
    </row>
    <row r="376" spans="1:8" x14ac:dyDescent="0.2">
      <c r="A376" s="5">
        <v>362</v>
      </c>
      <c r="B376" s="153"/>
      <c r="C376" s="84" t="str">
        <f>Цены!B366</f>
        <v xml:space="preserve">Устройство ковровых покрытий плиточных </v>
      </c>
      <c r="D376" s="85" t="str">
        <f>Цены!C366</f>
        <v>м2</v>
      </c>
      <c r="E376" s="152">
        <f t="shared" si="34"/>
        <v>0</v>
      </c>
      <c r="F376" s="86">
        <f>Цены!E366</f>
        <v>833</v>
      </c>
      <c r="G376" s="111">
        <f t="shared" si="33"/>
        <v>0</v>
      </c>
      <c r="H376" s="20"/>
    </row>
    <row r="377" spans="1:8" x14ac:dyDescent="0.2">
      <c r="A377" s="5">
        <v>363</v>
      </c>
      <c r="B377" s="153"/>
      <c r="C377" s="84" t="str">
        <f>Цены!B367</f>
        <v>Установка пробкового компенсатора</v>
      </c>
      <c r="D377" s="85" t="str">
        <f>Цены!C367</f>
        <v>м/п</v>
      </c>
      <c r="E377" s="152">
        <f t="shared" si="34"/>
        <v>0</v>
      </c>
      <c r="F377" s="86">
        <f>Цены!E367</f>
        <v>702</v>
      </c>
      <c r="G377" s="111">
        <f t="shared" si="33"/>
        <v>0</v>
      </c>
      <c r="H377" s="20"/>
    </row>
    <row r="378" spans="1:8" x14ac:dyDescent="0.2">
      <c r="A378" s="5">
        <v>364</v>
      </c>
      <c r="B378" s="153"/>
      <c r="C378" s="84" t="str">
        <f>Цены!B368</f>
        <v>Монтаж плинтусов пластиковых</v>
      </c>
      <c r="D378" s="85" t="str">
        <f>Цены!C368</f>
        <v>м/п</v>
      </c>
      <c r="E378" s="152">
        <f t="shared" si="34"/>
        <v>0</v>
      </c>
      <c r="F378" s="86">
        <f>Цены!E368</f>
        <v>368</v>
      </c>
      <c r="G378" s="111">
        <f t="shared" si="33"/>
        <v>0</v>
      </c>
      <c r="H378" s="20"/>
    </row>
    <row r="379" spans="1:8" x14ac:dyDescent="0.2">
      <c r="A379" s="5">
        <v>365</v>
      </c>
      <c r="B379" s="153"/>
      <c r="C379" s="84" t="str">
        <f>Цены!B369</f>
        <v>Монтаж скрытого плинтуса/теневого профиля</v>
      </c>
      <c r="D379" s="85" t="str">
        <f>Цены!C369</f>
        <v>м/п</v>
      </c>
      <c r="E379" s="152">
        <f t="shared" si="34"/>
        <v>0</v>
      </c>
      <c r="F379" s="86">
        <f>Цены!E369</f>
        <v>2025</v>
      </c>
      <c r="G379" s="111">
        <f t="shared" si="33"/>
        <v>0</v>
      </c>
      <c r="H379" s="20"/>
    </row>
    <row r="380" spans="1:8" ht="25.5" x14ac:dyDescent="0.2">
      <c r="A380" s="5">
        <v>366</v>
      </c>
      <c r="B380" s="153"/>
      <c r="C380" s="84" t="str">
        <f>Цены!B370</f>
        <v>Штробление  под плинтус/профиль скрытого монтажа</v>
      </c>
      <c r="D380" s="85" t="str">
        <f>Цены!C370</f>
        <v>м/п</v>
      </c>
      <c r="E380" s="152">
        <f t="shared" si="34"/>
        <v>0</v>
      </c>
      <c r="F380" s="86">
        <f>Цены!E370</f>
        <v>350</v>
      </c>
      <c r="G380" s="111">
        <f t="shared" si="33"/>
        <v>0</v>
      </c>
      <c r="H380" s="20"/>
    </row>
    <row r="381" spans="1:8" x14ac:dyDescent="0.2">
      <c r="A381" s="5">
        <v>367</v>
      </c>
      <c r="B381" s="153"/>
      <c r="C381" s="84" t="str">
        <f>Цены!B371</f>
        <v>Монтаж микроплинтуса</v>
      </c>
      <c r="D381" s="85" t="str">
        <f>Цены!C371</f>
        <v>м/п</v>
      </c>
      <c r="E381" s="152">
        <f t="shared" si="34"/>
        <v>0</v>
      </c>
      <c r="F381" s="86">
        <f>Цены!E371</f>
        <v>2028</v>
      </c>
      <c r="G381" s="111">
        <f t="shared" si="33"/>
        <v>0</v>
      </c>
      <c r="H381" s="20"/>
    </row>
    <row r="382" spans="1:8" x14ac:dyDescent="0.2">
      <c r="A382" s="5">
        <v>368</v>
      </c>
      <c r="B382" s="153"/>
      <c r="C382" s="84" t="str">
        <f>Цены!B372</f>
        <v>Установка плинтусов деревянных, МДФ</v>
      </c>
      <c r="D382" s="85" t="str">
        <f>Цены!C372</f>
        <v>м/п</v>
      </c>
      <c r="E382" s="152">
        <f t="shared" si="34"/>
        <v>0</v>
      </c>
      <c r="F382" s="86">
        <f>Цены!E372</f>
        <v>675</v>
      </c>
      <c r="G382" s="111">
        <f t="shared" si="33"/>
        <v>0</v>
      </c>
      <c r="H382" s="20"/>
    </row>
    <row r="383" spans="1:8" ht="25.5" x14ac:dyDescent="0.2">
      <c r="A383" s="5">
        <v>369</v>
      </c>
      <c r="B383" s="153"/>
      <c r="C383" s="84" t="str">
        <f>Цены!B373</f>
        <v>Установка плинтусов из дюрополимера и полиуриетана</v>
      </c>
      <c r="D383" s="85" t="str">
        <f>Цены!C373</f>
        <v>м/п</v>
      </c>
      <c r="E383" s="152">
        <f t="shared" si="34"/>
        <v>0</v>
      </c>
      <c r="F383" s="86">
        <f>Цены!E373</f>
        <v>825</v>
      </c>
      <c r="G383" s="111">
        <f t="shared" si="33"/>
        <v>0</v>
      </c>
      <c r="H383" s="20"/>
    </row>
    <row r="384" spans="1:8" x14ac:dyDescent="0.2">
      <c r="A384" s="5">
        <v>370</v>
      </c>
      <c r="B384" s="153"/>
      <c r="C384" s="84" t="str">
        <f>Цены!B374</f>
        <v xml:space="preserve">Запил углов  плинтуса </v>
      </c>
      <c r="D384" s="85" t="str">
        <f>Цены!C374</f>
        <v>шт.</v>
      </c>
      <c r="E384" s="152">
        <v>4</v>
      </c>
      <c r="F384" s="86">
        <f>Цены!E374</f>
        <v>216</v>
      </c>
      <c r="G384" s="111">
        <f t="shared" si="33"/>
        <v>864</v>
      </c>
      <c r="H384" s="20"/>
    </row>
    <row r="385" spans="1:8" x14ac:dyDescent="0.2">
      <c r="A385" s="5">
        <v>371</v>
      </c>
      <c r="B385" s="153"/>
      <c r="C385" s="84" t="str">
        <f>Цены!B375</f>
        <v>Покраска напольного плинтуса</v>
      </c>
      <c r="D385" s="85" t="str">
        <f>Цены!C375</f>
        <v>м/п</v>
      </c>
      <c r="E385" s="152">
        <f>$D$10</f>
        <v>0</v>
      </c>
      <c r="F385" s="86">
        <f>Цены!E375</f>
        <v>353</v>
      </c>
      <c r="G385" s="111">
        <f t="shared" si="33"/>
        <v>0</v>
      </c>
      <c r="H385" s="20"/>
    </row>
    <row r="386" spans="1:8" x14ac:dyDescent="0.2">
      <c r="A386" s="5">
        <v>372</v>
      </c>
      <c r="B386" s="153"/>
      <c r="C386" s="84" t="str">
        <f>Цены!B376</f>
        <v>Установка порожков</v>
      </c>
      <c r="D386" s="85" t="str">
        <f>Цены!C376</f>
        <v>шт.</v>
      </c>
      <c r="E386" s="152">
        <v>1</v>
      </c>
      <c r="F386" s="86">
        <f>Цены!E376</f>
        <v>923</v>
      </c>
      <c r="G386" s="111">
        <f t="shared" si="33"/>
        <v>923</v>
      </c>
      <c r="H386" s="20"/>
    </row>
    <row r="387" spans="1:8" ht="25.5" x14ac:dyDescent="0.2">
      <c r="A387" s="5">
        <v>373</v>
      </c>
      <c r="B387" s="153"/>
      <c r="C387" s="84" t="str">
        <f>Цены!B377</f>
        <v>Добавляется на установку плинтусов к криволинейным стенам</v>
      </c>
      <c r="D387" s="85" t="str">
        <f>Цены!C377</f>
        <v>м/п</v>
      </c>
      <c r="E387" s="152">
        <f>$D$9</f>
        <v>0</v>
      </c>
      <c r="F387" s="86">
        <f>Цены!E377</f>
        <v>297</v>
      </c>
      <c r="G387" s="111">
        <f t="shared" si="33"/>
        <v>0</v>
      </c>
      <c r="H387" s="20"/>
    </row>
    <row r="388" spans="1:8" x14ac:dyDescent="0.2">
      <c r="A388" s="5">
        <v>374</v>
      </c>
      <c r="B388" s="153"/>
      <c r="C388" s="84" t="str">
        <f>Цены!B378</f>
        <v>Устройство плинтуса из плитки</v>
      </c>
      <c r="D388" s="85" t="str">
        <f>Цены!C378</f>
        <v>м/п</v>
      </c>
      <c r="E388" s="152">
        <f>$D$9-$I$13</f>
        <v>0</v>
      </c>
      <c r="F388" s="86">
        <f>Цены!E378</f>
        <v>987</v>
      </c>
      <c r="G388" s="111">
        <f t="shared" si="33"/>
        <v>0</v>
      </c>
      <c r="H388" s="20"/>
    </row>
    <row r="389" spans="1:8" x14ac:dyDescent="0.2">
      <c r="A389" s="5">
        <v>375</v>
      </c>
      <c r="B389" s="103" t="str">
        <f>IF(SUM(B390:B458)&gt;0,1,"")</f>
        <v/>
      </c>
      <c r="C389" s="428" t="s">
        <v>24</v>
      </c>
      <c r="D389" s="428"/>
      <c r="E389" s="428"/>
      <c r="F389" s="428"/>
      <c r="G389" s="428"/>
      <c r="H389" s="20"/>
    </row>
    <row r="390" spans="1:8" ht="25.5" x14ac:dyDescent="0.2">
      <c r="A390" s="5">
        <v>376</v>
      </c>
      <c r="B390" s="153"/>
      <c r="C390" s="84" t="str">
        <f>Цены!B380</f>
        <v>Облицовка плиткой стен до 600 мм по одной стороне</v>
      </c>
      <c r="D390" s="85" t="str">
        <f>Цены!C380</f>
        <v>м2</v>
      </c>
      <c r="E390" s="152">
        <f t="shared" ref="E390:E397" si="35">$D$12</f>
        <v>0</v>
      </c>
      <c r="F390" s="86">
        <f>Цены!E380</f>
        <v>3000</v>
      </c>
      <c r="G390" s="111">
        <f t="shared" ref="G390:G421" si="36">E390*F390</f>
        <v>0</v>
      </c>
      <c r="H390" s="20"/>
    </row>
    <row r="391" spans="1:8" x14ac:dyDescent="0.2">
      <c r="A391" s="5">
        <v>377</v>
      </c>
      <c r="B391" s="153"/>
      <c r="C391" s="84" t="str">
        <f>Цены!B381</f>
        <v xml:space="preserve">Облицовка плиткой гексагон  </v>
      </c>
      <c r="D391" s="85" t="str">
        <f>Цены!C381</f>
        <v>м2</v>
      </c>
      <c r="E391" s="152">
        <f t="shared" si="35"/>
        <v>0</v>
      </c>
      <c r="F391" s="86">
        <f>Цены!E381</f>
        <v>3698</v>
      </c>
      <c r="G391" s="111">
        <f t="shared" si="36"/>
        <v>0</v>
      </c>
      <c r="H391" s="20"/>
    </row>
    <row r="392" spans="1:8" ht="25.5" x14ac:dyDescent="0.2">
      <c r="A392" s="5">
        <v>378</v>
      </c>
      <c r="B392" s="153"/>
      <c r="C392" s="84" t="str">
        <f>Цены!B382</f>
        <v>Облицовка плиткой стен, с декоративными вставками</v>
      </c>
      <c r="D392" s="85" t="str">
        <f>Цены!C382</f>
        <v>м2</v>
      </c>
      <c r="E392" s="152">
        <f t="shared" si="35"/>
        <v>0</v>
      </c>
      <c r="F392" s="86">
        <f>Цены!E382</f>
        <v>3104</v>
      </c>
      <c r="G392" s="111">
        <f t="shared" si="36"/>
        <v>0</v>
      </c>
      <c r="H392" s="20"/>
    </row>
    <row r="393" spans="1:8" x14ac:dyDescent="0.2">
      <c r="A393" s="5">
        <v>379</v>
      </c>
      <c r="B393" s="153"/>
      <c r="C393" s="84" t="str">
        <f>Цены!B383</f>
        <v>Облицовка плиткой стен по диагонали</v>
      </c>
      <c r="D393" s="85" t="str">
        <f>Цены!C383</f>
        <v>м2</v>
      </c>
      <c r="E393" s="152">
        <f t="shared" si="35"/>
        <v>0</v>
      </c>
      <c r="F393" s="86">
        <f>Цены!E383</f>
        <v>3540</v>
      </c>
      <c r="G393" s="111">
        <f t="shared" si="36"/>
        <v>0</v>
      </c>
      <c r="H393" s="20"/>
    </row>
    <row r="394" spans="1:8" ht="25.5" x14ac:dyDescent="0.2">
      <c r="A394" s="5">
        <v>380</v>
      </c>
      <c r="B394" s="153"/>
      <c r="C394" s="84" t="str">
        <f>Цены!B384</f>
        <v xml:space="preserve">Облицовка плиткой стен по диагонали, со вставками </v>
      </c>
      <c r="D394" s="85" t="str">
        <f>Цены!C384</f>
        <v>м2</v>
      </c>
      <c r="E394" s="152">
        <f t="shared" si="35"/>
        <v>0</v>
      </c>
      <c r="F394" s="86">
        <f>Цены!E384</f>
        <v>4650</v>
      </c>
      <c r="G394" s="111">
        <f t="shared" si="36"/>
        <v>0</v>
      </c>
      <c r="H394" s="20"/>
    </row>
    <row r="395" spans="1:8" x14ac:dyDescent="0.2">
      <c r="A395" s="5">
        <v>381</v>
      </c>
      <c r="B395" s="153"/>
      <c r="C395" s="84" t="str">
        <f>Цены!B385</f>
        <v>Облицовка плиткой стен менее 200х200 мм</v>
      </c>
      <c r="D395" s="85" t="str">
        <f>Цены!C385</f>
        <v>м2</v>
      </c>
      <c r="E395" s="152">
        <f t="shared" si="35"/>
        <v>0</v>
      </c>
      <c r="F395" s="86">
        <f>Цены!E385</f>
        <v>3750</v>
      </c>
      <c r="G395" s="111">
        <f t="shared" si="36"/>
        <v>0</v>
      </c>
      <c r="H395" s="20"/>
    </row>
    <row r="396" spans="1:8" ht="25.5" x14ac:dyDescent="0.2">
      <c r="A396" s="5">
        <v>382</v>
      </c>
      <c r="B396" s="153"/>
      <c r="C396" s="84" t="str">
        <f>Цены!B386</f>
        <v>Облицовка стен мелкой плиткой на подложке (с затиркой)</v>
      </c>
      <c r="D396" s="85" t="str">
        <f>Цены!C386</f>
        <v>м2</v>
      </c>
      <c r="E396" s="152">
        <f t="shared" si="35"/>
        <v>0</v>
      </c>
      <c r="F396" s="86">
        <f>Цены!E386</f>
        <v>4200</v>
      </c>
      <c r="G396" s="111">
        <f t="shared" si="36"/>
        <v>0</v>
      </c>
      <c r="H396" s="20"/>
    </row>
    <row r="397" spans="1:8" ht="25.5" x14ac:dyDescent="0.2">
      <c r="A397" s="5">
        <v>383</v>
      </c>
      <c r="B397" s="153"/>
      <c r="C397" s="84" t="str">
        <f>Цены!B387</f>
        <v>Облицовка стен мелкой плиткой, мозаикой (с затиркой)</v>
      </c>
      <c r="D397" s="85" t="str">
        <f>Цены!C387</f>
        <v>м2</v>
      </c>
      <c r="E397" s="152">
        <f t="shared" si="35"/>
        <v>0</v>
      </c>
      <c r="F397" s="86">
        <f>Цены!E387</f>
        <v>4806</v>
      </c>
      <c r="G397" s="111">
        <f t="shared" si="36"/>
        <v>0</v>
      </c>
      <c r="H397" s="20"/>
    </row>
    <row r="398" spans="1:8" x14ac:dyDescent="0.2">
      <c r="A398" s="5">
        <v>384</v>
      </c>
      <c r="B398" s="153"/>
      <c r="C398" s="84" t="str">
        <f>Цены!B388</f>
        <v>Подрезка керамической плитки</v>
      </c>
      <c r="D398" s="85" t="str">
        <f>Цены!C388</f>
        <v>м/п</v>
      </c>
      <c r="E398" s="152">
        <f>$D$9+2.6*4</f>
        <v>10.4</v>
      </c>
      <c r="F398" s="86">
        <f>Цены!E388</f>
        <v>675</v>
      </c>
      <c r="G398" s="111">
        <f t="shared" si="36"/>
        <v>7020</v>
      </c>
      <c r="H398" s="20"/>
    </row>
    <row r="399" spans="1:8" x14ac:dyDescent="0.2">
      <c r="A399" s="5">
        <v>385</v>
      </c>
      <c r="B399" s="153"/>
      <c r="C399" s="84" t="str">
        <f>Цены!B389</f>
        <v>Подрезка резного края плитки под 45(стены)</v>
      </c>
      <c r="D399" s="85" t="str">
        <f>Цены!C389</f>
        <v>м/п</v>
      </c>
      <c r="E399" s="152">
        <f>$D$9</f>
        <v>0</v>
      </c>
      <c r="F399" s="86">
        <f>Цены!E389</f>
        <v>2168</v>
      </c>
      <c r="G399" s="111">
        <f t="shared" si="36"/>
        <v>0</v>
      </c>
      <c r="H399" s="20"/>
    </row>
    <row r="400" spans="1:8" x14ac:dyDescent="0.2">
      <c r="A400" s="5">
        <v>386</v>
      </c>
      <c r="B400" s="153"/>
      <c r="C400" s="84" t="str">
        <f>Цены!B390</f>
        <v>Облицовка стен плиткой панно*</v>
      </c>
      <c r="D400" s="85" t="str">
        <f>Цены!C390</f>
        <v>м2</v>
      </c>
      <c r="E400" s="152">
        <f>$D$12</f>
        <v>0</v>
      </c>
      <c r="F400" s="86">
        <f>Цены!E390</f>
        <v>7425</v>
      </c>
      <c r="G400" s="111">
        <f t="shared" si="36"/>
        <v>0</v>
      </c>
      <c r="H400" s="20"/>
    </row>
    <row r="401" spans="1:8" ht="25.5" x14ac:dyDescent="0.2">
      <c r="A401" s="5">
        <v>387</v>
      </c>
      <c r="B401" s="153"/>
      <c r="C401" s="84" t="str">
        <f>Цены!B391</f>
        <v>Облицовка стен композитными материалами (ЛОФТ)</v>
      </c>
      <c r="D401" s="85" t="str">
        <f>Цены!C391</f>
        <v>м2</v>
      </c>
      <c r="E401" s="152">
        <f>$D$12</f>
        <v>0</v>
      </c>
      <c r="F401" s="86">
        <f>Цены!E391</f>
        <v>4005</v>
      </c>
      <c r="G401" s="111">
        <f t="shared" si="36"/>
        <v>0</v>
      </c>
      <c r="H401" s="20"/>
    </row>
    <row r="402" spans="1:8" ht="25.5" x14ac:dyDescent="0.2">
      <c r="A402" s="5">
        <v>388</v>
      </c>
      <c r="B402" s="153"/>
      <c r="C402" s="84" t="str">
        <f>Цены!B392</f>
        <v xml:space="preserve">Устройство объемного керамического бордюра с подрезкой в углах </v>
      </c>
      <c r="D402" s="85" t="str">
        <f>Цены!C392</f>
        <v>м/п</v>
      </c>
      <c r="E402" s="152">
        <f>$D$9</f>
        <v>0</v>
      </c>
      <c r="F402" s="86">
        <f>Цены!E392</f>
        <v>1530</v>
      </c>
      <c r="G402" s="111">
        <f t="shared" si="36"/>
        <v>0</v>
      </c>
      <c r="H402" s="20"/>
    </row>
    <row r="403" spans="1:8" x14ac:dyDescent="0.2">
      <c r="A403" s="5">
        <v>389</v>
      </c>
      <c r="B403" s="153"/>
      <c r="C403" s="84" t="str">
        <f>Цены!B393</f>
        <v xml:space="preserve">Устройство бордюра из плитки (с затиркой) </v>
      </c>
      <c r="D403" s="85" t="str">
        <f>Цены!C393</f>
        <v>м/п</v>
      </c>
      <c r="E403" s="152">
        <f>$D$9</f>
        <v>0</v>
      </c>
      <c r="F403" s="86">
        <f>Цены!E393</f>
        <v>1011</v>
      </c>
      <c r="G403" s="111">
        <f t="shared" si="36"/>
        <v>0</v>
      </c>
      <c r="H403" s="20"/>
    </row>
    <row r="404" spans="1:8" ht="25.5" x14ac:dyDescent="0.2">
      <c r="A404" s="5">
        <v>390</v>
      </c>
      <c r="B404" s="153"/>
      <c r="C404" s="84" t="str">
        <f>Цены!B394</f>
        <v>Облицовка плиткой "фартук" (с затиркой и подрезкой)</v>
      </c>
      <c r="D404" s="85" t="str">
        <f>Цены!C394</f>
        <v>м2</v>
      </c>
      <c r="E404" s="152">
        <f t="shared" ref="E404:E410" si="37">$D$12</f>
        <v>0</v>
      </c>
      <c r="F404" s="86">
        <f>Цены!E394</f>
        <v>4680</v>
      </c>
      <c r="G404" s="111">
        <f t="shared" si="36"/>
        <v>0</v>
      </c>
      <c r="H404" s="20"/>
    </row>
    <row r="405" spans="1:8" ht="25.5" x14ac:dyDescent="0.2">
      <c r="A405" s="5">
        <v>391</v>
      </c>
      <c r="B405" s="153"/>
      <c r="C405" s="84" t="str">
        <f>Цены!B395</f>
        <v>Облицовка керамогранитом "фартук" (с затиркой и подрезкой)</v>
      </c>
      <c r="D405" s="85" t="str">
        <f>Цены!C395</f>
        <v>м2</v>
      </c>
      <c r="E405" s="152">
        <f t="shared" si="37"/>
        <v>0</v>
      </c>
      <c r="F405" s="86">
        <f>Цены!E395</f>
        <v>5475</v>
      </c>
      <c r="G405" s="111">
        <f t="shared" si="36"/>
        <v>0</v>
      </c>
      <c r="H405" s="20"/>
    </row>
    <row r="406" spans="1:8" x14ac:dyDescent="0.2">
      <c r="A406" s="5">
        <v>392</v>
      </c>
      <c r="B406" s="153"/>
      <c r="C406" s="84" t="str">
        <f>Цены!B396</f>
        <v>Фартук из декоративного камня</v>
      </c>
      <c r="D406" s="85" t="str">
        <f>Цены!C396</f>
        <v>м2</v>
      </c>
      <c r="E406" s="152">
        <f t="shared" si="37"/>
        <v>0</v>
      </c>
      <c r="F406" s="86">
        <f>Цены!E396</f>
        <v>5850</v>
      </c>
      <c r="G406" s="111">
        <f t="shared" si="36"/>
        <v>0</v>
      </c>
      <c r="H406" s="20"/>
    </row>
    <row r="407" spans="1:8" x14ac:dyDescent="0.2">
      <c r="A407" s="5">
        <v>393</v>
      </c>
      <c r="B407" s="153"/>
      <c r="C407" s="84" t="str">
        <f>Цены!B397</f>
        <v>Облицовка клинкерным кирпичом с затиркой</v>
      </c>
      <c r="D407" s="85" t="str">
        <f>Цены!C397</f>
        <v>м2</v>
      </c>
      <c r="E407" s="152">
        <f t="shared" si="37"/>
        <v>0</v>
      </c>
      <c r="F407" s="86">
        <f>Цены!E397</f>
        <v>4200</v>
      </c>
      <c r="G407" s="111">
        <f t="shared" si="36"/>
        <v>0</v>
      </c>
      <c r="H407" s="20"/>
    </row>
    <row r="408" spans="1:8" x14ac:dyDescent="0.2">
      <c r="A408" s="5">
        <v>394</v>
      </c>
      <c r="B408" s="153"/>
      <c r="C408" s="84" t="str">
        <f>Цены!B398</f>
        <v>Облицовка  Крупноформатным керамогранитом</v>
      </c>
      <c r="D408" s="85" t="str">
        <f>Цены!C398</f>
        <v>м2</v>
      </c>
      <c r="E408" s="152">
        <f t="shared" si="37"/>
        <v>0</v>
      </c>
      <c r="F408" s="86">
        <f>Цены!E398</f>
        <v>10800</v>
      </c>
      <c r="G408" s="111">
        <f t="shared" si="36"/>
        <v>0</v>
      </c>
      <c r="H408" s="20"/>
    </row>
    <row r="409" spans="1:8" ht="25.5" x14ac:dyDescent="0.2">
      <c r="A409" s="5">
        <v>395</v>
      </c>
      <c r="B409" s="153"/>
      <c r="C409" s="84" t="str">
        <f>Цены!B399</f>
        <v>Облицовка стен керамогранитом до 1200 мм по одной стороне</v>
      </c>
      <c r="D409" s="85" t="str">
        <f>Цены!C399</f>
        <v>м2</v>
      </c>
      <c r="E409" s="152">
        <f t="shared" si="37"/>
        <v>0</v>
      </c>
      <c r="F409" s="86">
        <f>Цены!E399</f>
        <v>5166</v>
      </c>
      <c r="G409" s="111">
        <f t="shared" si="36"/>
        <v>0</v>
      </c>
      <c r="H409" s="20"/>
    </row>
    <row r="410" spans="1:8" ht="25.5" x14ac:dyDescent="0.2">
      <c r="A410" s="5">
        <v>396</v>
      </c>
      <c r="B410" s="153"/>
      <c r="C410" s="84" t="str">
        <f>Цены!B400</f>
        <v>Облицовка стен керамогранитом до 600 мм по одной стороне</v>
      </c>
      <c r="D410" s="85" t="str">
        <f>Цены!C400</f>
        <v>м2</v>
      </c>
      <c r="E410" s="152">
        <f t="shared" si="37"/>
        <v>0</v>
      </c>
      <c r="F410" s="86">
        <f>Цены!E400</f>
        <v>2570</v>
      </c>
      <c r="G410" s="111">
        <f t="shared" si="36"/>
        <v>0</v>
      </c>
      <c r="H410" s="20"/>
    </row>
    <row r="411" spans="1:8" ht="25.5" x14ac:dyDescent="0.2">
      <c r="A411" s="5">
        <v>397</v>
      </c>
      <c r="B411" s="153"/>
      <c r="C411" s="84" t="str">
        <f>Цены!B401</f>
        <v>Подрезка керамогранита крупноформатного до 1200 мм</v>
      </c>
      <c r="D411" s="85" t="str">
        <f>Цены!C401</f>
        <v>м/п</v>
      </c>
      <c r="E411" s="152">
        <f>$D$9</f>
        <v>0</v>
      </c>
      <c r="F411" s="86">
        <f>Цены!E401</f>
        <v>1359</v>
      </c>
      <c r="G411" s="111">
        <f t="shared" si="36"/>
        <v>0</v>
      </c>
      <c r="H411" s="20"/>
    </row>
    <row r="412" spans="1:8" x14ac:dyDescent="0.2">
      <c r="A412" s="5">
        <v>398</v>
      </c>
      <c r="B412" s="153"/>
      <c r="C412" s="84" t="str">
        <f>Цены!B402</f>
        <v>Подрезка керамогранита крупноформатного</v>
      </c>
      <c r="D412" s="85" t="str">
        <f>Цены!C402</f>
        <v>м/п</v>
      </c>
      <c r="E412" s="152">
        <f>$D$9</f>
        <v>0</v>
      </c>
      <c r="F412" s="86">
        <f>Цены!E402</f>
        <v>2471</v>
      </c>
      <c r="G412" s="111">
        <f t="shared" si="36"/>
        <v>0</v>
      </c>
      <c r="H412" s="20"/>
    </row>
    <row r="413" spans="1:8" ht="25.5" x14ac:dyDescent="0.2">
      <c r="A413" s="5">
        <v>399</v>
      </c>
      <c r="B413" s="153"/>
      <c r="C413" s="84" t="str">
        <f>Цены!B403</f>
        <v>Подрезка керамогранита крупноформатного под 45 гр.</v>
      </c>
      <c r="D413" s="85" t="str">
        <f>Цены!C403</f>
        <v>м/п</v>
      </c>
      <c r="E413" s="152">
        <f>$D$9</f>
        <v>0</v>
      </c>
      <c r="F413" s="86">
        <f>Цены!E403</f>
        <v>4286</v>
      </c>
      <c r="G413" s="111">
        <f t="shared" si="36"/>
        <v>0</v>
      </c>
      <c r="H413" s="20"/>
    </row>
    <row r="414" spans="1:8" x14ac:dyDescent="0.2">
      <c r="A414" s="5">
        <v>400</v>
      </c>
      <c r="B414" s="153"/>
      <c r="C414" s="84" t="str">
        <f>Цены!B404</f>
        <v>Подрезка керамогранита 600</v>
      </c>
      <c r="D414" s="85" t="str">
        <f>Цены!C404</f>
        <v>м/п</v>
      </c>
      <c r="E414" s="152">
        <f>$D$9</f>
        <v>0</v>
      </c>
      <c r="F414" s="86">
        <f>Цены!E404</f>
        <v>782</v>
      </c>
      <c r="G414" s="111">
        <f t="shared" si="36"/>
        <v>0</v>
      </c>
      <c r="H414" s="20"/>
    </row>
    <row r="415" spans="1:8" ht="25.5" x14ac:dyDescent="0.2">
      <c r="A415" s="5">
        <v>401</v>
      </c>
      <c r="B415" s="153"/>
      <c r="C415" s="84" t="str">
        <f>Цены!B405</f>
        <v>Высверливание коронкой отверстия в керамической плитке</v>
      </c>
      <c r="D415" s="85" t="str">
        <f>Цены!C405</f>
        <v>шт.</v>
      </c>
      <c r="E415" s="152">
        <v>11</v>
      </c>
      <c r="F415" s="86">
        <f>Цены!E405</f>
        <v>609</v>
      </c>
      <c r="G415" s="111">
        <f t="shared" si="36"/>
        <v>6699</v>
      </c>
      <c r="H415" s="20"/>
    </row>
    <row r="416" spans="1:8" x14ac:dyDescent="0.2">
      <c r="A416" s="5">
        <v>402</v>
      </c>
      <c r="B416" s="153"/>
      <c r="C416" s="84" t="str">
        <f>Цены!B406</f>
        <v xml:space="preserve">Высверливание отверстий в керамограните </v>
      </c>
      <c r="D416" s="85" t="str">
        <f>Цены!C406</f>
        <v>шт.</v>
      </c>
      <c r="E416" s="152">
        <v>1</v>
      </c>
      <c r="F416" s="86">
        <f>Цены!E406</f>
        <v>668</v>
      </c>
      <c r="G416" s="111">
        <f t="shared" si="36"/>
        <v>668</v>
      </c>
      <c r="H416" s="20"/>
    </row>
    <row r="417" spans="1:9" ht="25.5" x14ac:dyDescent="0.2">
      <c r="A417" s="5">
        <v>403</v>
      </c>
      <c r="B417" s="153"/>
      <c r="C417" s="84" t="str">
        <f>Цены!B407</f>
        <v>Облицовка стен декоративным камнем (с затиркой)</v>
      </c>
      <c r="D417" s="85" t="str">
        <f>Цены!C407</f>
        <v>м2</v>
      </c>
      <c r="E417" s="152">
        <f>$D$12</f>
        <v>0</v>
      </c>
      <c r="F417" s="86">
        <f>Цены!E407</f>
        <v>3519</v>
      </c>
      <c r="G417" s="111">
        <f t="shared" si="36"/>
        <v>0</v>
      </c>
      <c r="H417" s="20"/>
    </row>
    <row r="418" spans="1:9" x14ac:dyDescent="0.2">
      <c r="A418" s="5">
        <v>404</v>
      </c>
      <c r="B418" s="153"/>
      <c r="C418" s="84" t="str">
        <f>Цены!B408</f>
        <v>Затирка плитки(стены)</v>
      </c>
      <c r="D418" s="85" t="str">
        <f>Цены!C408</f>
        <v>м2</v>
      </c>
      <c r="E418" s="152">
        <f>$D$12</f>
        <v>0</v>
      </c>
      <c r="F418" s="86">
        <f>Цены!E408</f>
        <v>330</v>
      </c>
      <c r="G418" s="111">
        <f t="shared" si="36"/>
        <v>0</v>
      </c>
      <c r="H418" s="20"/>
    </row>
    <row r="419" spans="1:9" x14ac:dyDescent="0.2">
      <c r="A419" s="5">
        <v>405</v>
      </c>
      <c r="B419" s="153"/>
      <c r="C419" s="84" t="str">
        <f>Цены!B409</f>
        <v xml:space="preserve">Затирка плитки эпоксидной затиркой </v>
      </c>
      <c r="D419" s="85" t="str">
        <f>Цены!C409</f>
        <v>м2</v>
      </c>
      <c r="E419" s="152">
        <f>$D$12</f>
        <v>0</v>
      </c>
      <c r="F419" s="86">
        <f>Цены!E409</f>
        <v>1301</v>
      </c>
      <c r="G419" s="111">
        <f t="shared" si="36"/>
        <v>0</v>
      </c>
      <c r="H419" s="20"/>
    </row>
    <row r="420" spans="1:9" ht="38.25" x14ac:dyDescent="0.2">
      <c r="A420" s="5">
        <v>406</v>
      </c>
      <c r="B420" s="153"/>
      <c r="C420" s="84" t="str">
        <f>Цены!B410</f>
        <v>Затирка швов в керамической плитке нестандартного размера (10*10, рзноразмерной плитке , мраморной плитке)</v>
      </c>
      <c r="D420" s="85" t="str">
        <f>Цены!C410</f>
        <v>м2</v>
      </c>
      <c r="E420" s="152">
        <f>$D$12</f>
        <v>0</v>
      </c>
      <c r="F420" s="86">
        <f>Цены!E410</f>
        <v>750</v>
      </c>
      <c r="G420" s="111">
        <f t="shared" si="36"/>
        <v>0</v>
      </c>
      <c r="H420" s="20"/>
    </row>
    <row r="421" spans="1:9" x14ac:dyDescent="0.2">
      <c r="A421" s="5">
        <v>407</v>
      </c>
      <c r="B421" s="153"/>
      <c r="C421" s="84" t="str">
        <f>Цены!B411</f>
        <v xml:space="preserve">Вставки из стеклоблоков поштучно в ниши, стены </v>
      </c>
      <c r="D421" s="85" t="str">
        <f>Цены!C411</f>
        <v>шт.</v>
      </c>
      <c r="E421" s="152">
        <v>1</v>
      </c>
      <c r="F421" s="86">
        <f>Цены!E411</f>
        <v>867</v>
      </c>
      <c r="G421" s="111">
        <f t="shared" si="36"/>
        <v>867</v>
      </c>
      <c r="H421" s="20"/>
    </row>
    <row r="422" spans="1:9" ht="25.5" x14ac:dyDescent="0.2">
      <c r="A422" s="5">
        <v>408</v>
      </c>
      <c r="B422" s="153"/>
      <c r="C422" s="84" t="str">
        <f>Цены!B412</f>
        <v>Укладка стеклоблоков ( устройство перегородок, стен)</v>
      </c>
      <c r="D422" s="85" t="str">
        <f>Цены!C412</f>
        <v>м2</v>
      </c>
      <c r="E422" s="152">
        <f>$D$12</f>
        <v>0</v>
      </c>
      <c r="F422" s="86">
        <f>Цены!E412</f>
        <v>5928</v>
      </c>
      <c r="G422" s="111">
        <f t="shared" ref="G422:G453" si="38">E422*F422</f>
        <v>0</v>
      </c>
      <c r="H422" s="20"/>
    </row>
    <row r="423" spans="1:9" x14ac:dyDescent="0.2">
      <c r="A423" s="5">
        <v>409</v>
      </c>
      <c r="B423" s="153"/>
      <c r="C423" s="84" t="str">
        <f>Цены!B413</f>
        <v>Установка углового профиля (для плитки)</v>
      </c>
      <c r="D423" s="85" t="str">
        <f>Цены!C413</f>
        <v>м/п</v>
      </c>
      <c r="E423" s="152">
        <f>$D$9</f>
        <v>0</v>
      </c>
      <c r="F423" s="86">
        <f>Цены!E413</f>
        <v>294</v>
      </c>
      <c r="G423" s="111">
        <f t="shared" si="38"/>
        <v>0</v>
      </c>
      <c r="H423" s="20"/>
    </row>
    <row r="424" spans="1:9" x14ac:dyDescent="0.2">
      <c r="A424" s="5">
        <v>410</v>
      </c>
      <c r="B424" s="153"/>
      <c r="C424" s="84" t="str">
        <f>Цены!B414</f>
        <v>Облицовка стеновыми ПВХ панелями  (до 10м2)</v>
      </c>
      <c r="D424" s="85" t="str">
        <f>Цены!C414</f>
        <v>м2</v>
      </c>
      <c r="E424" s="152">
        <f>$D$12</f>
        <v>0</v>
      </c>
      <c r="F424" s="86">
        <f>Цены!E414</f>
        <v>1260</v>
      </c>
      <c r="G424" s="111">
        <f t="shared" si="38"/>
        <v>0</v>
      </c>
      <c r="H424" s="20"/>
    </row>
    <row r="425" spans="1:9" ht="25.5" x14ac:dyDescent="0.2">
      <c r="A425" s="5">
        <v>411</v>
      </c>
      <c r="B425" s="153"/>
      <c r="C425" s="84" t="str">
        <f>Цены!B415</f>
        <v>Облицовка стеновыми ПВХ панелями (свыше 10м2)</v>
      </c>
      <c r="D425" s="85" t="str">
        <f>Цены!C415</f>
        <v>м2</v>
      </c>
      <c r="E425" s="152">
        <f>$D$12</f>
        <v>0</v>
      </c>
      <c r="F425" s="86">
        <f>Цены!E415</f>
        <v>879</v>
      </c>
      <c r="G425" s="111">
        <f t="shared" si="38"/>
        <v>0</v>
      </c>
      <c r="H425" s="20"/>
    </row>
    <row r="426" spans="1:9" ht="25.5" x14ac:dyDescent="0.2">
      <c r="A426" s="5">
        <v>412</v>
      </c>
      <c r="B426" s="153"/>
      <c r="C426" s="84" t="str">
        <f>Цены!B416</f>
        <v>Монтаж стеновых ПВХ панелей с устройством каркаса</v>
      </c>
      <c r="D426" s="85" t="str">
        <f>Цены!C416</f>
        <v>м2</v>
      </c>
      <c r="E426" s="152">
        <f>$D$12</f>
        <v>0</v>
      </c>
      <c r="F426" s="86">
        <f>Цены!E416</f>
        <v>1739</v>
      </c>
      <c r="G426" s="111">
        <f t="shared" si="38"/>
        <v>0</v>
      </c>
      <c r="H426" s="20"/>
    </row>
    <row r="427" spans="1:9" x14ac:dyDescent="0.2">
      <c r="A427" s="5">
        <v>413</v>
      </c>
      <c r="B427" s="153"/>
      <c r="C427" s="84" t="str">
        <f>Цены!B417</f>
        <v xml:space="preserve">Монтаж стеновых 3D панелей на клей </v>
      </c>
      <c r="D427" s="85" t="str">
        <f>Цены!C417</f>
        <v>м2</v>
      </c>
      <c r="E427" s="152">
        <f>$D$12</f>
        <v>0</v>
      </c>
      <c r="F427" s="86">
        <f>Цены!E417</f>
        <v>3368</v>
      </c>
      <c r="G427" s="111">
        <f t="shared" si="38"/>
        <v>0</v>
      </c>
      <c r="H427" s="20"/>
      <c r="I427" s="88"/>
    </row>
    <row r="428" spans="1:9" x14ac:dyDescent="0.2">
      <c r="A428" s="5">
        <v>414</v>
      </c>
      <c r="B428" s="153"/>
      <c r="C428" s="84" t="str">
        <f>Цены!B418</f>
        <v xml:space="preserve">Монтаж молдингов на стену </v>
      </c>
      <c r="D428" s="85" t="str">
        <f>Цены!C418</f>
        <v>м/п</v>
      </c>
      <c r="E428" s="152">
        <f>$D$9</f>
        <v>0</v>
      </c>
      <c r="F428" s="86">
        <f>Цены!E418</f>
        <v>630</v>
      </c>
      <c r="G428" s="111">
        <f t="shared" si="38"/>
        <v>0</v>
      </c>
      <c r="H428" s="20"/>
    </row>
    <row r="429" spans="1:9" x14ac:dyDescent="0.2">
      <c r="A429" s="5">
        <v>415</v>
      </c>
      <c r="B429" s="153"/>
      <c r="C429" s="84" t="str">
        <f>Цены!B419</f>
        <v xml:space="preserve">Запил молдингов под 45 градусов </v>
      </c>
      <c r="D429" s="85" t="str">
        <f>Цены!C419</f>
        <v>шт.</v>
      </c>
      <c r="E429" s="152">
        <v>1</v>
      </c>
      <c r="F429" s="86">
        <f>Цены!E419</f>
        <v>81</v>
      </c>
      <c r="G429" s="111">
        <f t="shared" si="38"/>
        <v>81</v>
      </c>
      <c r="H429" s="20"/>
    </row>
    <row r="430" spans="1:9" x14ac:dyDescent="0.2">
      <c r="A430" s="5">
        <v>416</v>
      </c>
      <c r="B430" s="153"/>
      <c r="C430" s="84" t="str">
        <f>Цены!B420</f>
        <v>Монтаж ламината на клей</v>
      </c>
      <c r="D430" s="85" t="str">
        <f>Цены!C420</f>
        <v>м2</v>
      </c>
      <c r="E430" s="152">
        <f t="shared" ref="E430:E445" si="39">$D$12</f>
        <v>0</v>
      </c>
      <c r="F430" s="86">
        <f>Цены!E420</f>
        <v>1868</v>
      </c>
      <c r="G430" s="111">
        <f t="shared" si="38"/>
        <v>0</v>
      </c>
      <c r="H430" s="20"/>
    </row>
    <row r="431" spans="1:9" ht="25.5" x14ac:dyDescent="0.2">
      <c r="A431" s="5">
        <v>417</v>
      </c>
      <c r="B431" s="153"/>
      <c r="C431" s="84" t="str">
        <f>Цены!B421</f>
        <v>Облицовка стеновыми панелями (с устройством каркаса)</v>
      </c>
      <c r="D431" s="85" t="str">
        <f>Цены!C421</f>
        <v>м2</v>
      </c>
      <c r="E431" s="152">
        <f t="shared" si="39"/>
        <v>0</v>
      </c>
      <c r="F431" s="86">
        <f>Цены!E421</f>
        <v>1761</v>
      </c>
      <c r="G431" s="111">
        <f t="shared" si="38"/>
        <v>0</v>
      </c>
      <c r="H431" s="20"/>
    </row>
    <row r="432" spans="1:9" ht="25.5" x14ac:dyDescent="0.2">
      <c r="A432" s="5">
        <v>418</v>
      </c>
      <c r="B432" s="153"/>
      <c r="C432" s="84" t="str">
        <f>Цены!B422</f>
        <v xml:space="preserve">Облицовка стен деревянной вагонкой с устройством каркаса </v>
      </c>
      <c r="D432" s="85" t="str">
        <f>Цены!C422</f>
        <v>м2</v>
      </c>
      <c r="E432" s="152">
        <f t="shared" si="39"/>
        <v>0</v>
      </c>
      <c r="F432" s="86">
        <f>Цены!E422</f>
        <v>3090</v>
      </c>
      <c r="G432" s="111">
        <f t="shared" si="38"/>
        <v>0</v>
      </c>
      <c r="H432" s="20"/>
    </row>
    <row r="433" spans="1:8" ht="25.5" x14ac:dyDescent="0.2">
      <c r="A433" s="5">
        <v>419</v>
      </c>
      <c r="B433" s="153"/>
      <c r="C433" s="84" t="str">
        <f>Цены!B423</f>
        <v>Покрытие деревянных поверхностей лаком или тонирующим составом в 1 слой</v>
      </c>
      <c r="D433" s="85" t="str">
        <f>Цены!C423</f>
        <v>м2</v>
      </c>
      <c r="E433" s="152">
        <f t="shared" si="39"/>
        <v>0</v>
      </c>
      <c r="F433" s="86">
        <f>Цены!E423</f>
        <v>297</v>
      </c>
      <c r="G433" s="111">
        <f t="shared" si="38"/>
        <v>0</v>
      </c>
      <c r="H433" s="20"/>
    </row>
    <row r="434" spans="1:8" ht="25.5" x14ac:dyDescent="0.2">
      <c r="A434" s="5">
        <v>420</v>
      </c>
      <c r="B434" s="153"/>
      <c r="C434" s="84" t="str">
        <f>Цены!B424</f>
        <v>Оклейка стен стеклянными/зеркальными элементами (размер менее 20*20)</v>
      </c>
      <c r="D434" s="85" t="str">
        <f>Цены!C424</f>
        <v>м2</v>
      </c>
      <c r="E434" s="152">
        <f t="shared" si="39"/>
        <v>0</v>
      </c>
      <c r="F434" s="86">
        <f>Цены!E424</f>
        <v>3090</v>
      </c>
      <c r="G434" s="111">
        <f t="shared" si="38"/>
        <v>0</v>
      </c>
      <c r="H434" s="20"/>
    </row>
    <row r="435" spans="1:8" ht="25.5" x14ac:dyDescent="0.2">
      <c r="A435" s="5">
        <v>421</v>
      </c>
      <c r="B435" s="153"/>
      <c r="C435" s="84" t="str">
        <f>Цены!B425</f>
        <v>Оклейка стен стеклянными/зеркальными элементами (размер более 20*20)</v>
      </c>
      <c r="D435" s="85" t="str">
        <f>Цены!C425</f>
        <v>м2</v>
      </c>
      <c r="E435" s="152">
        <f t="shared" si="39"/>
        <v>0</v>
      </c>
      <c r="F435" s="86">
        <f>Цены!E425</f>
        <v>2520</v>
      </c>
      <c r="G435" s="111">
        <f t="shared" si="38"/>
        <v>0</v>
      </c>
      <c r="H435" s="20"/>
    </row>
    <row r="436" spans="1:8" x14ac:dyDescent="0.2">
      <c r="A436" s="5">
        <v>422</v>
      </c>
      <c r="B436" s="153"/>
      <c r="C436" s="84" t="str">
        <f>Цены!B426</f>
        <v>Декоративная  штукатурка</v>
      </c>
      <c r="D436" s="85" t="str">
        <f>Цены!C426</f>
        <v>м2</v>
      </c>
      <c r="E436" s="152">
        <f t="shared" si="39"/>
        <v>0</v>
      </c>
      <c r="F436" s="86">
        <f>Цены!E426</f>
        <v>2280</v>
      </c>
      <c r="G436" s="111">
        <f t="shared" si="38"/>
        <v>0</v>
      </c>
      <c r="H436" s="20"/>
    </row>
    <row r="437" spans="1:8" x14ac:dyDescent="0.2">
      <c r="A437" s="5">
        <v>423</v>
      </c>
      <c r="B437" s="153"/>
      <c r="C437" s="84" t="str">
        <f>Цены!B427</f>
        <v>Фактурная  штукатурка</v>
      </c>
      <c r="D437" s="85" t="str">
        <f>Цены!C427</f>
        <v>м2</v>
      </c>
      <c r="E437" s="152">
        <f t="shared" si="39"/>
        <v>0</v>
      </c>
      <c r="F437" s="86">
        <f>Цены!E427</f>
        <v>981</v>
      </c>
      <c r="G437" s="111">
        <f t="shared" si="38"/>
        <v>0</v>
      </c>
      <c r="H437" s="20"/>
    </row>
    <row r="438" spans="1:8" x14ac:dyDescent="0.2">
      <c r="A438" s="5">
        <v>424</v>
      </c>
      <c r="B438" s="153"/>
      <c r="C438" s="84" t="str">
        <f>Цены!B428</f>
        <v>Венецианская  штукатурка</v>
      </c>
      <c r="D438" s="85" t="str">
        <f>Цены!C428</f>
        <v>м2</v>
      </c>
      <c r="E438" s="152">
        <f t="shared" si="39"/>
        <v>0</v>
      </c>
      <c r="F438" s="86">
        <f>Цены!E428</f>
        <v>3953</v>
      </c>
      <c r="G438" s="111">
        <f t="shared" si="38"/>
        <v>0</v>
      </c>
      <c r="H438" s="20"/>
    </row>
    <row r="439" spans="1:8" x14ac:dyDescent="0.2">
      <c r="A439" s="5">
        <v>425</v>
      </c>
      <c r="B439" s="153"/>
      <c r="C439" s="84" t="str">
        <f>Цены!B429</f>
        <v>Нанесение жидких обоев</v>
      </c>
      <c r="D439" s="85" t="str">
        <f>Цены!C429</f>
        <v>м2</v>
      </c>
      <c r="E439" s="152">
        <f t="shared" si="39"/>
        <v>0</v>
      </c>
      <c r="F439" s="86">
        <f>Цены!E429</f>
        <v>1170</v>
      </c>
      <c r="G439" s="111">
        <f t="shared" si="38"/>
        <v>0</v>
      </c>
      <c r="H439" s="20"/>
    </row>
    <row r="440" spans="1:8" x14ac:dyDescent="0.2">
      <c r="A440" s="5">
        <v>426</v>
      </c>
      <c r="B440" s="153"/>
      <c r="C440" s="84" t="str">
        <f>Цены!B430</f>
        <v>Оклейка стен обоями шириной менее 700мм</v>
      </c>
      <c r="D440" s="85" t="str">
        <f>Цены!C430</f>
        <v>м2</v>
      </c>
      <c r="E440" s="152">
        <f t="shared" si="39"/>
        <v>0</v>
      </c>
      <c r="F440" s="86">
        <f>Цены!E430</f>
        <v>728</v>
      </c>
      <c r="G440" s="111">
        <f t="shared" si="38"/>
        <v>0</v>
      </c>
      <c r="H440" s="20"/>
    </row>
    <row r="441" spans="1:8" x14ac:dyDescent="0.2">
      <c r="A441" s="5">
        <v>427</v>
      </c>
      <c r="B441" s="153"/>
      <c r="C441" s="84" t="str">
        <f>Цены!B431</f>
        <v>Оклейка стен обоями без подбора</v>
      </c>
      <c r="D441" s="85" t="str">
        <f>Цены!C431</f>
        <v>м2</v>
      </c>
      <c r="E441" s="152">
        <f t="shared" si="39"/>
        <v>0</v>
      </c>
      <c r="F441" s="86">
        <f>Цены!E431</f>
        <v>720</v>
      </c>
      <c r="G441" s="111">
        <f t="shared" si="38"/>
        <v>0</v>
      </c>
      <c r="H441" s="20"/>
    </row>
    <row r="442" spans="1:8" x14ac:dyDescent="0.2">
      <c r="A442" s="5">
        <v>428</v>
      </c>
      <c r="B442" s="153"/>
      <c r="C442" s="84" t="str">
        <f>Цены!B432</f>
        <v>Оклейка стен обоями с подбором</v>
      </c>
      <c r="D442" s="85" t="str">
        <f>Цены!C432</f>
        <v>м2</v>
      </c>
      <c r="E442" s="152">
        <f t="shared" si="39"/>
        <v>0</v>
      </c>
      <c r="F442" s="86">
        <f>Цены!E432</f>
        <v>810</v>
      </c>
      <c r="G442" s="111">
        <f t="shared" si="38"/>
        <v>0</v>
      </c>
      <c r="H442" s="20"/>
    </row>
    <row r="443" spans="1:8" x14ac:dyDescent="0.2">
      <c r="A443" s="5">
        <v>429</v>
      </c>
      <c r="B443" s="153"/>
      <c r="C443" s="84" t="str">
        <f>Цены!B433</f>
        <v xml:space="preserve">Оклейка стен текстильными обоями </v>
      </c>
      <c r="D443" s="85" t="str">
        <f>Цены!C433</f>
        <v>м2</v>
      </c>
      <c r="E443" s="152">
        <f t="shared" si="39"/>
        <v>0</v>
      </c>
      <c r="F443" s="86">
        <f>Цены!E433</f>
        <v>939</v>
      </c>
      <c r="G443" s="111">
        <f t="shared" si="38"/>
        <v>0</v>
      </c>
      <c r="H443" s="20"/>
    </row>
    <row r="444" spans="1:8" x14ac:dyDescent="0.2">
      <c r="A444" s="5">
        <v>430</v>
      </c>
      <c r="B444" s="153"/>
      <c r="C444" s="84" t="str">
        <f>Цены!B434</f>
        <v>Оклейка стен обоями под окраску</v>
      </c>
      <c r="D444" s="85" t="str">
        <f>Цены!C434</f>
        <v>м2</v>
      </c>
      <c r="E444" s="152">
        <f t="shared" si="39"/>
        <v>0</v>
      </c>
      <c r="F444" s="86">
        <f>Цены!E434</f>
        <v>630</v>
      </c>
      <c r="G444" s="111">
        <f t="shared" si="38"/>
        <v>0</v>
      </c>
      <c r="H444" s="20"/>
    </row>
    <row r="445" spans="1:8" ht="25.5" x14ac:dyDescent="0.2">
      <c r="A445" s="5">
        <v>431</v>
      </c>
      <c r="B445" s="153"/>
      <c r="C445" s="84" t="str">
        <f>Цены!B435</f>
        <v>Оклейка стен флизелиновым холстом (110,130,150 г/м2)</v>
      </c>
      <c r="D445" s="85" t="str">
        <f>Цены!C435</f>
        <v>м2</v>
      </c>
      <c r="E445" s="152">
        <f t="shared" si="39"/>
        <v>0</v>
      </c>
      <c r="F445" s="86">
        <f>Цены!E435</f>
        <v>465</v>
      </c>
      <c r="G445" s="111">
        <f t="shared" si="38"/>
        <v>0</v>
      </c>
      <c r="H445" s="20"/>
    </row>
    <row r="446" spans="1:8" x14ac:dyDescent="0.2">
      <c r="A446" s="5">
        <v>432</v>
      </c>
      <c r="B446" s="153"/>
      <c r="C446" s="84" t="str">
        <f>Цены!B436</f>
        <v xml:space="preserve">Оклеивание стен обоями шелкография </v>
      </c>
      <c r="D446" s="85" t="str">
        <f>Цены!C436</f>
        <v>м2</v>
      </c>
      <c r="E446" s="152">
        <f>$D$9</f>
        <v>0</v>
      </c>
      <c r="F446" s="86">
        <f>Цены!E436</f>
        <v>1413</v>
      </c>
      <c r="G446" s="111">
        <f t="shared" si="38"/>
        <v>0</v>
      </c>
      <c r="H446" s="20"/>
    </row>
    <row r="447" spans="1:8" x14ac:dyDescent="0.2">
      <c r="A447" s="5">
        <v>433</v>
      </c>
      <c r="B447" s="153"/>
      <c r="C447" s="84" t="str">
        <f>Цены!B437</f>
        <v>Поклейка обойного бордюра</v>
      </c>
      <c r="D447" s="85" t="str">
        <f>Цены!C437</f>
        <v>м/п</v>
      </c>
      <c r="E447" s="152">
        <f>$D$12</f>
        <v>0</v>
      </c>
      <c r="F447" s="86">
        <f>Цены!E437</f>
        <v>362</v>
      </c>
      <c r="G447" s="111">
        <f t="shared" si="38"/>
        <v>0</v>
      </c>
      <c r="H447" s="20"/>
    </row>
    <row r="448" spans="1:8" x14ac:dyDescent="0.2">
      <c r="A448" s="5">
        <v>434</v>
      </c>
      <c r="B448" s="153"/>
      <c r="C448" s="84" t="str">
        <f>Цены!B438</f>
        <v xml:space="preserve">Поклейка фотообоев/бумажных обоев </v>
      </c>
      <c r="D448" s="85" t="str">
        <f>Цены!C438</f>
        <v>м2</v>
      </c>
      <c r="E448" s="152">
        <f>$D$12</f>
        <v>0</v>
      </c>
      <c r="F448" s="86">
        <f>Цены!E438</f>
        <v>3123</v>
      </c>
      <c r="G448" s="111">
        <f t="shared" si="38"/>
        <v>0</v>
      </c>
      <c r="H448" s="20"/>
    </row>
    <row r="449" spans="1:8" ht="25.5" x14ac:dyDescent="0.2">
      <c r="A449" s="5">
        <v>435</v>
      </c>
      <c r="B449" s="153"/>
      <c r="C449" s="84" t="str">
        <f>Цены!B439</f>
        <v xml:space="preserve">Оклеивание стен шелковыми обоями VIP класса, обоями типа соломка, пробковым покрытием </v>
      </c>
      <c r="D449" s="85" t="str">
        <f>Цены!C439</f>
        <v>м2</v>
      </c>
      <c r="E449" s="152">
        <f>$D$9</f>
        <v>0</v>
      </c>
      <c r="F449" s="86">
        <f>Цены!E439</f>
        <v>4296</v>
      </c>
      <c r="G449" s="111">
        <f t="shared" si="38"/>
        <v>0</v>
      </c>
      <c r="H449" s="20"/>
    </row>
    <row r="450" spans="1:8" x14ac:dyDescent="0.2">
      <c r="A450" s="5">
        <v>436</v>
      </c>
      <c r="B450" s="153"/>
      <c r="C450" s="84" t="str">
        <f>Цены!B440</f>
        <v>Оклеивание стены фреской/панно</v>
      </c>
      <c r="D450" s="85" t="str">
        <f>Цены!C440</f>
        <v>м2</v>
      </c>
      <c r="E450" s="152">
        <f>$D$12</f>
        <v>0</v>
      </c>
      <c r="F450" s="86">
        <f>Цены!E440</f>
        <v>3150</v>
      </c>
      <c r="G450" s="111">
        <f t="shared" si="38"/>
        <v>0</v>
      </c>
      <c r="H450" s="20"/>
    </row>
    <row r="451" spans="1:8" x14ac:dyDescent="0.2">
      <c r="A451" s="5">
        <v>437</v>
      </c>
      <c r="B451" s="153"/>
      <c r="C451" s="84" t="str">
        <f>Цены!B441</f>
        <v>Окраска молдингов стены</v>
      </c>
      <c r="D451" s="85" t="str">
        <f>Цены!C441</f>
        <v>м/п</v>
      </c>
      <c r="E451" s="152">
        <f>$D$12</f>
        <v>0</v>
      </c>
      <c r="F451" s="86">
        <f>Цены!E441</f>
        <v>368</v>
      </c>
      <c r="G451" s="111">
        <f t="shared" si="38"/>
        <v>0</v>
      </c>
      <c r="H451" s="20"/>
    </row>
    <row r="452" spans="1:8" x14ac:dyDescent="0.2">
      <c r="A452" s="5">
        <v>438</v>
      </c>
      <c r="B452" s="153"/>
      <c r="C452" s="84" t="str">
        <f>Цены!B442</f>
        <v>Окраска кирпичной /бетонной стены( стиль лофт)</v>
      </c>
      <c r="D452" s="85" t="str">
        <f>Цены!C442</f>
        <v>м2</v>
      </c>
      <c r="E452" s="152">
        <f>$D$12</f>
        <v>0</v>
      </c>
      <c r="F452" s="86">
        <f>Цены!E442</f>
        <v>672</v>
      </c>
      <c r="G452" s="111">
        <f t="shared" si="38"/>
        <v>0</v>
      </c>
      <c r="H452" s="20"/>
    </row>
    <row r="453" spans="1:8" x14ac:dyDescent="0.2">
      <c r="A453" s="5">
        <v>439</v>
      </c>
      <c r="B453" s="153"/>
      <c r="C453" s="84" t="str">
        <f>Цены!B443</f>
        <v>Окраска стен в 2 слоя</v>
      </c>
      <c r="D453" s="85" t="str">
        <f>Цены!C443</f>
        <v>м2</v>
      </c>
      <c r="E453" s="152">
        <f>$D$12</f>
        <v>0</v>
      </c>
      <c r="F453" s="86">
        <f>Цены!E443</f>
        <v>518</v>
      </c>
      <c r="G453" s="111">
        <f t="shared" si="38"/>
        <v>0</v>
      </c>
      <c r="H453" s="20"/>
    </row>
    <row r="454" spans="1:8" x14ac:dyDescent="0.2">
      <c r="A454" s="5">
        <v>440</v>
      </c>
      <c r="B454" s="153"/>
      <c r="C454" s="84" t="str">
        <f>Цены!B444</f>
        <v>Окраска стен (цветная) до 3х цветов</v>
      </c>
      <c r="D454" s="85" t="str">
        <f>Цены!C444</f>
        <v>м2</v>
      </c>
      <c r="E454" s="152">
        <f>$D$9</f>
        <v>0</v>
      </c>
      <c r="F454" s="86">
        <f>Цены!E444</f>
        <v>953</v>
      </c>
      <c r="G454" s="111">
        <f>E454*F454</f>
        <v>0</v>
      </c>
      <c r="H454" s="20"/>
    </row>
    <row r="455" spans="1:8" x14ac:dyDescent="0.2">
      <c r="A455" s="5">
        <v>441</v>
      </c>
      <c r="B455" s="153"/>
      <c r="C455" s="84" t="str">
        <f>Цены!B445</f>
        <v>Окраска обоев в 2 слоя</v>
      </c>
      <c r="D455" s="85" t="str">
        <f>Цены!C445</f>
        <v>м2</v>
      </c>
      <c r="E455" s="152">
        <f>$D$12</f>
        <v>0</v>
      </c>
      <c r="F455" s="86">
        <f>Цены!E445</f>
        <v>413</v>
      </c>
      <c r="G455" s="111">
        <f>E455*F455</f>
        <v>0</v>
      </c>
      <c r="H455" s="20"/>
    </row>
    <row r="456" spans="1:8" x14ac:dyDescent="0.2">
      <c r="A456" s="5">
        <v>442</v>
      </c>
      <c r="B456" s="153"/>
      <c r="C456" s="84" t="str">
        <f>Цены!B446</f>
        <v>Установка люка "невидимка"</v>
      </c>
      <c r="D456" s="85" t="str">
        <f>Цены!C446</f>
        <v>шт.</v>
      </c>
      <c r="E456" s="152">
        <v>1</v>
      </c>
      <c r="F456" s="86">
        <f>Цены!E446</f>
        <v>4149</v>
      </c>
      <c r="G456" s="111">
        <f>E456*F456</f>
        <v>4149</v>
      </c>
      <c r="H456" s="20"/>
    </row>
    <row r="457" spans="1:8" x14ac:dyDescent="0.2">
      <c r="A457" s="5">
        <v>443</v>
      </c>
      <c r="B457" s="153"/>
      <c r="C457" s="84" t="str">
        <f>Цены!B447</f>
        <v>Установка люка (металл/ПВХ)</v>
      </c>
      <c r="D457" s="85" t="str">
        <f>Цены!C447</f>
        <v>шт.</v>
      </c>
      <c r="E457" s="152">
        <v>1</v>
      </c>
      <c r="F457" s="86">
        <f>Цены!E447</f>
        <v>1113</v>
      </c>
      <c r="G457" s="111">
        <f>E457*F457</f>
        <v>1113</v>
      </c>
      <c r="H457" s="20"/>
    </row>
    <row r="458" spans="1:8" x14ac:dyDescent="0.2">
      <c r="A458" s="5">
        <v>444</v>
      </c>
      <c r="B458" s="153"/>
      <c r="C458" s="84" t="str">
        <f>Цены!B448</f>
        <v>Установка пластикового декоративного уголка</v>
      </c>
      <c r="D458" s="85" t="str">
        <f>Цены!C448</f>
        <v>м/п</v>
      </c>
      <c r="E458" s="152">
        <f>$D$9</f>
        <v>0</v>
      </c>
      <c r="F458" s="86">
        <f>Цены!E448</f>
        <v>297</v>
      </c>
      <c r="G458" s="111">
        <f>E458*F458</f>
        <v>0</v>
      </c>
      <c r="H458" s="20"/>
    </row>
    <row r="459" spans="1:8" x14ac:dyDescent="0.2">
      <c r="A459" s="5">
        <v>445</v>
      </c>
      <c r="B459" s="103" t="str">
        <f>IF(SUM(B460:B466)&gt;0,1,"")</f>
        <v/>
      </c>
      <c r="C459" s="428" t="s">
        <v>49</v>
      </c>
      <c r="D459" s="428"/>
      <c r="E459" s="428"/>
      <c r="F459" s="428"/>
      <c r="G459" s="428"/>
      <c r="H459" s="20"/>
    </row>
    <row r="460" spans="1:8" x14ac:dyDescent="0.2">
      <c r="A460" s="5">
        <v>446</v>
      </c>
      <c r="B460" s="153"/>
      <c r="C460" s="84" t="str">
        <f>Цены!B450</f>
        <v>Окраска откосов, углов</v>
      </c>
      <c r="D460" s="85" t="str">
        <f>Цены!C450</f>
        <v>м/п</v>
      </c>
      <c r="E460" s="152">
        <f t="shared" ref="E460:E466" si="40">$G$13</f>
        <v>0</v>
      </c>
      <c r="F460" s="86">
        <f>Цены!E450</f>
        <v>384</v>
      </c>
      <c r="G460" s="111">
        <f t="shared" ref="G460:G466" si="41">E460*F460</f>
        <v>0</v>
      </c>
      <c r="H460" s="20"/>
    </row>
    <row r="461" spans="1:8" x14ac:dyDescent="0.2">
      <c r="A461" s="5">
        <v>447</v>
      </c>
      <c r="B461" s="153"/>
      <c r="C461" s="84" t="str">
        <f>Цены!B451</f>
        <v>Оклейка откосов обоями</v>
      </c>
      <c r="D461" s="85" t="str">
        <f>Цены!C451</f>
        <v>м/п</v>
      </c>
      <c r="E461" s="152">
        <f t="shared" si="40"/>
        <v>0</v>
      </c>
      <c r="F461" s="86">
        <f>Цены!E451</f>
        <v>390</v>
      </c>
      <c r="G461" s="111">
        <f t="shared" si="41"/>
        <v>0</v>
      </c>
      <c r="H461" s="20"/>
    </row>
    <row r="462" spans="1:8" x14ac:dyDescent="0.2">
      <c r="A462" s="5">
        <v>448</v>
      </c>
      <c r="B462" s="153"/>
      <c r="C462" s="84" t="str">
        <f>Цены!B452</f>
        <v>Установка ПВХ уголка</v>
      </c>
      <c r="D462" s="85" t="str">
        <f>Цены!C452</f>
        <v>м/п</v>
      </c>
      <c r="E462" s="152">
        <f t="shared" si="40"/>
        <v>0</v>
      </c>
      <c r="F462" s="86">
        <f>Цены!E452</f>
        <v>218</v>
      </c>
      <c r="G462" s="111">
        <f t="shared" si="41"/>
        <v>0</v>
      </c>
      <c r="H462" s="20"/>
    </row>
    <row r="463" spans="1:8" ht="25.5" x14ac:dyDescent="0.2">
      <c r="A463" s="5">
        <v>449</v>
      </c>
      <c r="B463" s="153"/>
      <c r="C463" s="84" t="str">
        <f>Цены!B453</f>
        <v>Устройство откосов из ПВХ панелей, сэндвич-панелей</v>
      </c>
      <c r="D463" s="85" t="str">
        <f>Цены!C453</f>
        <v>м/п</v>
      </c>
      <c r="E463" s="152">
        <f t="shared" si="40"/>
        <v>0</v>
      </c>
      <c r="F463" s="86">
        <f>Цены!E453</f>
        <v>1103</v>
      </c>
      <c r="G463" s="111">
        <f t="shared" si="41"/>
        <v>0</v>
      </c>
      <c r="H463" s="20"/>
    </row>
    <row r="464" spans="1:8" x14ac:dyDescent="0.2">
      <c r="A464" s="5">
        <v>450</v>
      </c>
      <c r="B464" s="153"/>
      <c r="C464" s="84" t="str">
        <f>Цены!B454</f>
        <v>Облицовка откосов плиткой</v>
      </c>
      <c r="D464" s="85" t="str">
        <f>Цены!C454</f>
        <v>м/п</v>
      </c>
      <c r="E464" s="152">
        <f t="shared" si="40"/>
        <v>0</v>
      </c>
      <c r="F464" s="86">
        <f>Цены!E454</f>
        <v>2018</v>
      </c>
      <c r="G464" s="111">
        <f t="shared" si="41"/>
        <v>0</v>
      </c>
      <c r="H464" s="20"/>
    </row>
    <row r="465" spans="1:8" ht="25.5" x14ac:dyDescent="0.2">
      <c r="A465" s="5">
        <v>451</v>
      </c>
      <c r="B465" s="153"/>
      <c r="C465" s="84" t="str">
        <f>Цены!B455</f>
        <v>Облицовка откосов плиткой (торец 45 град, дополнительно)</v>
      </c>
      <c r="D465" s="85" t="str">
        <f>Цены!C455</f>
        <v>м/п</v>
      </c>
      <c r="E465" s="152">
        <f t="shared" si="40"/>
        <v>0</v>
      </c>
      <c r="F465" s="86">
        <f>Цены!E455</f>
        <v>3368</v>
      </c>
      <c r="G465" s="111">
        <f t="shared" si="41"/>
        <v>0</v>
      </c>
      <c r="H465" s="20"/>
    </row>
    <row r="466" spans="1:8" x14ac:dyDescent="0.2">
      <c r="A466" s="5">
        <v>452</v>
      </c>
      <c r="B466" s="153"/>
      <c r="C466" s="84" t="str">
        <f>Цены!B456</f>
        <v>Подрезка резного края плитки под 45 гр.</v>
      </c>
      <c r="D466" s="85" t="str">
        <f>Цены!C456</f>
        <v>м/п</v>
      </c>
      <c r="E466" s="152">
        <f t="shared" si="40"/>
        <v>0</v>
      </c>
      <c r="F466" s="86">
        <f>Цены!E456</f>
        <v>2168</v>
      </c>
      <c r="G466" s="111">
        <f t="shared" si="41"/>
        <v>0</v>
      </c>
      <c r="H466" s="20"/>
    </row>
    <row r="467" spans="1:8" x14ac:dyDescent="0.2">
      <c r="A467" s="5">
        <v>453</v>
      </c>
      <c r="B467" s="103" t="str">
        <f>IF(SUM(B468:B485)&gt;0,1,"")</f>
        <v/>
      </c>
      <c r="C467" s="428" t="s">
        <v>59</v>
      </c>
      <c r="D467" s="428"/>
      <c r="E467" s="428"/>
      <c r="F467" s="428"/>
      <c r="G467" s="428"/>
      <c r="H467" s="20"/>
    </row>
    <row r="468" spans="1:8" x14ac:dyDescent="0.2">
      <c r="A468" s="5">
        <v>454</v>
      </c>
      <c r="B468" s="153"/>
      <c r="C468" s="84" t="str">
        <f>Цены!B458</f>
        <v xml:space="preserve">Окраска потолка в 2 слоя </v>
      </c>
      <c r="D468" s="85" t="str">
        <f>Цены!C458</f>
        <v>м2</v>
      </c>
      <c r="E468" s="152">
        <f>$D$10</f>
        <v>0</v>
      </c>
      <c r="F468" s="86">
        <f>Цены!E458</f>
        <v>518</v>
      </c>
      <c r="G468" s="111">
        <f t="shared" ref="G468:G485" si="42">E468*F468</f>
        <v>0</v>
      </c>
      <c r="H468" s="20"/>
    </row>
    <row r="469" spans="1:8" x14ac:dyDescent="0.2">
      <c r="A469" s="5">
        <v>455</v>
      </c>
      <c r="B469" s="153"/>
      <c r="C469" s="84" t="str">
        <f>Цены!B459</f>
        <v>Декоративная штукатурка на потолке</v>
      </c>
      <c r="D469" s="85" t="str">
        <f>Цены!C459</f>
        <v>м2</v>
      </c>
      <c r="E469" s="152">
        <f>$D$10</f>
        <v>0</v>
      </c>
      <c r="F469" s="86">
        <f>Цены!E459</f>
        <v>2618</v>
      </c>
      <c r="G469" s="111">
        <f t="shared" si="42"/>
        <v>0</v>
      </c>
      <c r="H469" s="20"/>
    </row>
    <row r="470" spans="1:8" x14ac:dyDescent="0.2">
      <c r="A470" s="5">
        <v>456</v>
      </c>
      <c r="B470" s="153"/>
      <c r="C470" s="84" t="str">
        <f>Цены!B460</f>
        <v>Установка плинтуса потолочного (полиуритан)</v>
      </c>
      <c r="D470" s="85" t="str">
        <f>Цены!C460</f>
        <v>м/п</v>
      </c>
      <c r="E470" s="152">
        <f>$D$9</f>
        <v>0</v>
      </c>
      <c r="F470" s="86">
        <f>Цены!E460</f>
        <v>966</v>
      </c>
      <c r="G470" s="111">
        <f t="shared" si="42"/>
        <v>0</v>
      </c>
      <c r="H470" s="20"/>
    </row>
    <row r="471" spans="1:8" x14ac:dyDescent="0.2">
      <c r="A471" s="5">
        <v>457</v>
      </c>
      <c r="B471" s="153"/>
      <c r="C471" s="84" t="str">
        <f>Цены!B461</f>
        <v>Установка потолочных розеток декоративных</v>
      </c>
      <c r="D471" s="85" t="str">
        <f>Цены!C461</f>
        <v>шт.</v>
      </c>
      <c r="E471" s="152">
        <v>1</v>
      </c>
      <c r="F471" s="86">
        <f>Цены!E461</f>
        <v>1155</v>
      </c>
      <c r="G471" s="111">
        <f t="shared" si="42"/>
        <v>1155</v>
      </c>
      <c r="H471" s="20"/>
    </row>
    <row r="472" spans="1:8" ht="25.5" x14ac:dyDescent="0.2">
      <c r="A472" s="5">
        <v>458</v>
      </c>
      <c r="B472" s="153"/>
      <c r="C472" s="84" t="str">
        <f>Цены!B462</f>
        <v xml:space="preserve">Установка потолочного плинтуса дюрополимер/полиуретан до 70 мм </v>
      </c>
      <c r="D472" s="85" t="str">
        <f>Цены!C462</f>
        <v>м/п</v>
      </c>
      <c r="E472" s="152">
        <f>$D$9</f>
        <v>0</v>
      </c>
      <c r="F472" s="86">
        <f>Цены!E462</f>
        <v>795</v>
      </c>
      <c r="G472" s="111">
        <f t="shared" si="42"/>
        <v>0</v>
      </c>
      <c r="H472" s="20"/>
    </row>
    <row r="473" spans="1:8" ht="25.5" x14ac:dyDescent="0.2">
      <c r="A473" s="5">
        <v>459</v>
      </c>
      <c r="B473" s="153"/>
      <c r="C473" s="84" t="str">
        <f>Цены!B463</f>
        <v>Установка потолочного плинтуса дюрополимер/полиуретан более 70 мм</v>
      </c>
      <c r="D473" s="85" t="str">
        <f>Цены!C463</f>
        <v>м/п</v>
      </c>
      <c r="E473" s="152">
        <f>$D$9</f>
        <v>0</v>
      </c>
      <c r="F473" s="86">
        <f>Цены!E463</f>
        <v>1395</v>
      </c>
      <c r="G473" s="111">
        <f t="shared" si="42"/>
        <v>0</v>
      </c>
      <c r="H473" s="20"/>
    </row>
    <row r="474" spans="1:8" ht="25.5" x14ac:dyDescent="0.2">
      <c r="A474" s="5">
        <v>460</v>
      </c>
      <c r="B474" s="153"/>
      <c r="C474" s="84" t="str">
        <f>Цены!B464</f>
        <v>Монтаж плинтуса потолочного (полиуретан, с подбором рисунка)</v>
      </c>
      <c r="D474" s="85" t="str">
        <f>Цены!C464</f>
        <v>м/п</v>
      </c>
      <c r="E474" s="152">
        <f>$D$9</f>
        <v>0</v>
      </c>
      <c r="F474" s="86">
        <f>Цены!E464</f>
        <v>1248</v>
      </c>
      <c r="G474" s="111">
        <f t="shared" si="42"/>
        <v>0</v>
      </c>
      <c r="H474" s="20"/>
    </row>
    <row r="475" spans="1:8" x14ac:dyDescent="0.2">
      <c r="A475" s="5">
        <v>461</v>
      </c>
      <c r="B475" s="153"/>
      <c r="C475" s="84" t="str">
        <f>Цены!B465</f>
        <v>Окраска потолочного плинтуса</v>
      </c>
      <c r="D475" s="85" t="str">
        <f>Цены!C465</f>
        <v>м/п</v>
      </c>
      <c r="E475" s="152">
        <f>$D$9</f>
        <v>0</v>
      </c>
      <c r="F475" s="86">
        <f>Цены!E465</f>
        <v>368</v>
      </c>
      <c r="G475" s="111">
        <f t="shared" si="42"/>
        <v>0</v>
      </c>
      <c r="H475" s="20"/>
    </row>
    <row r="476" spans="1:8" x14ac:dyDescent="0.2">
      <c r="A476" s="5">
        <v>462</v>
      </c>
      <c r="B476" s="153"/>
      <c r="C476" s="84" t="str">
        <f>Цены!B466</f>
        <v>Поклейка обоев на потолок</v>
      </c>
      <c r="D476" s="85" t="str">
        <f>Цены!C466</f>
        <v>м2</v>
      </c>
      <c r="E476" s="152">
        <f t="shared" ref="E476:E483" si="43">$D$10</f>
        <v>0</v>
      </c>
      <c r="F476" s="86">
        <f>Цены!E466</f>
        <v>663</v>
      </c>
      <c r="G476" s="111">
        <f t="shared" si="42"/>
        <v>0</v>
      </c>
      <c r="H476" s="20"/>
    </row>
    <row r="477" spans="1:8" ht="25.5" x14ac:dyDescent="0.2">
      <c r="A477" s="5">
        <v>463</v>
      </c>
      <c r="B477" s="153"/>
      <c r="C477" s="84" t="str">
        <f>Цены!B467</f>
        <v>Отделка готовых потолков типа "Венецианская штукатурка"</v>
      </c>
      <c r="D477" s="85" t="str">
        <f>Цены!C467</f>
        <v>м2</v>
      </c>
      <c r="E477" s="152">
        <f t="shared" si="43"/>
        <v>0</v>
      </c>
      <c r="F477" s="86">
        <f>Цены!E467</f>
        <v>3831</v>
      </c>
      <c r="G477" s="111">
        <f t="shared" si="42"/>
        <v>0</v>
      </c>
      <c r="H477" s="20"/>
    </row>
    <row r="478" spans="1:8" x14ac:dyDescent="0.2">
      <c r="A478" s="5">
        <v>464</v>
      </c>
      <c r="B478" s="153"/>
      <c r="C478" s="84" t="str">
        <f>Цены!B468</f>
        <v>Устройство потолков из ПВХ панелей до 10м2</v>
      </c>
      <c r="D478" s="85" t="str">
        <f>Цены!C468</f>
        <v>м2</v>
      </c>
      <c r="E478" s="152">
        <f t="shared" si="43"/>
        <v>0</v>
      </c>
      <c r="F478" s="86">
        <f>Цены!E468</f>
        <v>1152</v>
      </c>
      <c r="G478" s="111">
        <f t="shared" si="42"/>
        <v>0</v>
      </c>
      <c r="H478" s="20"/>
    </row>
    <row r="479" spans="1:8" x14ac:dyDescent="0.2">
      <c r="A479" s="5">
        <v>465</v>
      </c>
      <c r="B479" s="153"/>
      <c r="C479" s="84" t="str">
        <f>Цены!B469</f>
        <v>Устройство потолков из ПВХ панелей свыше 10м2</v>
      </c>
      <c r="D479" s="85" t="str">
        <f>Цены!C469</f>
        <v>м2</v>
      </c>
      <c r="E479" s="152">
        <f t="shared" si="43"/>
        <v>0</v>
      </c>
      <c r="F479" s="86">
        <f>Цены!E469</f>
        <v>1347</v>
      </c>
      <c r="G479" s="111">
        <f t="shared" si="42"/>
        <v>0</v>
      </c>
      <c r="H479" s="20"/>
    </row>
    <row r="480" spans="1:8" x14ac:dyDescent="0.2">
      <c r="A480" s="5">
        <v>466</v>
      </c>
      <c r="B480" s="153"/>
      <c r="C480" s="84" t="str">
        <f>Цены!B470</f>
        <v>Устройство потолков реечных свыше до 10м2</v>
      </c>
      <c r="D480" s="85" t="str">
        <f>Цены!C470</f>
        <v>м2</v>
      </c>
      <c r="E480" s="152">
        <f t="shared" si="43"/>
        <v>0</v>
      </c>
      <c r="F480" s="86">
        <f>Цены!E470</f>
        <v>1454</v>
      </c>
      <c r="G480" s="111">
        <f t="shared" si="42"/>
        <v>0</v>
      </c>
      <c r="H480" s="20"/>
    </row>
    <row r="481" spans="1:8" ht="25.5" x14ac:dyDescent="0.2">
      <c r="A481" s="5">
        <v>467</v>
      </c>
      <c r="B481" s="153"/>
      <c r="C481" s="84" t="str">
        <f>Цены!B471</f>
        <v xml:space="preserve">Обшивка потолка деревянной вагонкой с устройством каркаса </v>
      </c>
      <c r="D481" s="85" t="str">
        <f>Цены!C471</f>
        <v>м2</v>
      </c>
      <c r="E481" s="152">
        <f t="shared" si="43"/>
        <v>0</v>
      </c>
      <c r="F481" s="86">
        <f>Цены!E471</f>
        <v>3212</v>
      </c>
      <c r="G481" s="111">
        <f t="shared" si="42"/>
        <v>0</v>
      </c>
      <c r="H481" s="20"/>
    </row>
    <row r="482" spans="1:8" x14ac:dyDescent="0.2">
      <c r="A482" s="5">
        <v>468</v>
      </c>
      <c r="B482" s="153"/>
      <c r="C482" s="84" t="str">
        <f>Цены!B472</f>
        <v>Поклейка панелей потолочных</v>
      </c>
      <c r="D482" s="85" t="str">
        <f>Цены!C472</f>
        <v>м2</v>
      </c>
      <c r="E482" s="152">
        <f t="shared" si="43"/>
        <v>0</v>
      </c>
      <c r="F482" s="86">
        <f>Цены!E472</f>
        <v>576</v>
      </c>
      <c r="G482" s="111">
        <f t="shared" si="42"/>
        <v>0</v>
      </c>
      <c r="H482" s="20"/>
    </row>
    <row r="483" spans="1:8" ht="25.5" x14ac:dyDescent="0.2">
      <c r="A483" s="5">
        <v>469</v>
      </c>
      <c r="B483" s="153"/>
      <c r="C483" s="84" t="str">
        <f>Цены!B473</f>
        <v>Устройство кассетных подвесных потолков ("Армстронг")</v>
      </c>
      <c r="D483" s="85" t="str">
        <f>Цены!C473</f>
        <v>м2</v>
      </c>
      <c r="E483" s="152">
        <f t="shared" si="43"/>
        <v>0</v>
      </c>
      <c r="F483" s="86">
        <f>Цены!E473</f>
        <v>1133</v>
      </c>
      <c r="G483" s="111">
        <f t="shared" si="42"/>
        <v>0</v>
      </c>
      <c r="H483" s="20"/>
    </row>
    <row r="484" spans="1:8" x14ac:dyDescent="0.2">
      <c r="A484" s="5">
        <v>470</v>
      </c>
      <c r="B484" s="153"/>
      <c r="C484" s="84" t="str">
        <f>Цены!B474</f>
        <v xml:space="preserve">Сверление отверстия в ГКЛ потолке </v>
      </c>
      <c r="D484" s="85" t="str">
        <f>Цены!C474</f>
        <v>шт.</v>
      </c>
      <c r="E484" s="152">
        <v>1</v>
      </c>
      <c r="F484" s="86">
        <f>Цены!E474</f>
        <v>189</v>
      </c>
      <c r="G484" s="111">
        <f t="shared" si="42"/>
        <v>189</v>
      </c>
      <c r="H484" s="20"/>
    </row>
    <row r="485" spans="1:8" x14ac:dyDescent="0.2">
      <c r="A485" s="5">
        <v>471</v>
      </c>
      <c r="B485" s="153"/>
      <c r="C485" s="84" t="str">
        <f>Цены!B475</f>
        <v xml:space="preserve">Сверление отверстия в реечном потолке </v>
      </c>
      <c r="D485" s="85" t="str">
        <f>Цены!C475</f>
        <v>шт.</v>
      </c>
      <c r="E485" s="152">
        <v>1</v>
      </c>
      <c r="F485" s="86">
        <f>Цены!E475</f>
        <v>270</v>
      </c>
      <c r="G485" s="111">
        <f t="shared" si="42"/>
        <v>270</v>
      </c>
      <c r="H485" s="20"/>
    </row>
    <row r="486" spans="1:8" x14ac:dyDescent="0.2">
      <c r="A486" s="5">
        <v>472</v>
      </c>
      <c r="B486" s="103" t="str">
        <f>IF(SUM(B487:B502)&gt;0,1,"")</f>
        <v/>
      </c>
      <c r="C486" s="428" t="s">
        <v>71</v>
      </c>
      <c r="D486" s="428"/>
      <c r="E486" s="428"/>
      <c r="F486" s="428"/>
      <c r="G486" s="428"/>
      <c r="H486" s="20"/>
    </row>
    <row r="487" spans="1:8" x14ac:dyDescent="0.2">
      <c r="A487" s="5">
        <v>473</v>
      </c>
      <c r="B487" s="153"/>
      <c r="C487" s="84" t="str">
        <f>Цены!B477</f>
        <v>Окраска окна</v>
      </c>
      <c r="D487" s="85" t="str">
        <f>Цены!C477</f>
        <v>м2</v>
      </c>
      <c r="E487" s="152">
        <f>$D$10</f>
        <v>0</v>
      </c>
      <c r="F487" s="86">
        <f>Цены!E477</f>
        <v>1268</v>
      </c>
      <c r="G487" s="111">
        <f t="shared" ref="G487:G502" si="44">E487*F487</f>
        <v>0</v>
      </c>
      <c r="H487" s="20"/>
    </row>
    <row r="488" spans="1:8" x14ac:dyDescent="0.2">
      <c r="A488" s="5">
        <v>474</v>
      </c>
      <c r="B488" s="153"/>
      <c r="C488" s="84" t="str">
        <f>Цены!B478</f>
        <v>Установка подоконников</v>
      </c>
      <c r="D488" s="85" t="str">
        <f>Цены!C478</f>
        <v>м/п</v>
      </c>
      <c r="E488" s="152">
        <f>D9-K13</f>
        <v>0</v>
      </c>
      <c r="F488" s="86">
        <f>Цены!E478</f>
        <v>1413</v>
      </c>
      <c r="G488" s="111">
        <f t="shared" si="44"/>
        <v>0</v>
      </c>
      <c r="H488" s="20"/>
    </row>
    <row r="489" spans="1:8" ht="25.5" x14ac:dyDescent="0.2">
      <c r="A489" s="5">
        <v>475</v>
      </c>
      <c r="B489" s="153"/>
      <c r="C489" s="84" t="str">
        <f>Цены!B479</f>
        <v>Установка каменного подоконника (с подготовкой поверхности)</v>
      </c>
      <c r="D489" s="85" t="str">
        <f>Цены!C479</f>
        <v>м/п</v>
      </c>
      <c r="E489" s="152">
        <f>$D$9</f>
        <v>0</v>
      </c>
      <c r="F489" s="86">
        <f>Цены!E479</f>
        <v>3840</v>
      </c>
      <c r="G489" s="111">
        <f t="shared" si="44"/>
        <v>0</v>
      </c>
      <c r="H489" s="20"/>
    </row>
    <row r="490" spans="1:8" ht="25.5" x14ac:dyDescent="0.2">
      <c r="A490" s="5">
        <v>476</v>
      </c>
      <c r="B490" s="153"/>
      <c r="C490" s="84" t="str">
        <f>Цены!B480</f>
        <v>Устройство подоконника из керамогранита (включая подготовку поверхности)</v>
      </c>
      <c r="D490" s="85" t="str">
        <f>Цены!C480</f>
        <v>м/п</v>
      </c>
      <c r="E490" s="152">
        <f>D9-K13</f>
        <v>0</v>
      </c>
      <c r="F490" s="86">
        <f>Цены!E480</f>
        <v>4650</v>
      </c>
      <c r="G490" s="111">
        <f t="shared" si="44"/>
        <v>0</v>
      </c>
      <c r="H490" s="20"/>
    </row>
    <row r="491" spans="1:8" x14ac:dyDescent="0.2">
      <c r="A491" s="5">
        <v>477</v>
      </c>
      <c r="B491" s="153"/>
      <c r="C491" s="84" t="str">
        <f>Цены!B481</f>
        <v>Установка отливов</v>
      </c>
      <c r="D491" s="85" t="str">
        <f>Цены!C481</f>
        <v>м/п</v>
      </c>
      <c r="E491" s="152">
        <f>$D$9</f>
        <v>0</v>
      </c>
      <c r="F491" s="86">
        <f>Цены!E481</f>
        <v>1187</v>
      </c>
      <c r="G491" s="111">
        <f t="shared" si="44"/>
        <v>0</v>
      </c>
      <c r="H491" s="20"/>
    </row>
    <row r="492" spans="1:8" x14ac:dyDescent="0.2">
      <c r="A492" s="5">
        <v>478</v>
      </c>
      <c r="B492" s="153"/>
      <c r="C492" s="84" t="str">
        <f>Цены!B482</f>
        <v>Окраска подоконников</v>
      </c>
      <c r="D492" s="85" t="str">
        <f>Цены!C482</f>
        <v>м/п</v>
      </c>
      <c r="E492" s="152">
        <f>$D$10</f>
        <v>0</v>
      </c>
      <c r="F492" s="86">
        <f>Цены!E482</f>
        <v>495</v>
      </c>
      <c r="G492" s="111">
        <f t="shared" si="44"/>
        <v>0</v>
      </c>
      <c r="H492" s="20"/>
    </row>
    <row r="493" spans="1:8" x14ac:dyDescent="0.2">
      <c r="A493" s="5">
        <v>479</v>
      </c>
      <c r="B493" s="153"/>
      <c r="C493" s="84" t="str">
        <f>Цены!B483</f>
        <v>Подрез деревянной двери</v>
      </c>
      <c r="D493" s="85" t="str">
        <f>Цены!C483</f>
        <v>м/п</v>
      </c>
      <c r="E493" s="152">
        <v>1</v>
      </c>
      <c r="F493" s="86">
        <f>Цены!E483</f>
        <v>780</v>
      </c>
      <c r="G493" s="111">
        <f t="shared" si="44"/>
        <v>780</v>
      </c>
      <c r="H493" s="20"/>
    </row>
    <row r="494" spans="1:8" x14ac:dyDescent="0.2">
      <c r="A494" s="5">
        <v>480</v>
      </c>
      <c r="B494" s="153"/>
      <c r="C494" s="84" t="str">
        <f>Цены!B484</f>
        <v>Окраска двери</v>
      </c>
      <c r="D494" s="85" t="str">
        <f>Цены!C484</f>
        <v>м2</v>
      </c>
      <c r="E494" s="152">
        <f>$D$9</f>
        <v>0</v>
      </c>
      <c r="F494" s="86">
        <f>Цены!E484</f>
        <v>1581</v>
      </c>
      <c r="G494" s="111">
        <f t="shared" si="44"/>
        <v>0</v>
      </c>
      <c r="H494" s="20"/>
    </row>
    <row r="495" spans="1:8" x14ac:dyDescent="0.2">
      <c r="A495" s="5">
        <v>481</v>
      </c>
      <c r="B495" s="153"/>
      <c r="C495" s="84" t="str">
        <f>Цены!B485</f>
        <v xml:space="preserve">Установка  арки в проем </v>
      </c>
      <c r="D495" s="85" t="str">
        <f>Цены!C485</f>
        <v>шт.</v>
      </c>
      <c r="E495" s="152">
        <v>1</v>
      </c>
      <c r="F495" s="86">
        <f>Цены!E485</f>
        <v>4994</v>
      </c>
      <c r="G495" s="111">
        <f t="shared" si="44"/>
        <v>4994</v>
      </c>
      <c r="H495" s="20"/>
    </row>
    <row r="496" spans="1:8" x14ac:dyDescent="0.2">
      <c r="A496" s="5">
        <v>482</v>
      </c>
      <c r="B496" s="153"/>
      <c r="C496" s="84" t="str">
        <f>Цены!B486</f>
        <v xml:space="preserve">Окраска оконных проемов с подготовкой </v>
      </c>
      <c r="D496" s="85" t="str">
        <f>Цены!C486</f>
        <v>м/п</v>
      </c>
      <c r="E496" s="152">
        <f>$D$9</f>
        <v>0</v>
      </c>
      <c r="F496" s="86">
        <f>Цены!E486</f>
        <v>2225</v>
      </c>
      <c r="G496" s="111">
        <f t="shared" si="44"/>
        <v>0</v>
      </c>
      <c r="H496" s="20"/>
    </row>
    <row r="497" spans="1:8" x14ac:dyDescent="0.2">
      <c r="A497" s="5">
        <v>483</v>
      </c>
      <c r="B497" s="153"/>
      <c r="C497" s="84" t="str">
        <f>Цены!B487</f>
        <v>Установка антресольных дверок</v>
      </c>
      <c r="D497" s="85" t="str">
        <f>Цены!C487</f>
        <v>шт.</v>
      </c>
      <c r="E497" s="152">
        <v>1</v>
      </c>
      <c r="F497" s="86">
        <f>Цены!E487</f>
        <v>1187</v>
      </c>
      <c r="G497" s="111">
        <f t="shared" si="44"/>
        <v>1187</v>
      </c>
      <c r="H497" s="20"/>
    </row>
    <row r="498" spans="1:8" x14ac:dyDescent="0.2">
      <c r="A498" s="5">
        <v>484</v>
      </c>
      <c r="B498" s="153"/>
      <c r="C498" s="84" t="str">
        <f>Цены!B488</f>
        <v>Монтаж дверного ограничителя</v>
      </c>
      <c r="D498" s="85" t="str">
        <f>Цены!C488</f>
        <v>м/п</v>
      </c>
      <c r="E498" s="152">
        <v>1</v>
      </c>
      <c r="F498" s="86">
        <f>Цены!E488</f>
        <v>338</v>
      </c>
      <c r="G498" s="111">
        <f t="shared" si="44"/>
        <v>338</v>
      </c>
      <c r="H498" s="20"/>
    </row>
    <row r="499" spans="1:8" x14ac:dyDescent="0.2">
      <c r="A499" s="5">
        <v>485</v>
      </c>
      <c r="B499" s="153"/>
      <c r="C499" s="84" t="str">
        <f>Цены!B489</f>
        <v>Окраска наличников</v>
      </c>
      <c r="D499" s="85" t="str">
        <f>Цены!C489</f>
        <v>м/п</v>
      </c>
      <c r="E499" s="152">
        <f>$D$9</f>
        <v>0</v>
      </c>
      <c r="F499" s="86">
        <f>Цены!E489</f>
        <v>368</v>
      </c>
      <c r="G499" s="111">
        <f t="shared" si="44"/>
        <v>0</v>
      </c>
      <c r="H499" s="20"/>
    </row>
    <row r="500" spans="1:8" x14ac:dyDescent="0.2">
      <c r="A500" s="5">
        <v>486</v>
      </c>
      <c r="B500" s="153"/>
      <c r="C500" s="84" t="str">
        <f>Цены!B490</f>
        <v>Установка межкомнатной двери под ключ</v>
      </c>
      <c r="D500" s="85" t="str">
        <f>Цены!C490</f>
        <v>шт.</v>
      </c>
      <c r="E500" s="152">
        <f>$D$10</f>
        <v>0</v>
      </c>
      <c r="F500" s="86">
        <f>Цены!E490</f>
        <v>7500</v>
      </c>
      <c r="G500" s="111">
        <f t="shared" si="44"/>
        <v>0</v>
      </c>
      <c r="H500" s="20"/>
    </row>
    <row r="501" spans="1:8" x14ac:dyDescent="0.2">
      <c r="A501" s="5">
        <v>487</v>
      </c>
      <c r="B501" s="153"/>
      <c r="C501" s="84" t="str">
        <f>Цены!B491</f>
        <v>Шпаклевка дверей (с ошкуриванием)</v>
      </c>
      <c r="D501" s="85" t="str">
        <f>Цены!C491</f>
        <v>м2</v>
      </c>
      <c r="E501" s="152">
        <f>$D$10</f>
        <v>0</v>
      </c>
      <c r="F501" s="86">
        <f>Цены!E491</f>
        <v>968</v>
      </c>
      <c r="G501" s="111">
        <f t="shared" si="44"/>
        <v>0</v>
      </c>
      <c r="H501" s="20"/>
    </row>
    <row r="502" spans="1:8" x14ac:dyDescent="0.2">
      <c r="A502" s="5">
        <v>488</v>
      </c>
      <c r="B502" s="153"/>
      <c r="C502" s="84" t="str">
        <f>Цены!B492</f>
        <v>Замуровать окна (между с/у и кухней)</v>
      </c>
      <c r="D502" s="85" t="str">
        <f>Цены!C492</f>
        <v>шт.</v>
      </c>
      <c r="E502" s="152">
        <v>1</v>
      </c>
      <c r="F502" s="86">
        <f>Цены!E492</f>
        <v>3161</v>
      </c>
      <c r="G502" s="111">
        <f t="shared" si="44"/>
        <v>3161</v>
      </c>
      <c r="H502" s="20"/>
    </row>
    <row r="503" spans="1:8" x14ac:dyDescent="0.2">
      <c r="A503" s="5">
        <v>489</v>
      </c>
      <c r="B503" s="103" t="str">
        <f>IF(SUM(B504:B517)&gt;0,1,"")</f>
        <v/>
      </c>
      <c r="C503" s="428" t="s">
        <v>84</v>
      </c>
      <c r="D503" s="428"/>
      <c r="E503" s="428"/>
      <c r="F503" s="428"/>
      <c r="G503" s="428"/>
      <c r="H503" s="20"/>
    </row>
    <row r="504" spans="1:8" x14ac:dyDescent="0.2">
      <c r="A504" s="5">
        <v>490</v>
      </c>
      <c r="B504" s="153"/>
      <c r="C504" s="84" t="str">
        <f>Цены!B494</f>
        <v xml:space="preserve">Скрытый карниз для парящих штор </v>
      </c>
      <c r="D504" s="85" t="str">
        <f>Цены!C494</f>
        <v>м/п</v>
      </c>
      <c r="E504" s="152">
        <f>$D$9</f>
        <v>0</v>
      </c>
      <c r="F504" s="86">
        <f>Цены!E494</f>
        <v>2496</v>
      </c>
      <c r="G504" s="111">
        <f t="shared" ref="G504:G512" si="45">E504*F504</f>
        <v>0</v>
      </c>
      <c r="H504" s="20"/>
    </row>
    <row r="505" spans="1:8" x14ac:dyDescent="0.2">
      <c r="A505" s="5">
        <v>491</v>
      </c>
      <c r="B505" s="153"/>
      <c r="C505" s="84" t="str">
        <f>Цены!B495</f>
        <v>Установка карнизов</v>
      </c>
      <c r="D505" s="85" t="str">
        <f>Цены!C495</f>
        <v>м/п</v>
      </c>
      <c r="E505" s="152">
        <f>$D$9</f>
        <v>0</v>
      </c>
      <c r="F505" s="86">
        <f>Цены!E495</f>
        <v>818</v>
      </c>
      <c r="G505" s="111">
        <f t="shared" si="45"/>
        <v>0</v>
      </c>
      <c r="H505" s="20"/>
    </row>
    <row r="506" spans="1:8" x14ac:dyDescent="0.2">
      <c r="A506" s="5">
        <v>492</v>
      </c>
      <c r="B506" s="153"/>
      <c r="C506" s="84" t="str">
        <f>Цены!B496</f>
        <v>Монтаж  электрокарниза</v>
      </c>
      <c r="D506" s="85" t="str">
        <f>Цены!C496</f>
        <v>м/п</v>
      </c>
      <c r="E506" s="152">
        <f>$D$9</f>
        <v>0</v>
      </c>
      <c r="F506" s="86">
        <f>Цены!E496</f>
        <v>3078</v>
      </c>
      <c r="G506" s="111">
        <f t="shared" si="45"/>
        <v>0</v>
      </c>
      <c r="H506" s="20"/>
    </row>
    <row r="507" spans="1:8" x14ac:dyDescent="0.2">
      <c r="A507" s="5">
        <v>493</v>
      </c>
      <c r="B507" s="153"/>
      <c r="C507" s="84" t="str">
        <f>Цены!B497</f>
        <v>Монтаж антресоли</v>
      </c>
      <c r="D507" s="85" t="str">
        <f>Цены!C497</f>
        <v>м2</v>
      </c>
      <c r="E507" s="152">
        <f>$D$10</f>
        <v>0</v>
      </c>
      <c r="F507" s="86">
        <f>Цены!E497</f>
        <v>2964</v>
      </c>
      <c r="G507" s="111">
        <f t="shared" si="45"/>
        <v>0</v>
      </c>
      <c r="H507" s="20"/>
    </row>
    <row r="508" spans="1:8" x14ac:dyDescent="0.2">
      <c r="A508" s="5">
        <v>494</v>
      </c>
      <c r="B508" s="153"/>
      <c r="C508" s="84" t="str">
        <f>Цены!B498</f>
        <v xml:space="preserve">Монтаж ЖК телевизора на стену </v>
      </c>
      <c r="D508" s="85" t="str">
        <f>Цены!C498</f>
        <v>шт.</v>
      </c>
      <c r="E508" s="152">
        <v>1</v>
      </c>
      <c r="F508" s="86">
        <f>Цены!E498</f>
        <v>3951</v>
      </c>
      <c r="G508" s="111">
        <f t="shared" si="45"/>
        <v>3951</v>
      </c>
      <c r="H508" s="20"/>
    </row>
    <row r="509" spans="1:8" x14ac:dyDescent="0.2">
      <c r="A509" s="5">
        <v>495</v>
      </c>
      <c r="B509" s="153"/>
      <c r="C509" s="84" t="str">
        <f>Цены!B499</f>
        <v>Установка  рольставней</v>
      </c>
      <c r="D509" s="85" t="str">
        <f>Цены!C499</f>
        <v>шт.</v>
      </c>
      <c r="E509" s="152">
        <v>1</v>
      </c>
      <c r="F509" s="86">
        <f>Цены!E499</f>
        <v>4392</v>
      </c>
      <c r="G509" s="111">
        <f t="shared" si="45"/>
        <v>4392</v>
      </c>
      <c r="H509" s="20"/>
    </row>
    <row r="510" spans="1:8" x14ac:dyDescent="0.2">
      <c r="A510" s="5">
        <v>496</v>
      </c>
      <c r="B510" s="153"/>
      <c r="C510" s="84" t="str">
        <f>Цены!B500</f>
        <v>Установка полок</v>
      </c>
      <c r="D510" s="85" t="str">
        <f>Цены!C500</f>
        <v>шт.</v>
      </c>
      <c r="E510" s="152">
        <v>1</v>
      </c>
      <c r="F510" s="86">
        <f>Цены!E500</f>
        <v>1053</v>
      </c>
      <c r="G510" s="111">
        <f t="shared" si="45"/>
        <v>1053</v>
      </c>
      <c r="H510" s="20"/>
    </row>
    <row r="511" spans="1:8" x14ac:dyDescent="0.2">
      <c r="A511" s="5">
        <v>497</v>
      </c>
      <c r="B511" s="153"/>
      <c r="C511" s="84" t="str">
        <f>Цены!B501</f>
        <v>Установка зеркал</v>
      </c>
      <c r="D511" s="85" t="str">
        <f>Цены!C501</f>
        <v>шт.</v>
      </c>
      <c r="E511" s="152">
        <v>1</v>
      </c>
      <c r="F511" s="86">
        <f>Цены!E501</f>
        <v>1685</v>
      </c>
      <c r="G511" s="111">
        <f t="shared" si="45"/>
        <v>1685</v>
      </c>
      <c r="H511" s="20"/>
    </row>
    <row r="512" spans="1:8" ht="25.5" x14ac:dyDescent="0.2">
      <c r="A512" s="5">
        <v>498</v>
      </c>
      <c r="B512" s="153"/>
      <c r="C512" s="84" t="str">
        <f>Цены!B502</f>
        <v>Установка экрана для радиатора из МДФ (без изготовления)</v>
      </c>
      <c r="D512" s="85" t="str">
        <f>Цены!C502</f>
        <v>шт.</v>
      </c>
      <c r="E512" s="152">
        <v>1</v>
      </c>
      <c r="F512" s="86">
        <f>Цены!E502</f>
        <v>972</v>
      </c>
      <c r="G512" s="111">
        <f t="shared" si="45"/>
        <v>972</v>
      </c>
      <c r="H512" s="20"/>
    </row>
    <row r="513" spans="1:8" x14ac:dyDescent="0.2">
      <c r="A513" s="5">
        <v>499</v>
      </c>
      <c r="B513" s="153"/>
      <c r="C513" s="154" t="str">
        <f>Цены!B503</f>
        <v>&lt;Запасные строчки&gt;</v>
      </c>
      <c r="D513" s="155">
        <f>Цены!C503</f>
        <v>0</v>
      </c>
      <c r="E513" s="152"/>
      <c r="F513" s="156">
        <f>Цены!E503</f>
        <v>0</v>
      </c>
      <c r="G513" s="111">
        <f>E513*F513</f>
        <v>0</v>
      </c>
      <c r="H513" s="20"/>
    </row>
    <row r="514" spans="1:8" x14ac:dyDescent="0.2">
      <c r="A514" s="5">
        <v>500</v>
      </c>
      <c r="B514" s="153"/>
      <c r="C514" s="154" t="str">
        <f>Цены!B504</f>
        <v>&lt;Запасные строчки&gt;</v>
      </c>
      <c r="D514" s="155">
        <f>Цены!C504</f>
        <v>0</v>
      </c>
      <c r="E514" s="152"/>
      <c r="F514" s="156">
        <f>Цены!E504</f>
        <v>0</v>
      </c>
      <c r="G514" s="111">
        <f>E514*F514</f>
        <v>0</v>
      </c>
      <c r="H514" s="20"/>
    </row>
    <row r="515" spans="1:8" x14ac:dyDescent="0.2">
      <c r="A515" s="5">
        <v>501</v>
      </c>
      <c r="B515" s="153"/>
      <c r="C515" s="154" t="str">
        <f>Цены!B505</f>
        <v>&lt;Запасные строчки&gt;</v>
      </c>
      <c r="D515" s="155">
        <f>Цены!C505</f>
        <v>0</v>
      </c>
      <c r="E515" s="152"/>
      <c r="F515" s="156">
        <f>Цены!E505</f>
        <v>0</v>
      </c>
      <c r="G515" s="111">
        <f>E515*F515</f>
        <v>0</v>
      </c>
      <c r="H515" s="20"/>
    </row>
    <row r="516" spans="1:8" x14ac:dyDescent="0.2">
      <c r="A516" s="5">
        <v>502</v>
      </c>
      <c r="B516" s="153"/>
      <c r="C516" s="154" t="str">
        <f>Цены!B506</f>
        <v>&lt;Запасные строчки&gt;</v>
      </c>
      <c r="D516" s="155">
        <f>Цены!C506</f>
        <v>0</v>
      </c>
      <c r="E516" s="152"/>
      <c r="F516" s="156">
        <f>Цены!E506</f>
        <v>0</v>
      </c>
      <c r="G516" s="111">
        <f>E516*F516</f>
        <v>0</v>
      </c>
      <c r="H516" s="20"/>
    </row>
    <row r="517" spans="1:8" x14ac:dyDescent="0.2">
      <c r="A517" s="5">
        <v>503</v>
      </c>
      <c r="B517" s="153"/>
      <c r="C517" s="154" t="str">
        <f>Цены!B507</f>
        <v>&lt;Запасные строчки&gt;</v>
      </c>
      <c r="D517" s="155">
        <f>Цены!C507</f>
        <v>0</v>
      </c>
      <c r="E517" s="152"/>
      <c r="F517" s="156">
        <f>Цены!E507</f>
        <v>0</v>
      </c>
      <c r="G517" s="111">
        <f>E517*F517</f>
        <v>0</v>
      </c>
      <c r="H517" s="20"/>
    </row>
    <row r="518" spans="1:8" x14ac:dyDescent="0.2">
      <c r="A518" s="5">
        <v>504</v>
      </c>
      <c r="B518" s="5" t="str">
        <f>B333</f>
        <v/>
      </c>
      <c r="C518" s="433" t="s">
        <v>363</v>
      </c>
      <c r="D518" s="433"/>
      <c r="E518" s="433"/>
      <c r="F518" s="433"/>
      <c r="G518" s="112">
        <f>SUMIF(B335:B517,1,G335:G517)</f>
        <v>0</v>
      </c>
      <c r="H518" s="20"/>
    </row>
    <row r="519" spans="1:8" ht="25.5" x14ac:dyDescent="0.2">
      <c r="A519" s="5">
        <v>505</v>
      </c>
      <c r="B519" s="103" t="str">
        <f>IF(SUM(B520:B583)&gt;0,1,"")</f>
        <v/>
      </c>
      <c r="C519" s="97" t="str">
        <f ca="1">C1&amp;". Электромонтажные  работы"</f>
        <v>11. Электромонтажные  работы</v>
      </c>
      <c r="D519" s="98" t="s">
        <v>804</v>
      </c>
      <c r="E519" s="107" t="s">
        <v>531</v>
      </c>
      <c r="F519" s="99" t="s">
        <v>805</v>
      </c>
      <c r="G519" s="110" t="s">
        <v>578</v>
      </c>
      <c r="H519" s="20"/>
    </row>
    <row r="520" spans="1:8" ht="38.25" x14ac:dyDescent="0.2">
      <c r="A520" s="5">
        <v>506</v>
      </c>
      <c r="B520" s="153"/>
      <c r="C520" s="84" t="str">
        <f>Цены!B510</f>
        <v>Штробление кирпичных/гипсолитовых/пеноблочных стен под элкабель</v>
      </c>
      <c r="D520" s="85" t="str">
        <f>Цены!C510</f>
        <v>м/п</v>
      </c>
      <c r="E520" s="152">
        <f>$D$9</f>
        <v>0</v>
      </c>
      <c r="F520" s="86">
        <f>Цены!E510</f>
        <v>450</v>
      </c>
      <c r="G520" s="111">
        <f t="shared" ref="G520:G551" si="46">E520*F520</f>
        <v>0</v>
      </c>
      <c r="H520" s="20"/>
    </row>
    <row r="521" spans="1:8" x14ac:dyDescent="0.2">
      <c r="A521" s="5">
        <v>507</v>
      </c>
      <c r="B521" s="153"/>
      <c r="C521" s="84" t="str">
        <f>Цены!B511</f>
        <v>Штробление бетонных стен под элкабель</v>
      </c>
      <c r="D521" s="85" t="str">
        <f>Цены!C511</f>
        <v>м/п</v>
      </c>
      <c r="E521" s="152">
        <v>40</v>
      </c>
      <c r="F521" s="86">
        <f>Цены!E511</f>
        <v>780</v>
      </c>
      <c r="G521" s="111">
        <f t="shared" si="46"/>
        <v>31200</v>
      </c>
      <c r="H521" s="20"/>
    </row>
    <row r="522" spans="1:8" x14ac:dyDescent="0.2">
      <c r="A522" s="5">
        <v>508</v>
      </c>
      <c r="B522" s="153"/>
      <c r="C522" s="84" t="str">
        <f>Цены!B512</f>
        <v>Заделка штроб</v>
      </c>
      <c r="D522" s="85" t="str">
        <f>Цены!C512</f>
        <v>м/п</v>
      </c>
      <c r="E522" s="152">
        <v>40</v>
      </c>
      <c r="F522" s="86">
        <f>Цены!E512</f>
        <v>108</v>
      </c>
      <c r="G522" s="111">
        <f t="shared" si="46"/>
        <v>4320</v>
      </c>
      <c r="H522" s="20"/>
    </row>
    <row r="523" spans="1:8" x14ac:dyDescent="0.2">
      <c r="A523" s="5">
        <v>509</v>
      </c>
      <c r="B523" s="153"/>
      <c r="C523" s="84" t="str">
        <f>Цены!B513</f>
        <v xml:space="preserve">Высверливание чаши под подрозетник в бетоне </v>
      </c>
      <c r="D523" s="85" t="str">
        <f>Цены!C513</f>
        <v>шт.</v>
      </c>
      <c r="E523" s="152">
        <v>35</v>
      </c>
      <c r="F523" s="86">
        <f>Цены!E513</f>
        <v>780</v>
      </c>
      <c r="G523" s="111">
        <f t="shared" si="46"/>
        <v>27300</v>
      </c>
      <c r="H523" s="20"/>
    </row>
    <row r="524" spans="1:8" ht="25.5" x14ac:dyDescent="0.2">
      <c r="A524" s="5">
        <v>510</v>
      </c>
      <c r="B524" s="153"/>
      <c r="C524" s="84" t="str">
        <f>Цены!B514</f>
        <v xml:space="preserve">Высверливание чаши под подрозетник в гипсолите/Пеноблоке </v>
      </c>
      <c r="D524" s="85" t="str">
        <f>Цены!C514</f>
        <v>шт.</v>
      </c>
      <c r="E524" s="152">
        <v>1</v>
      </c>
      <c r="F524" s="86">
        <f>Цены!E514</f>
        <v>420</v>
      </c>
      <c r="G524" s="111">
        <f t="shared" si="46"/>
        <v>420</v>
      </c>
      <c r="H524" s="20"/>
    </row>
    <row r="525" spans="1:8" x14ac:dyDescent="0.2">
      <c r="A525" s="5">
        <v>511</v>
      </c>
      <c r="B525" s="153"/>
      <c r="C525" s="84" t="str">
        <f>Цены!B515</f>
        <v>Высверливание отверстия под подрозетник в ГКЛ</v>
      </c>
      <c r="D525" s="85" t="str">
        <f>Цены!C515</f>
        <v>шт.</v>
      </c>
      <c r="E525" s="152">
        <v>1</v>
      </c>
      <c r="F525" s="86">
        <f>Цены!E515</f>
        <v>381</v>
      </c>
      <c r="G525" s="111">
        <f t="shared" si="46"/>
        <v>381</v>
      </c>
      <c r="H525" s="20"/>
    </row>
    <row r="526" spans="1:8" x14ac:dyDescent="0.2">
      <c r="A526" s="5">
        <v>512</v>
      </c>
      <c r="B526" s="153"/>
      <c r="C526" s="84" t="str">
        <f>Цены!B516</f>
        <v xml:space="preserve">Высверливание чаши под подрозетник в кирпиче </v>
      </c>
      <c r="D526" s="85" t="str">
        <f>Цены!C516</f>
        <v>шт.</v>
      </c>
      <c r="E526" s="152">
        <v>1</v>
      </c>
      <c r="F526" s="86">
        <f>Цены!E516</f>
        <v>668</v>
      </c>
      <c r="G526" s="111">
        <f t="shared" si="46"/>
        <v>668</v>
      </c>
      <c r="H526" s="20"/>
    </row>
    <row r="527" spans="1:8" x14ac:dyDescent="0.2">
      <c r="A527" s="5">
        <v>513</v>
      </c>
      <c r="B527" s="153"/>
      <c r="C527" s="84" t="str">
        <f>Цены!B517</f>
        <v xml:space="preserve">Установка подрозетника </v>
      </c>
      <c r="D527" s="85" t="str">
        <f>Цены!C517</f>
        <v>шт.</v>
      </c>
      <c r="E527" s="152">
        <v>35</v>
      </c>
      <c r="F527" s="86">
        <f>Цены!E517</f>
        <v>186</v>
      </c>
      <c r="G527" s="111">
        <f t="shared" si="46"/>
        <v>6510</v>
      </c>
      <c r="H527" s="20"/>
    </row>
    <row r="528" spans="1:8" x14ac:dyDescent="0.2">
      <c r="A528" s="5">
        <v>514</v>
      </c>
      <c r="B528" s="153"/>
      <c r="C528" s="84" t="str">
        <f>Цены!B518</f>
        <v>Установка механизма, панели электроточки</v>
      </c>
      <c r="D528" s="85" t="str">
        <f>Цены!C518</f>
        <v>шт.</v>
      </c>
      <c r="E528" s="152">
        <v>35</v>
      </c>
      <c r="F528" s="86">
        <f>Цены!E518</f>
        <v>638</v>
      </c>
      <c r="G528" s="111">
        <f t="shared" si="46"/>
        <v>22330</v>
      </c>
      <c r="H528" s="20"/>
    </row>
    <row r="529" spans="1:8" x14ac:dyDescent="0.2">
      <c r="A529" s="5">
        <v>515</v>
      </c>
      <c r="B529" s="153"/>
      <c r="C529" s="84" t="str">
        <f>Цены!B519</f>
        <v>Установка электроточки накладной</v>
      </c>
      <c r="D529" s="85" t="str">
        <f>Цены!C519</f>
        <v>шт.</v>
      </c>
      <c r="E529" s="152">
        <v>1</v>
      </c>
      <c r="F529" s="86">
        <f>Цены!E519</f>
        <v>488</v>
      </c>
      <c r="G529" s="111">
        <f t="shared" si="46"/>
        <v>488</v>
      </c>
      <c r="H529" s="20"/>
    </row>
    <row r="530" spans="1:8" x14ac:dyDescent="0.2">
      <c r="A530" s="5">
        <v>516</v>
      </c>
      <c r="B530" s="153"/>
      <c r="C530" s="84" t="str">
        <f>Цены!B520</f>
        <v>Установка диммера</v>
      </c>
      <c r="D530" s="85" t="str">
        <f>Цены!C520</f>
        <v>шт.</v>
      </c>
      <c r="E530" s="152">
        <v>1</v>
      </c>
      <c r="F530" s="86">
        <f>Цены!E520</f>
        <v>983</v>
      </c>
      <c r="G530" s="111">
        <f t="shared" si="46"/>
        <v>983</v>
      </c>
      <c r="H530" s="20"/>
    </row>
    <row r="531" spans="1:8" x14ac:dyDescent="0.2">
      <c r="A531" s="5">
        <v>517</v>
      </c>
      <c r="B531" s="153"/>
      <c r="C531" s="84" t="str">
        <f>Цены!B521</f>
        <v xml:space="preserve">Установка перекрестного выключателя </v>
      </c>
      <c r="D531" s="85" t="str">
        <f>Цены!C521</f>
        <v>шт.</v>
      </c>
      <c r="E531" s="152">
        <v>1</v>
      </c>
      <c r="F531" s="86">
        <f>Цены!E521</f>
        <v>1028</v>
      </c>
      <c r="G531" s="111">
        <f t="shared" si="46"/>
        <v>1028</v>
      </c>
      <c r="H531" s="20"/>
    </row>
    <row r="532" spans="1:8" x14ac:dyDescent="0.2">
      <c r="A532" s="5">
        <v>518</v>
      </c>
      <c r="B532" s="153"/>
      <c r="C532" s="84" t="str">
        <f>Цены!B522</f>
        <v xml:space="preserve">Установка проходного выключателя </v>
      </c>
      <c r="D532" s="85" t="str">
        <f>Цены!C522</f>
        <v>шт.</v>
      </c>
      <c r="E532" s="152">
        <v>1</v>
      </c>
      <c r="F532" s="86">
        <f>Цены!E522</f>
        <v>713</v>
      </c>
      <c r="G532" s="111">
        <f t="shared" si="46"/>
        <v>713</v>
      </c>
      <c r="H532" s="20"/>
    </row>
    <row r="533" spans="1:8" ht="25.5" x14ac:dyDescent="0.2">
      <c r="A533" s="5">
        <v>519</v>
      </c>
      <c r="B533" s="153"/>
      <c r="C533" s="84" t="str">
        <f>Цены!B523</f>
        <v>Установка проходного 2х клавишного выключателя</v>
      </c>
      <c r="D533" s="85" t="str">
        <f>Цены!C523</f>
        <v>шт.</v>
      </c>
      <c r="E533" s="152">
        <v>1</v>
      </c>
      <c r="F533" s="86">
        <f>Цены!E523</f>
        <v>912</v>
      </c>
      <c r="G533" s="111">
        <f t="shared" si="46"/>
        <v>912</v>
      </c>
      <c r="H533" s="20"/>
    </row>
    <row r="534" spans="1:8" ht="25.5" x14ac:dyDescent="0.2">
      <c r="A534" s="5">
        <v>520</v>
      </c>
      <c r="B534" s="153"/>
      <c r="C534" s="84" t="str">
        <f>Цены!B524</f>
        <v xml:space="preserve">Установка проходного 3х клавишного выключателя </v>
      </c>
      <c r="D534" s="85" t="str">
        <f>Цены!C524</f>
        <v>шт.</v>
      </c>
      <c r="E534" s="152">
        <v>1</v>
      </c>
      <c r="F534" s="86">
        <f>Цены!E524</f>
        <v>954</v>
      </c>
      <c r="G534" s="111">
        <f t="shared" si="46"/>
        <v>954</v>
      </c>
      <c r="H534" s="20"/>
    </row>
    <row r="535" spans="1:8" x14ac:dyDescent="0.2">
      <c r="A535" s="5">
        <v>521</v>
      </c>
      <c r="B535" s="153"/>
      <c r="C535" s="84" t="str">
        <f>Цены!B525</f>
        <v>Установка электроточки в ГКЛ</v>
      </c>
      <c r="D535" s="85" t="str">
        <f>Цены!C525</f>
        <v>шт.</v>
      </c>
      <c r="E535" s="152">
        <v>1</v>
      </c>
      <c r="F535" s="86">
        <f>Цены!E525</f>
        <v>612</v>
      </c>
      <c r="G535" s="111">
        <f t="shared" si="46"/>
        <v>612</v>
      </c>
      <c r="H535" s="20"/>
    </row>
    <row r="536" spans="1:8" x14ac:dyDescent="0.2">
      <c r="A536" s="5">
        <v>522</v>
      </c>
      <c r="B536" s="153"/>
      <c r="C536" s="84" t="str">
        <f>Цены!B526</f>
        <v>Установка 3х фазной розетки накладной</v>
      </c>
      <c r="D536" s="85" t="str">
        <f>Цены!C526</f>
        <v>шт.</v>
      </c>
      <c r="E536" s="152">
        <v>1</v>
      </c>
      <c r="F536" s="86">
        <f>Цены!E526</f>
        <v>702</v>
      </c>
      <c r="G536" s="111">
        <f t="shared" si="46"/>
        <v>702</v>
      </c>
      <c r="H536" s="20"/>
    </row>
    <row r="537" spans="1:8" x14ac:dyDescent="0.2">
      <c r="A537" s="5">
        <v>523</v>
      </c>
      <c r="B537" s="153"/>
      <c r="C537" s="84" t="str">
        <f>Цены!B527</f>
        <v>Установка светильника трекового</v>
      </c>
      <c r="D537" s="85" t="str">
        <f>Цены!C527</f>
        <v>шт.</v>
      </c>
      <c r="E537" s="152">
        <v>6</v>
      </c>
      <c r="F537" s="86">
        <f>Цены!E527</f>
        <v>518</v>
      </c>
      <c r="G537" s="111">
        <f t="shared" si="46"/>
        <v>3108</v>
      </c>
      <c r="H537" s="20"/>
    </row>
    <row r="538" spans="1:8" ht="25.5" x14ac:dyDescent="0.2">
      <c r="A538" s="5">
        <v>524</v>
      </c>
      <c r="B538" s="153"/>
      <c r="C538" s="84" t="str">
        <f>Цены!B528</f>
        <v>Установка 3х фазной розетки внутренней установки</v>
      </c>
      <c r="D538" s="85" t="str">
        <f>Цены!C528</f>
        <v>шт.</v>
      </c>
      <c r="E538" s="152">
        <v>1</v>
      </c>
      <c r="F538" s="86">
        <f>Цены!E528</f>
        <v>1053</v>
      </c>
      <c r="G538" s="111">
        <f t="shared" si="46"/>
        <v>1053</v>
      </c>
      <c r="H538" s="20"/>
    </row>
    <row r="539" spans="1:8" x14ac:dyDescent="0.2">
      <c r="A539" s="5">
        <v>525</v>
      </c>
      <c r="B539" s="153"/>
      <c r="C539" s="84" t="str">
        <f>Цены!B529</f>
        <v>Монтаж встраиваемого линейного освещения</v>
      </c>
      <c r="D539" s="85" t="str">
        <f>Цены!C529</f>
        <v>м/п</v>
      </c>
      <c r="E539" s="152">
        <f>$D$9</f>
        <v>0</v>
      </c>
      <c r="F539" s="86">
        <f>Цены!E529</f>
        <v>5961</v>
      </c>
      <c r="G539" s="111">
        <f t="shared" si="46"/>
        <v>0</v>
      </c>
      <c r="H539" s="20"/>
    </row>
    <row r="540" spans="1:8" ht="25.5" x14ac:dyDescent="0.2">
      <c r="A540" s="5">
        <v>526</v>
      </c>
      <c r="B540" s="153"/>
      <c r="C540" s="84" t="str">
        <f>Цены!B530</f>
        <v>Установка трекового освещения (без монтажа осветительных приборов)</v>
      </c>
      <c r="D540" s="85" t="str">
        <f>Цены!C530</f>
        <v>м/п</v>
      </c>
      <c r="E540" s="152">
        <v>6</v>
      </c>
      <c r="F540" s="86">
        <f>Цены!E530</f>
        <v>498</v>
      </c>
      <c r="G540" s="111">
        <f t="shared" si="46"/>
        <v>2988</v>
      </c>
      <c r="H540" s="20"/>
    </row>
    <row r="541" spans="1:8" x14ac:dyDescent="0.2">
      <c r="A541" s="5">
        <v>527</v>
      </c>
      <c r="B541" s="153"/>
      <c r="C541" s="84" t="str">
        <f>Цены!B531</f>
        <v>Установка люстры (без сборки)</v>
      </c>
      <c r="D541" s="85" t="str">
        <f>Цены!C531</f>
        <v>шт.</v>
      </c>
      <c r="E541" s="152">
        <v>1</v>
      </c>
      <c r="F541" s="86">
        <f>Цены!E531</f>
        <v>2168</v>
      </c>
      <c r="G541" s="111">
        <f t="shared" si="46"/>
        <v>2168</v>
      </c>
      <c r="H541" s="20"/>
    </row>
    <row r="542" spans="1:8" ht="25.5" x14ac:dyDescent="0.2">
      <c r="A542" s="5">
        <v>528</v>
      </c>
      <c r="B542" s="153"/>
      <c r="C542" s="84" t="str">
        <f>Цены!B532</f>
        <v>Установка встраиваемых светильников под окраску</v>
      </c>
      <c r="D542" s="85" t="str">
        <f>Цены!C532</f>
        <v>шт.</v>
      </c>
      <c r="E542" s="152">
        <v>1</v>
      </c>
      <c r="F542" s="86">
        <f>Цены!E532</f>
        <v>2670</v>
      </c>
      <c r="G542" s="111">
        <f t="shared" si="46"/>
        <v>2670</v>
      </c>
      <c r="H542" s="20"/>
    </row>
    <row r="543" spans="1:8" x14ac:dyDescent="0.2">
      <c r="A543" s="5">
        <v>529</v>
      </c>
      <c r="B543" s="153"/>
      <c r="C543" s="84" t="str">
        <f>Цены!B533</f>
        <v>Установка светильников точечных</v>
      </c>
      <c r="D543" s="85" t="str">
        <f>Цены!C533</f>
        <v>шт.</v>
      </c>
      <c r="E543" s="152">
        <v>6</v>
      </c>
      <c r="F543" s="86">
        <f>Цены!E533</f>
        <v>450</v>
      </c>
      <c r="G543" s="111">
        <f t="shared" si="46"/>
        <v>2700</v>
      </c>
      <c r="H543" s="20"/>
    </row>
    <row r="544" spans="1:8" x14ac:dyDescent="0.2">
      <c r="A544" s="5">
        <v>530</v>
      </c>
      <c r="B544" s="153"/>
      <c r="C544" s="84" t="str">
        <f>Цены!B534</f>
        <v>Установка светильника настенного,бра</v>
      </c>
      <c r="D544" s="85" t="str">
        <f>Цены!C534</f>
        <v>шт.</v>
      </c>
      <c r="E544" s="152">
        <v>1</v>
      </c>
      <c r="F544" s="86">
        <f>Цены!E534</f>
        <v>956</v>
      </c>
      <c r="G544" s="111">
        <f t="shared" si="46"/>
        <v>956</v>
      </c>
      <c r="H544" s="20"/>
    </row>
    <row r="545" spans="1:8" x14ac:dyDescent="0.2">
      <c r="A545" s="5">
        <v>531</v>
      </c>
      <c r="B545" s="153"/>
      <c r="C545" s="84" t="str">
        <f>Цены!B535</f>
        <v>Установка светодиодной ленты</v>
      </c>
      <c r="D545" s="85" t="str">
        <f>Цены!C535</f>
        <v>м/п</v>
      </c>
      <c r="E545" s="152">
        <v>8</v>
      </c>
      <c r="F545" s="86">
        <f>Цены!E535</f>
        <v>563</v>
      </c>
      <c r="G545" s="111">
        <f t="shared" si="46"/>
        <v>4504</v>
      </c>
      <c r="H545" s="20"/>
    </row>
    <row r="546" spans="1:8" ht="25.5" x14ac:dyDescent="0.2">
      <c r="A546" s="5">
        <v>532</v>
      </c>
      <c r="B546" s="153"/>
      <c r="C546" s="84" t="str">
        <f>Цены!B536</f>
        <v>Установка светодиодной ленты в алюминиевом коробе</v>
      </c>
      <c r="D546" s="85" t="str">
        <f>Цены!C536</f>
        <v>м/п</v>
      </c>
      <c r="E546" s="152">
        <f>$D$9</f>
        <v>0</v>
      </c>
      <c r="F546" s="86">
        <f>Цены!E536</f>
        <v>623</v>
      </c>
      <c r="G546" s="111">
        <f t="shared" si="46"/>
        <v>0</v>
      </c>
      <c r="H546" s="20"/>
    </row>
    <row r="547" spans="1:8" x14ac:dyDescent="0.2">
      <c r="A547" s="5">
        <v>533</v>
      </c>
      <c r="B547" s="153"/>
      <c r="C547" s="84" t="str">
        <f>Цены!B537</f>
        <v xml:space="preserve">Прокладка кабеля в гофре </v>
      </c>
      <c r="D547" s="85" t="str">
        <f>Цены!C537</f>
        <v>м/п</v>
      </c>
      <c r="E547" s="152">
        <f>$D$9*6</f>
        <v>0</v>
      </c>
      <c r="F547" s="86">
        <f>Цены!E537</f>
        <v>570</v>
      </c>
      <c r="G547" s="111">
        <f t="shared" si="46"/>
        <v>0</v>
      </c>
      <c r="H547" s="20"/>
    </row>
    <row r="548" spans="1:8" x14ac:dyDescent="0.2">
      <c r="A548" s="5">
        <v>534</v>
      </c>
      <c r="B548" s="153"/>
      <c r="C548" s="84" t="str">
        <f>Цены!B538</f>
        <v>Прокладка кабеля</v>
      </c>
      <c r="D548" s="85" t="str">
        <f>Цены!C538</f>
        <v>м/п</v>
      </c>
      <c r="E548" s="152">
        <f>$D$9</f>
        <v>0</v>
      </c>
      <c r="F548" s="86">
        <f>Цены!E538</f>
        <v>375</v>
      </c>
      <c r="G548" s="111">
        <f t="shared" si="46"/>
        <v>0</v>
      </c>
      <c r="H548" s="20"/>
    </row>
    <row r="549" spans="1:8" x14ac:dyDescent="0.2">
      <c r="A549" s="5">
        <v>535</v>
      </c>
      <c r="B549" s="153"/>
      <c r="C549" s="84" t="str">
        <f>Цены!B539</f>
        <v>Прокладка кабеля телефонного/интернет UTP</v>
      </c>
      <c r="D549" s="85" t="str">
        <f>Цены!C539</f>
        <v>м/п</v>
      </c>
      <c r="E549" s="152">
        <v>1</v>
      </c>
      <c r="F549" s="86">
        <f>Цены!E539</f>
        <v>165</v>
      </c>
      <c r="G549" s="111">
        <f t="shared" si="46"/>
        <v>165</v>
      </c>
      <c r="H549" s="20"/>
    </row>
    <row r="550" spans="1:8" x14ac:dyDescent="0.2">
      <c r="A550" s="5">
        <v>536</v>
      </c>
      <c r="B550" s="153"/>
      <c r="C550" s="84" t="str">
        <f>Цены!B540</f>
        <v>Установка  кабель-канала</v>
      </c>
      <c r="D550" s="85" t="str">
        <f>Цены!C540</f>
        <v>м/п</v>
      </c>
      <c r="E550" s="152">
        <f>$D$9</f>
        <v>0</v>
      </c>
      <c r="F550" s="86">
        <f>Цены!E540</f>
        <v>180</v>
      </c>
      <c r="G550" s="111">
        <f t="shared" si="46"/>
        <v>0</v>
      </c>
      <c r="H550" s="20"/>
    </row>
    <row r="551" spans="1:8" x14ac:dyDescent="0.2">
      <c r="A551" s="5">
        <v>537</v>
      </c>
      <c r="B551" s="153"/>
      <c r="C551" s="84" t="str">
        <f>Цены!B541</f>
        <v>Монтаж кабельного лотка металл</v>
      </c>
      <c r="D551" s="85" t="str">
        <f>Цены!C541</f>
        <v>м/п</v>
      </c>
      <c r="E551" s="152">
        <v>1</v>
      </c>
      <c r="F551" s="86">
        <f>Цены!E541</f>
        <v>261</v>
      </c>
      <c r="G551" s="111">
        <f t="shared" si="46"/>
        <v>261</v>
      </c>
      <c r="H551" s="20"/>
    </row>
    <row r="552" spans="1:8" x14ac:dyDescent="0.2">
      <c r="A552" s="5">
        <v>538</v>
      </c>
      <c r="B552" s="153"/>
      <c r="C552" s="84" t="str">
        <f>Цены!B542</f>
        <v>Установка контроллера для светодиодной ленты</v>
      </c>
      <c r="D552" s="85" t="str">
        <f>Цены!C542</f>
        <v>шт.</v>
      </c>
      <c r="E552" s="152">
        <v>1</v>
      </c>
      <c r="F552" s="86">
        <f>Цены!E542</f>
        <v>1757</v>
      </c>
      <c r="G552" s="111">
        <f t="shared" ref="G552:G583" si="47">E552*F552</f>
        <v>1757</v>
      </c>
      <c r="H552" s="20"/>
    </row>
    <row r="553" spans="1:8" x14ac:dyDescent="0.2">
      <c r="A553" s="5">
        <v>539</v>
      </c>
      <c r="B553" s="153"/>
      <c r="C553" s="84" t="str">
        <f>Цены!B543</f>
        <v>Установка автоматического выключателя</v>
      </c>
      <c r="D553" s="85" t="str">
        <f>Цены!C543</f>
        <v>шт.</v>
      </c>
      <c r="E553" s="152">
        <v>8</v>
      </c>
      <c r="F553" s="86">
        <f>Цены!E543</f>
        <v>791</v>
      </c>
      <c r="G553" s="111">
        <f t="shared" si="47"/>
        <v>6328</v>
      </c>
      <c r="H553" s="20"/>
    </row>
    <row r="554" spans="1:8" x14ac:dyDescent="0.2">
      <c r="A554" s="5">
        <v>540</v>
      </c>
      <c r="B554" s="153"/>
      <c r="C554" s="84" t="str">
        <f>Цены!B544</f>
        <v>Установка дифф автоматического выключателя</v>
      </c>
      <c r="D554" s="85" t="str">
        <f>Цены!C544</f>
        <v>шт.</v>
      </c>
      <c r="E554" s="152">
        <v>3</v>
      </c>
      <c r="F554" s="86">
        <f>Цены!E544</f>
        <v>1218</v>
      </c>
      <c r="G554" s="111">
        <f t="shared" si="47"/>
        <v>3654</v>
      </c>
      <c r="H554" s="20"/>
    </row>
    <row r="555" spans="1:8" x14ac:dyDescent="0.2">
      <c r="A555" s="5">
        <v>541</v>
      </c>
      <c r="B555" s="153"/>
      <c r="C555" s="84" t="str">
        <f>Цены!B545</f>
        <v>Установка УЗО</v>
      </c>
      <c r="D555" s="85" t="str">
        <f>Цены!C545</f>
        <v>шт.</v>
      </c>
      <c r="E555" s="152">
        <v>3</v>
      </c>
      <c r="F555" s="86">
        <f>Цены!E545</f>
        <v>1389</v>
      </c>
      <c r="G555" s="111">
        <f t="shared" si="47"/>
        <v>4167</v>
      </c>
      <c r="H555" s="20"/>
    </row>
    <row r="556" spans="1:8" x14ac:dyDescent="0.2">
      <c r="A556" s="5">
        <v>542</v>
      </c>
      <c r="B556" s="153"/>
      <c r="C556" s="84" t="str">
        <f>Цены!B546</f>
        <v>Монтаж элщита накладного</v>
      </c>
      <c r="D556" s="85" t="str">
        <f>Цены!C546</f>
        <v>шт.</v>
      </c>
      <c r="E556" s="152">
        <v>1</v>
      </c>
      <c r="F556" s="86">
        <f>Цены!E546</f>
        <v>2636</v>
      </c>
      <c r="G556" s="111">
        <f t="shared" si="47"/>
        <v>2636</v>
      </c>
      <c r="H556" s="20"/>
    </row>
    <row r="557" spans="1:8" x14ac:dyDescent="0.2">
      <c r="A557" s="5">
        <v>543</v>
      </c>
      <c r="B557" s="153"/>
      <c r="C557" s="84" t="str">
        <f>Цены!B547</f>
        <v>Подключение к вводному щиту</v>
      </c>
      <c r="D557" s="85" t="str">
        <f>Цены!C547</f>
        <v>шт.</v>
      </c>
      <c r="E557" s="152">
        <v>1</v>
      </c>
      <c r="F557" s="86">
        <f>Цены!E547</f>
        <v>2265</v>
      </c>
      <c r="G557" s="111">
        <f t="shared" si="47"/>
        <v>2265</v>
      </c>
      <c r="H557" s="20"/>
    </row>
    <row r="558" spans="1:8" ht="25.5" x14ac:dyDescent="0.2">
      <c r="A558" s="5">
        <v>544</v>
      </c>
      <c r="B558" s="153"/>
      <c r="C558" s="84" t="str">
        <f>Цены!B548</f>
        <v>Соединение медных проводов пайкой+термоусадка</v>
      </c>
      <c r="D558" s="85" t="str">
        <f>Цены!C548</f>
        <v>шт.</v>
      </c>
      <c r="E558" s="152">
        <v>1</v>
      </c>
      <c r="F558" s="86">
        <f>Цены!E548</f>
        <v>510</v>
      </c>
      <c r="G558" s="111">
        <f t="shared" si="47"/>
        <v>510</v>
      </c>
      <c r="H558" s="20"/>
    </row>
    <row r="559" spans="1:8" x14ac:dyDescent="0.2">
      <c r="A559" s="5">
        <v>545</v>
      </c>
      <c r="B559" s="153"/>
      <c r="C559" s="84" t="str">
        <f>Цены!B549</f>
        <v>Наращивание кабеля (спайка + терм усадка)</v>
      </c>
      <c r="D559" s="85" t="str">
        <f>Цены!C549</f>
        <v>шт.</v>
      </c>
      <c r="E559" s="152">
        <v>1</v>
      </c>
      <c r="F559" s="86">
        <f>Цены!E549</f>
        <v>510</v>
      </c>
      <c r="G559" s="111">
        <f t="shared" si="47"/>
        <v>510</v>
      </c>
      <c r="H559" s="20"/>
    </row>
    <row r="560" spans="1:8" x14ac:dyDescent="0.2">
      <c r="A560" s="5">
        <v>546</v>
      </c>
      <c r="B560" s="153"/>
      <c r="C560" s="84" t="str">
        <f>Цены!B550</f>
        <v>Установка распределительной коробки накладной</v>
      </c>
      <c r="D560" s="85" t="str">
        <f>Цены!C550</f>
        <v>шт.</v>
      </c>
      <c r="E560" s="152">
        <v>1</v>
      </c>
      <c r="F560" s="86">
        <f>Цены!E550</f>
        <v>855</v>
      </c>
      <c r="G560" s="111">
        <f t="shared" si="47"/>
        <v>855</v>
      </c>
      <c r="H560" s="20"/>
    </row>
    <row r="561" spans="1:8" ht="25.5" x14ac:dyDescent="0.2">
      <c r="A561" s="5">
        <v>547</v>
      </c>
      <c r="B561" s="153"/>
      <c r="C561" s="84" t="str">
        <f>Цены!B551</f>
        <v>Монтаж элщита до 6 автоматов кирпичной стене (ПГП,пеноблок)</v>
      </c>
      <c r="D561" s="85" t="str">
        <f>Цены!C551</f>
        <v>шт.</v>
      </c>
      <c r="E561" s="152">
        <v>1</v>
      </c>
      <c r="F561" s="86">
        <f>Цены!E551</f>
        <v>2847</v>
      </c>
      <c r="G561" s="111">
        <f t="shared" si="47"/>
        <v>2847</v>
      </c>
      <c r="H561" s="20"/>
    </row>
    <row r="562" spans="1:8" ht="25.5" x14ac:dyDescent="0.2">
      <c r="A562" s="5">
        <v>548</v>
      </c>
      <c r="B562" s="153"/>
      <c r="C562" s="84" t="str">
        <f>Цены!B552</f>
        <v>Монтаж элщита до 16 автоматов в кирпичной стене (ПГП,пеноблок)</v>
      </c>
      <c r="D562" s="85" t="str">
        <f>Цены!C552</f>
        <v>шт.</v>
      </c>
      <c r="E562" s="152">
        <v>1</v>
      </c>
      <c r="F562" s="86">
        <f>Цены!E552</f>
        <v>3618</v>
      </c>
      <c r="G562" s="111">
        <f t="shared" si="47"/>
        <v>3618</v>
      </c>
      <c r="H562" s="20"/>
    </row>
    <row r="563" spans="1:8" ht="25.5" x14ac:dyDescent="0.2">
      <c r="A563" s="5">
        <v>549</v>
      </c>
      <c r="B563" s="153"/>
      <c r="C563" s="84" t="str">
        <f>Цены!B553</f>
        <v>Монтаж элщита до 24 автоматов в кирпичной стене  (ПГП,пеноблок)</v>
      </c>
      <c r="D563" s="85" t="str">
        <f>Цены!C553</f>
        <v>шт.</v>
      </c>
      <c r="E563" s="152">
        <v>1</v>
      </c>
      <c r="F563" s="86">
        <f>Цены!E553</f>
        <v>4392</v>
      </c>
      <c r="G563" s="111">
        <f t="shared" si="47"/>
        <v>4392</v>
      </c>
      <c r="H563" s="20"/>
    </row>
    <row r="564" spans="1:8" ht="25.5" x14ac:dyDescent="0.2">
      <c r="A564" s="5">
        <v>550</v>
      </c>
      <c r="B564" s="153"/>
      <c r="C564" s="84" t="str">
        <f>Цены!B554</f>
        <v>Монтаж элщита свыше 24 автоматов в кирпичной стене  (ПГП,пеноблок)</v>
      </c>
      <c r="D564" s="85" t="str">
        <f>Цены!C554</f>
        <v>шт.</v>
      </c>
      <c r="E564" s="152">
        <v>1</v>
      </c>
      <c r="F564" s="86">
        <f>Цены!E554</f>
        <v>8700</v>
      </c>
      <c r="G564" s="111">
        <f t="shared" si="47"/>
        <v>8700</v>
      </c>
      <c r="H564" s="20"/>
    </row>
    <row r="565" spans="1:8" x14ac:dyDescent="0.2">
      <c r="A565" s="5">
        <v>551</v>
      </c>
      <c r="B565" s="153"/>
      <c r="C565" s="84" t="str">
        <f>Цены!B555</f>
        <v>Монтаж элщита до 6 автоматов в бетонной стене</v>
      </c>
      <c r="D565" s="85" t="str">
        <f>Цены!C555</f>
        <v>шт.</v>
      </c>
      <c r="E565" s="152">
        <v>1</v>
      </c>
      <c r="F565" s="86">
        <f>Цены!E555</f>
        <v>4317</v>
      </c>
      <c r="G565" s="111">
        <f t="shared" si="47"/>
        <v>4317</v>
      </c>
      <c r="H565" s="20"/>
    </row>
    <row r="566" spans="1:8" x14ac:dyDescent="0.2">
      <c r="A566" s="5">
        <v>552</v>
      </c>
      <c r="B566" s="153"/>
      <c r="C566" s="84" t="str">
        <f>Цены!B556</f>
        <v>Монтаж элщита до 12 автоматов в бетонной стене</v>
      </c>
      <c r="D566" s="85" t="str">
        <f>Цены!C556</f>
        <v>шт.</v>
      </c>
      <c r="E566" s="152">
        <v>1</v>
      </c>
      <c r="F566" s="86">
        <f>Цены!E556</f>
        <v>5013</v>
      </c>
      <c r="G566" s="111">
        <f t="shared" si="47"/>
        <v>5013</v>
      </c>
      <c r="H566" s="20"/>
    </row>
    <row r="567" spans="1:8" x14ac:dyDescent="0.2">
      <c r="A567" s="5">
        <v>553</v>
      </c>
      <c r="B567" s="153"/>
      <c r="C567" s="84" t="str">
        <f>Цены!B557</f>
        <v>Монтаж элщита до 18 автоматов в бетонной стене</v>
      </c>
      <c r="D567" s="85" t="str">
        <f>Цены!C557</f>
        <v>шт.</v>
      </c>
      <c r="E567" s="152">
        <v>1</v>
      </c>
      <c r="F567" s="86">
        <f>Цены!E557</f>
        <v>5718</v>
      </c>
      <c r="G567" s="111">
        <f t="shared" si="47"/>
        <v>5718</v>
      </c>
      <c r="H567" s="20"/>
    </row>
    <row r="568" spans="1:8" x14ac:dyDescent="0.2">
      <c r="A568" s="5">
        <v>554</v>
      </c>
      <c r="B568" s="153"/>
      <c r="C568" s="84" t="str">
        <f>Цены!B558</f>
        <v>Монтаж элщита до 24 автоматов в бетонной стене</v>
      </c>
      <c r="D568" s="85" t="str">
        <f>Цены!C558</f>
        <v>шт.</v>
      </c>
      <c r="E568" s="152">
        <v>1</v>
      </c>
      <c r="F568" s="86">
        <f>Цены!E558</f>
        <v>7674</v>
      </c>
      <c r="G568" s="111">
        <f t="shared" si="47"/>
        <v>7674</v>
      </c>
      <c r="H568" s="20"/>
    </row>
    <row r="569" spans="1:8" ht="25.5" x14ac:dyDescent="0.2">
      <c r="A569" s="5">
        <v>555</v>
      </c>
      <c r="B569" s="153"/>
      <c r="C569" s="84" t="str">
        <f>Цены!B559</f>
        <v>Монтаж элщита свыше 24 автоматов в бетонной стене</v>
      </c>
      <c r="D569" s="85" t="str">
        <f>Цены!C559</f>
        <v>шт.</v>
      </c>
      <c r="E569" s="152">
        <v>1</v>
      </c>
      <c r="F569" s="86">
        <f>Цены!E559</f>
        <v>15300</v>
      </c>
      <c r="G569" s="111">
        <f t="shared" si="47"/>
        <v>15300</v>
      </c>
      <c r="H569" s="20"/>
    </row>
    <row r="570" spans="1:8" x14ac:dyDescent="0.2">
      <c r="A570" s="5">
        <v>556</v>
      </c>
      <c r="B570" s="153"/>
      <c r="C570" s="84" t="str">
        <f>Цены!B560</f>
        <v>Комплексное расключение слаботочного щита</v>
      </c>
      <c r="D570" s="85" t="str">
        <f>Цены!C560</f>
        <v>шт.</v>
      </c>
      <c r="E570" s="152">
        <v>1</v>
      </c>
      <c r="F570" s="86">
        <f>Цены!E560</f>
        <v>2310</v>
      </c>
      <c r="G570" s="111">
        <f t="shared" si="47"/>
        <v>2310</v>
      </c>
      <c r="H570" s="20"/>
    </row>
    <row r="571" spans="1:8" x14ac:dyDescent="0.2">
      <c r="A571" s="5">
        <v>557</v>
      </c>
      <c r="B571" s="153"/>
      <c r="C571" s="84" t="str">
        <f>Цены!B561</f>
        <v>Прозвонка электрики (точка)</v>
      </c>
      <c r="D571" s="85" t="str">
        <f>Цены!C561</f>
        <v>шт.</v>
      </c>
      <c r="E571" s="152">
        <v>1</v>
      </c>
      <c r="F571" s="86">
        <f>Цены!E561</f>
        <v>249</v>
      </c>
      <c r="G571" s="111">
        <f t="shared" si="47"/>
        <v>249</v>
      </c>
      <c r="H571" s="20"/>
    </row>
    <row r="572" spans="1:8" x14ac:dyDescent="0.2">
      <c r="A572" s="5">
        <v>558</v>
      </c>
      <c r="B572" s="153"/>
      <c r="C572" s="84" t="str">
        <f>Цены!B562</f>
        <v>Установка  вентилятора</v>
      </c>
      <c r="D572" s="85" t="str">
        <f>Цены!C562</f>
        <v>шт.</v>
      </c>
      <c r="E572" s="152">
        <v>1</v>
      </c>
      <c r="F572" s="86">
        <f>Цены!E562</f>
        <v>942</v>
      </c>
      <c r="G572" s="111">
        <f t="shared" si="47"/>
        <v>942</v>
      </c>
      <c r="H572" s="20"/>
    </row>
    <row r="573" spans="1:8" x14ac:dyDescent="0.2">
      <c r="A573" s="5">
        <v>559</v>
      </c>
      <c r="B573" s="153"/>
      <c r="C573" s="84" t="str">
        <f>Цены!B563</f>
        <v xml:space="preserve">Установка конвектора электрического </v>
      </c>
      <c r="D573" s="85" t="str">
        <f>Цены!C563</f>
        <v>шт.</v>
      </c>
      <c r="E573" s="152">
        <v>1</v>
      </c>
      <c r="F573" s="86">
        <f>Цены!E563</f>
        <v>1779</v>
      </c>
      <c r="G573" s="111">
        <f t="shared" si="47"/>
        <v>1779</v>
      </c>
      <c r="H573" s="20"/>
    </row>
    <row r="574" spans="1:8" x14ac:dyDescent="0.2">
      <c r="A574" s="5">
        <v>560</v>
      </c>
      <c r="B574" s="153"/>
      <c r="C574" s="84" t="str">
        <f>Цены!B564</f>
        <v>Установка звонка</v>
      </c>
      <c r="D574" s="85" t="str">
        <f>Цены!C564</f>
        <v>шт.</v>
      </c>
      <c r="E574" s="152">
        <v>1</v>
      </c>
      <c r="F574" s="86">
        <f>Цены!E564</f>
        <v>624</v>
      </c>
      <c r="G574" s="111">
        <f t="shared" si="47"/>
        <v>624</v>
      </c>
      <c r="H574" s="20"/>
    </row>
    <row r="575" spans="1:8" x14ac:dyDescent="0.2">
      <c r="A575" s="5">
        <v>561</v>
      </c>
      <c r="B575" s="153"/>
      <c r="C575" s="84" t="str">
        <f>Цены!B565</f>
        <v>Установка домофона (на старое место)</v>
      </c>
      <c r="D575" s="85" t="str">
        <f>Цены!C565</f>
        <v>шт.</v>
      </c>
      <c r="E575" s="152">
        <v>1</v>
      </c>
      <c r="F575" s="86">
        <f>Цены!E565</f>
        <v>890</v>
      </c>
      <c r="G575" s="111">
        <f t="shared" si="47"/>
        <v>890</v>
      </c>
      <c r="H575" s="20"/>
    </row>
    <row r="576" spans="1:8" x14ac:dyDescent="0.2">
      <c r="A576" s="5">
        <v>562</v>
      </c>
      <c r="B576" s="153"/>
      <c r="C576" s="84" t="str">
        <f>Цены!B566</f>
        <v>Устройство инфракрасного теплого пола</v>
      </c>
      <c r="D576" s="85" t="str">
        <f>Цены!C566</f>
        <v>м2</v>
      </c>
      <c r="E576" s="152">
        <v>1</v>
      </c>
      <c r="F576" s="86">
        <f>Цены!E566</f>
        <v>1404</v>
      </c>
      <c r="G576" s="111">
        <f t="shared" si="47"/>
        <v>1404</v>
      </c>
      <c r="H576" s="20"/>
    </row>
    <row r="577" spans="1:8" x14ac:dyDescent="0.2">
      <c r="A577" s="5">
        <v>563</v>
      </c>
      <c r="B577" s="153"/>
      <c r="C577" s="84" t="str">
        <f>Цены!B567</f>
        <v>Установка терморегулятора под теплый пол</v>
      </c>
      <c r="D577" s="85" t="str">
        <f>Цены!C567</f>
        <v>шт.</v>
      </c>
      <c r="E577" s="152">
        <v>1</v>
      </c>
      <c r="F577" s="86">
        <f>Цены!E567</f>
        <v>1758</v>
      </c>
      <c r="G577" s="111">
        <f t="shared" si="47"/>
        <v>1758</v>
      </c>
      <c r="H577" s="20"/>
    </row>
    <row r="578" spans="1:8" ht="25.5" x14ac:dyDescent="0.2">
      <c r="A578" s="5">
        <v>564</v>
      </c>
      <c r="B578" s="153"/>
      <c r="C578" s="84" t="str">
        <f>Цены!B568</f>
        <v>Устройство теплого пола из карбоновых матов (кабель)</v>
      </c>
      <c r="D578" s="85" t="str">
        <f>Цены!C568</f>
        <v>м2</v>
      </c>
      <c r="E578" s="152">
        <v>1</v>
      </c>
      <c r="F578" s="86">
        <f>Цены!E568</f>
        <v>1581</v>
      </c>
      <c r="G578" s="111">
        <f t="shared" si="47"/>
        <v>1581</v>
      </c>
      <c r="H578" s="20"/>
    </row>
    <row r="579" spans="1:8" x14ac:dyDescent="0.2">
      <c r="A579" s="5">
        <v>565</v>
      </c>
      <c r="B579" s="153"/>
      <c r="C579" s="84" t="str">
        <f>Цены!B569</f>
        <v xml:space="preserve">Составление однолинейной схемы до 16 модулей  </v>
      </c>
      <c r="D579" s="85" t="str">
        <f>Цены!C569</f>
        <v>шт.</v>
      </c>
      <c r="E579" s="152">
        <v>1</v>
      </c>
      <c r="F579" s="86">
        <f>Цены!E569</f>
        <v>7500</v>
      </c>
      <c r="G579" s="111">
        <f t="shared" si="47"/>
        <v>7500</v>
      </c>
      <c r="H579" s="20"/>
    </row>
    <row r="580" spans="1:8" ht="25.5" x14ac:dyDescent="0.2">
      <c r="A580" s="5">
        <v>566</v>
      </c>
      <c r="B580" s="153"/>
      <c r="C580" s="84" t="str">
        <f>Цены!B570</f>
        <v xml:space="preserve">Составление однолинейной схемы от 16 до 24 модулей  </v>
      </c>
      <c r="D580" s="85" t="str">
        <f>Цены!C570</f>
        <v>шт.</v>
      </c>
      <c r="E580" s="152">
        <v>1</v>
      </c>
      <c r="F580" s="86">
        <f>Цены!E570</f>
        <v>15000</v>
      </c>
      <c r="G580" s="111">
        <f t="shared" si="47"/>
        <v>15000</v>
      </c>
      <c r="H580" s="20"/>
    </row>
    <row r="581" spans="1:8" ht="25.5" x14ac:dyDescent="0.2">
      <c r="A581" s="5">
        <v>567</v>
      </c>
      <c r="B581" s="153"/>
      <c r="C581" s="84" t="str">
        <f>Цены!B571</f>
        <v>Составление однолинейной схемы от 24  до 36 модулей</v>
      </c>
      <c r="D581" s="85" t="str">
        <f>Цены!C571</f>
        <v>шт.</v>
      </c>
      <c r="E581" s="152">
        <v>1</v>
      </c>
      <c r="F581" s="86">
        <f>Цены!E571</f>
        <v>22500</v>
      </c>
      <c r="G581" s="111">
        <f t="shared" si="47"/>
        <v>22500</v>
      </c>
      <c r="H581" s="20"/>
    </row>
    <row r="582" spans="1:8" x14ac:dyDescent="0.2">
      <c r="A582" s="5">
        <v>568</v>
      </c>
      <c r="B582" s="153"/>
      <c r="C582" s="154" t="str">
        <f>Цены!B572</f>
        <v>&lt;Запасные строчки&gt;</v>
      </c>
      <c r="D582" s="155">
        <f>Цены!C572</f>
        <v>0</v>
      </c>
      <c r="E582" s="152"/>
      <c r="F582" s="156">
        <f>Цены!E572</f>
        <v>0</v>
      </c>
      <c r="G582" s="157">
        <f t="shared" si="47"/>
        <v>0</v>
      </c>
      <c r="H582" s="20"/>
    </row>
    <row r="583" spans="1:8" x14ac:dyDescent="0.2">
      <c r="A583" s="5">
        <v>569</v>
      </c>
      <c r="B583" s="153"/>
      <c r="C583" s="154" t="str">
        <f>Цены!B573</f>
        <v>&lt;Запасные строчки&gt;</v>
      </c>
      <c r="D583" s="155">
        <f>Цены!C573</f>
        <v>0</v>
      </c>
      <c r="E583" s="152"/>
      <c r="F583" s="156">
        <f>Цены!E573</f>
        <v>0</v>
      </c>
      <c r="G583" s="157">
        <f t="shared" si="47"/>
        <v>0</v>
      </c>
      <c r="H583" s="20"/>
    </row>
    <row r="584" spans="1:8" x14ac:dyDescent="0.2">
      <c r="A584" s="5">
        <v>570</v>
      </c>
      <c r="B584" s="5" t="str">
        <f>B519</f>
        <v/>
      </c>
      <c r="C584" s="433" t="s">
        <v>410</v>
      </c>
      <c r="D584" s="433"/>
      <c r="E584" s="433"/>
      <c r="F584" s="433"/>
      <c r="G584" s="112">
        <f>SUMIF(B520:B583,1,G520:G583)</f>
        <v>0</v>
      </c>
      <c r="H584" s="20"/>
    </row>
    <row r="585" spans="1:8" ht="25.5" x14ac:dyDescent="0.2">
      <c r="A585" s="5">
        <v>571</v>
      </c>
      <c r="B585" s="103" t="str">
        <f>IF(SUM(B586:B682)&gt;0,1,"")</f>
        <v/>
      </c>
      <c r="C585" s="97" t="str">
        <f ca="1">C1&amp;". Сантехнические  работы"</f>
        <v>11. Сантехнические  работы</v>
      </c>
      <c r="D585" s="98" t="s">
        <v>804</v>
      </c>
      <c r="E585" s="107" t="s">
        <v>531</v>
      </c>
      <c r="F585" s="99" t="s">
        <v>805</v>
      </c>
      <c r="G585" s="110" t="s">
        <v>578</v>
      </c>
      <c r="H585" s="20"/>
    </row>
    <row r="586" spans="1:8" ht="38.25" x14ac:dyDescent="0.2">
      <c r="A586" s="5">
        <v>572</v>
      </c>
      <c r="B586" s="153"/>
      <c r="C586" s="84" t="str">
        <f>Цены!B576</f>
        <v>Снятие и установка радиатора, без замены, для проведения работ по стенам при наличие шаровых кранов</v>
      </c>
      <c r="D586" s="85" t="str">
        <f>Цены!C576</f>
        <v>шт.</v>
      </c>
      <c r="E586" s="152">
        <v>1</v>
      </c>
      <c r="F586" s="86">
        <f>Цены!E576</f>
        <v>3990</v>
      </c>
      <c r="G586" s="111">
        <f t="shared" ref="G586:G617" si="48">E586*F586</f>
        <v>3990</v>
      </c>
      <c r="H586" s="20"/>
    </row>
    <row r="587" spans="1:8" x14ac:dyDescent="0.2">
      <c r="A587" s="5">
        <v>573</v>
      </c>
      <c r="B587" s="153"/>
      <c r="C587" s="84" t="str">
        <f>Цены!B577</f>
        <v>Монтаж радиатора на готовое подключение</v>
      </c>
      <c r="D587" s="85" t="str">
        <f>Цены!C577</f>
        <v>шт.</v>
      </c>
      <c r="E587" s="152">
        <v>1</v>
      </c>
      <c r="F587" s="86">
        <f>Цены!E577</f>
        <v>4868</v>
      </c>
      <c r="G587" s="111">
        <f t="shared" si="48"/>
        <v>4868</v>
      </c>
      <c r="H587" s="20"/>
    </row>
    <row r="588" spans="1:8" ht="25.5" x14ac:dyDescent="0.2">
      <c r="A588" s="5">
        <v>574</v>
      </c>
      <c r="B588" s="153"/>
      <c r="C588" s="84" t="str">
        <f>Цены!B578</f>
        <v>Монтаж вертикального радиатора с переносом труб ввода/вывода воды на стену</v>
      </c>
      <c r="D588" s="85" t="str">
        <f>Цены!C578</f>
        <v>шт.</v>
      </c>
      <c r="E588" s="152">
        <f>$D$9</f>
        <v>0</v>
      </c>
      <c r="F588" s="86">
        <f>Цены!E578</f>
        <v>9450</v>
      </c>
      <c r="G588" s="111">
        <f t="shared" si="48"/>
        <v>0</v>
      </c>
      <c r="H588" s="20"/>
    </row>
    <row r="589" spans="1:8" x14ac:dyDescent="0.2">
      <c r="A589" s="5">
        <v>575</v>
      </c>
      <c r="B589" s="153"/>
      <c r="C589" s="84" t="str">
        <f>Цены!B579</f>
        <v>Перенос вывода/ввода воды радиатора на стену</v>
      </c>
      <c r="D589" s="85" t="str">
        <f>Цены!C579</f>
        <v>шт.</v>
      </c>
      <c r="E589" s="152">
        <f>$D$9</f>
        <v>0</v>
      </c>
      <c r="F589" s="86">
        <f>Цены!E579</f>
        <v>5550</v>
      </c>
      <c r="G589" s="111">
        <f t="shared" si="48"/>
        <v>0</v>
      </c>
      <c r="H589" s="20"/>
    </row>
    <row r="590" spans="1:8" x14ac:dyDescent="0.2">
      <c r="A590" s="5">
        <v>576</v>
      </c>
      <c r="B590" s="153"/>
      <c r="C590" s="84" t="str">
        <f>Цены!B580</f>
        <v>Монтаж конвекторов напольных</v>
      </c>
      <c r="D590" s="85" t="str">
        <f>Цены!C580</f>
        <v>м/п</v>
      </c>
      <c r="E590" s="152">
        <f>$D$9</f>
        <v>0</v>
      </c>
      <c r="F590" s="86">
        <f>Цены!E580</f>
        <v>5883</v>
      </c>
      <c r="G590" s="111">
        <f t="shared" si="48"/>
        <v>0</v>
      </c>
      <c r="H590" s="20"/>
    </row>
    <row r="591" spans="1:8" x14ac:dyDescent="0.2">
      <c r="A591" s="5">
        <v>577</v>
      </c>
      <c r="B591" s="153"/>
      <c r="C591" s="84" t="str">
        <f>Цены!B581</f>
        <v xml:space="preserve">Штробление кирпичных стен до 7 см </v>
      </c>
      <c r="D591" s="85" t="str">
        <f>Цены!C581</f>
        <v>м/п</v>
      </c>
      <c r="E591" s="152">
        <f>$D$9</f>
        <v>0</v>
      </c>
      <c r="F591" s="86">
        <f>Цены!E581</f>
        <v>1448</v>
      </c>
      <c r="G591" s="111">
        <f t="shared" si="48"/>
        <v>0</v>
      </c>
      <c r="H591" s="20"/>
    </row>
    <row r="592" spans="1:8" x14ac:dyDescent="0.2">
      <c r="A592" s="5">
        <v>578</v>
      </c>
      <c r="B592" s="153"/>
      <c r="C592" s="84" t="str">
        <f>Цены!B582</f>
        <v>Штробление бетонных стен до 7 см</v>
      </c>
      <c r="D592" s="85" t="str">
        <f>Цены!C582</f>
        <v>м/п</v>
      </c>
      <c r="E592" s="152">
        <v>1</v>
      </c>
      <c r="F592" s="86">
        <f>Цены!E582</f>
        <v>2768</v>
      </c>
      <c r="G592" s="111">
        <f t="shared" si="48"/>
        <v>2768</v>
      </c>
      <c r="H592" s="20"/>
    </row>
    <row r="593" spans="1:8" x14ac:dyDescent="0.2">
      <c r="A593" s="5">
        <v>579</v>
      </c>
      <c r="B593" s="153"/>
      <c r="C593" s="84" t="str">
        <f>Цены!B583</f>
        <v>Штробление стен для прокладки труб ГВС и ХВС</v>
      </c>
      <c r="D593" s="85" t="str">
        <f>Цены!C583</f>
        <v>м/п</v>
      </c>
      <c r="E593" s="152">
        <v>1</v>
      </c>
      <c r="F593" s="86">
        <f>Цены!E583</f>
        <v>780</v>
      </c>
      <c r="G593" s="111">
        <f t="shared" si="48"/>
        <v>780</v>
      </c>
      <c r="H593" s="20"/>
    </row>
    <row r="594" spans="1:8" x14ac:dyDescent="0.2">
      <c r="A594" s="5">
        <v>580</v>
      </c>
      <c r="B594" s="153"/>
      <c r="C594" s="84" t="str">
        <f>Цены!B584</f>
        <v>Заделка сантехнических штроб</v>
      </c>
      <c r="D594" s="85" t="str">
        <f>Цены!C584</f>
        <v>м/п</v>
      </c>
      <c r="E594" s="152">
        <v>1</v>
      </c>
      <c r="F594" s="86">
        <f>Цены!E584</f>
        <v>177</v>
      </c>
      <c r="G594" s="111">
        <f t="shared" si="48"/>
        <v>177</v>
      </c>
      <c r="H594" s="20"/>
    </row>
    <row r="595" spans="1:8" ht="25.5" x14ac:dyDescent="0.2">
      <c r="A595" s="5">
        <v>581</v>
      </c>
      <c r="B595" s="153"/>
      <c r="C595" s="84" t="str">
        <f>Цены!B585</f>
        <v xml:space="preserve">Пробивка отверстия в гипсолитовой стене ф50-110мм до 100 мм в толщине </v>
      </c>
      <c r="D595" s="85" t="str">
        <f>Цены!C585</f>
        <v>шт.</v>
      </c>
      <c r="E595" s="152">
        <f>$D$9</f>
        <v>0</v>
      </c>
      <c r="F595" s="86">
        <f>Цены!E585</f>
        <v>990</v>
      </c>
      <c r="G595" s="111">
        <f t="shared" si="48"/>
        <v>0</v>
      </c>
      <c r="H595" s="20"/>
    </row>
    <row r="596" spans="1:8" ht="25.5" x14ac:dyDescent="0.2">
      <c r="A596" s="5">
        <v>582</v>
      </c>
      <c r="B596" s="153"/>
      <c r="C596" s="84" t="str">
        <f>Цены!B586</f>
        <v xml:space="preserve">Пробивка отверстия в бетонной стене ф50--110мм до 100 мм толщины стен </v>
      </c>
      <c r="D596" s="85" t="str">
        <f>Цены!C586</f>
        <v>шт.</v>
      </c>
      <c r="E596" s="152">
        <v>1</v>
      </c>
      <c r="F596" s="86">
        <f>Цены!E586</f>
        <v>3233</v>
      </c>
      <c r="G596" s="111">
        <f t="shared" si="48"/>
        <v>3233</v>
      </c>
      <c r="H596" s="20"/>
    </row>
    <row r="597" spans="1:8" ht="25.5" x14ac:dyDescent="0.2">
      <c r="A597" s="5">
        <v>583</v>
      </c>
      <c r="B597" s="153"/>
      <c r="C597" s="84" t="str">
        <f>Цены!B587</f>
        <v xml:space="preserve">Пробивка отверстия в кирпичной стене ф50-110 мм до 100 мм в толщине </v>
      </c>
      <c r="D597" s="85" t="str">
        <f>Цены!C587</f>
        <v>шт.</v>
      </c>
      <c r="E597" s="152">
        <v>1</v>
      </c>
      <c r="F597" s="86">
        <f>Цены!E587</f>
        <v>1673</v>
      </c>
      <c r="G597" s="111">
        <f t="shared" si="48"/>
        <v>1673</v>
      </c>
      <c r="H597" s="20"/>
    </row>
    <row r="598" spans="1:8" ht="25.5" x14ac:dyDescent="0.2">
      <c r="A598" s="5">
        <v>584</v>
      </c>
      <c r="B598" s="153"/>
      <c r="C598" s="84" t="str">
        <f>Цены!B588</f>
        <v>Утепление труб канализации/водоснабжения/теплоизоляция</v>
      </c>
      <c r="D598" s="85" t="str">
        <f>Цены!C588</f>
        <v>м/п</v>
      </c>
      <c r="E598" s="152">
        <v>1</v>
      </c>
      <c r="F598" s="86">
        <f>Цены!E588</f>
        <v>147</v>
      </c>
      <c r="G598" s="111">
        <f t="shared" si="48"/>
        <v>147</v>
      </c>
      <c r="H598" s="20"/>
    </row>
    <row r="599" spans="1:8" x14ac:dyDescent="0.2">
      <c r="A599" s="5">
        <v>585</v>
      </c>
      <c r="B599" s="153"/>
      <c r="C599" s="84" t="str">
        <f>Цены!B589</f>
        <v>Устройство шумоизоляции труб стояка</v>
      </c>
      <c r="D599" s="85" t="str">
        <f>Цены!C589</f>
        <v>м/п</v>
      </c>
      <c r="E599" s="152">
        <v>1</v>
      </c>
      <c r="F599" s="86">
        <f>Цены!E589</f>
        <v>1470</v>
      </c>
      <c r="G599" s="111">
        <f t="shared" si="48"/>
        <v>1470</v>
      </c>
      <c r="H599" s="20"/>
    </row>
    <row r="600" spans="1:8" x14ac:dyDescent="0.2">
      <c r="A600" s="5">
        <v>586</v>
      </c>
      <c r="B600" s="153"/>
      <c r="C600" s="84" t="str">
        <f>Цены!B590</f>
        <v>Устройство сан тех - шкафа (ГКЛ , Пеноблок)</v>
      </c>
      <c r="D600" s="85" t="str">
        <f>Цены!C590</f>
        <v>м/п</v>
      </c>
      <c r="E600" s="152">
        <v>1</v>
      </c>
      <c r="F600" s="86">
        <f>Цены!E590</f>
        <v>2070</v>
      </c>
      <c r="G600" s="111">
        <f t="shared" si="48"/>
        <v>2070</v>
      </c>
      <c r="H600" s="20"/>
    </row>
    <row r="601" spans="1:8" x14ac:dyDescent="0.2">
      <c r="A601" s="5">
        <v>587</v>
      </c>
      <c r="B601" s="153"/>
      <c r="C601" s="84" t="str">
        <f>Цены!B591</f>
        <v xml:space="preserve">Установка ванны </v>
      </c>
      <c r="D601" s="85" t="str">
        <f>Цены!C591</f>
        <v>шт.</v>
      </c>
      <c r="E601" s="152">
        <v>1</v>
      </c>
      <c r="F601" s="86">
        <f>Цены!E591</f>
        <v>5451</v>
      </c>
      <c r="G601" s="111">
        <f t="shared" si="48"/>
        <v>5451</v>
      </c>
      <c r="H601" s="20"/>
    </row>
    <row r="602" spans="1:8" x14ac:dyDescent="0.2">
      <c r="A602" s="5">
        <v>588</v>
      </c>
      <c r="B602" s="153"/>
      <c r="C602" s="84" t="str">
        <f>Цены!B592</f>
        <v>Установка ванны ("джакузи")</v>
      </c>
      <c r="D602" s="85" t="str">
        <f>Цены!C592</f>
        <v>шт.</v>
      </c>
      <c r="E602" s="152">
        <v>1</v>
      </c>
      <c r="F602" s="86">
        <f>Цены!E592</f>
        <v>7314</v>
      </c>
      <c r="G602" s="111">
        <f t="shared" si="48"/>
        <v>7314</v>
      </c>
      <c r="H602" s="20"/>
    </row>
    <row r="603" spans="1:8" x14ac:dyDescent="0.2">
      <c r="A603" s="5">
        <v>589</v>
      </c>
      <c r="B603" s="153"/>
      <c r="C603" s="84" t="str">
        <f>Цены!B593</f>
        <v>Установка ванны (чугун, камень)</v>
      </c>
      <c r="D603" s="85" t="str">
        <f>Цены!C593</f>
        <v>шт.</v>
      </c>
      <c r="E603" s="152">
        <v>1</v>
      </c>
      <c r="F603" s="86">
        <f>Цены!E593</f>
        <v>7964</v>
      </c>
      <c r="G603" s="111">
        <f t="shared" si="48"/>
        <v>7964</v>
      </c>
      <c r="H603" s="20"/>
    </row>
    <row r="604" spans="1:8" x14ac:dyDescent="0.2">
      <c r="A604" s="5">
        <v>590</v>
      </c>
      <c r="B604" s="153"/>
      <c r="C604" s="84" t="str">
        <f>Цены!B594</f>
        <v>Установка ванны стоимостью свыше 100000р</v>
      </c>
      <c r="D604" s="85" t="str">
        <f>Цены!C594</f>
        <v>шт.</v>
      </c>
      <c r="E604" s="152">
        <v>1</v>
      </c>
      <c r="F604" s="86">
        <f>Цены!E594</f>
        <v>15900</v>
      </c>
      <c r="G604" s="111">
        <f t="shared" si="48"/>
        <v>15900</v>
      </c>
      <c r="H604" s="20"/>
    </row>
    <row r="605" spans="1:8" x14ac:dyDescent="0.2">
      <c r="A605" s="5">
        <v>591</v>
      </c>
      <c r="B605" s="153"/>
      <c r="C605" s="84" t="str">
        <f>Цены!B595</f>
        <v xml:space="preserve">Монтаж стеклянных шторок на ванну </v>
      </c>
      <c r="D605" s="85" t="str">
        <f>Цены!C595</f>
        <v>шт.</v>
      </c>
      <c r="E605" s="152">
        <v>1</v>
      </c>
      <c r="F605" s="86">
        <f>Цены!E595</f>
        <v>5618</v>
      </c>
      <c r="G605" s="111">
        <f t="shared" si="48"/>
        <v>5618</v>
      </c>
      <c r="H605" s="20"/>
    </row>
    <row r="606" spans="1:8" x14ac:dyDescent="0.2">
      <c r="A606" s="5">
        <v>592</v>
      </c>
      <c r="B606" s="153"/>
      <c r="C606" s="84" t="str">
        <f>Цены!B596</f>
        <v xml:space="preserve">Монтаж пластиковых шторок на ванну </v>
      </c>
      <c r="D606" s="85" t="str">
        <f>Цены!C596</f>
        <v>шт.</v>
      </c>
      <c r="E606" s="152">
        <v>1</v>
      </c>
      <c r="F606" s="86">
        <f>Цены!E596</f>
        <v>2898</v>
      </c>
      <c r="G606" s="111">
        <f t="shared" si="48"/>
        <v>2898</v>
      </c>
      <c r="H606" s="20"/>
    </row>
    <row r="607" spans="1:8" x14ac:dyDescent="0.2">
      <c r="A607" s="5">
        <v>593</v>
      </c>
      <c r="B607" s="153"/>
      <c r="C607" s="84" t="str">
        <f>Цены!B597</f>
        <v>Установка душевой кабины ( размером 80*80)</v>
      </c>
      <c r="D607" s="85" t="str">
        <f>Цены!C597</f>
        <v>шт.</v>
      </c>
      <c r="E607" s="152">
        <v>1</v>
      </c>
      <c r="F607" s="86">
        <f>Цены!E597</f>
        <v>5670</v>
      </c>
      <c r="G607" s="111">
        <f t="shared" si="48"/>
        <v>5670</v>
      </c>
      <c r="H607" s="20"/>
    </row>
    <row r="608" spans="1:8" x14ac:dyDescent="0.2">
      <c r="A608" s="5">
        <v>594</v>
      </c>
      <c r="B608" s="153"/>
      <c r="C608" s="84" t="str">
        <f>Цены!B598</f>
        <v xml:space="preserve">Устройства поддона для душевой кабины </v>
      </c>
      <c r="D608" s="85" t="str">
        <f>Цены!C598</f>
        <v>шт.</v>
      </c>
      <c r="E608" s="152">
        <v>1</v>
      </c>
      <c r="F608" s="86">
        <f>Цены!E598</f>
        <v>5138</v>
      </c>
      <c r="G608" s="111">
        <f t="shared" si="48"/>
        <v>5138</v>
      </c>
      <c r="H608" s="20"/>
    </row>
    <row r="609" spans="1:8" ht="25.5" x14ac:dyDescent="0.2">
      <c r="A609" s="5">
        <v>595</v>
      </c>
      <c r="B609" s="153"/>
      <c r="C609" s="84" t="str">
        <f>Цены!B599</f>
        <v>Устройство подиума (кладка, стяжка, гидроизоляция)</v>
      </c>
      <c r="D609" s="85" t="str">
        <f>Цены!C599</f>
        <v>шт.</v>
      </c>
      <c r="E609" s="152">
        <v>1</v>
      </c>
      <c r="F609" s="86">
        <f>Цены!E599</f>
        <v>20760</v>
      </c>
      <c r="G609" s="111">
        <f t="shared" si="48"/>
        <v>20760</v>
      </c>
      <c r="H609" s="20"/>
    </row>
    <row r="610" spans="1:8" ht="25.5" x14ac:dyDescent="0.2">
      <c r="A610" s="5">
        <v>596</v>
      </c>
      <c r="B610" s="153"/>
      <c r="C610" s="84" t="str">
        <f>Цены!B600</f>
        <v xml:space="preserve">Монтаж стеклянных шторок для душевого поддона </v>
      </c>
      <c r="D610" s="85" t="str">
        <f>Цены!C600</f>
        <v>шт.</v>
      </c>
      <c r="E610" s="152">
        <v>1</v>
      </c>
      <c r="F610" s="86">
        <f>Цены!E600</f>
        <v>10320</v>
      </c>
      <c r="G610" s="111">
        <f t="shared" si="48"/>
        <v>10320</v>
      </c>
      <c r="H610" s="20"/>
    </row>
    <row r="611" spans="1:8" x14ac:dyDescent="0.2">
      <c r="A611" s="5">
        <v>597</v>
      </c>
      <c r="B611" s="153"/>
      <c r="C611" s="84" t="str">
        <f>Цены!B601</f>
        <v xml:space="preserve">Установка сливного трапа </v>
      </c>
      <c r="D611" s="85" t="str">
        <f>Цены!C601</f>
        <v>шт.</v>
      </c>
      <c r="E611" s="152">
        <v>1</v>
      </c>
      <c r="F611" s="86">
        <f>Цены!E601</f>
        <v>2435</v>
      </c>
      <c r="G611" s="111">
        <f t="shared" si="48"/>
        <v>2435</v>
      </c>
      <c r="H611" s="20"/>
    </row>
    <row r="612" spans="1:8" ht="25.5" x14ac:dyDescent="0.2">
      <c r="A612" s="5">
        <v>598</v>
      </c>
      <c r="B612" s="153"/>
      <c r="C612" s="84" t="str">
        <f>Цены!B602</f>
        <v>Устройства подиума с обшивкой фанерой до 10 см прямолинейного</v>
      </c>
      <c r="D612" s="85" t="str">
        <f>Цены!C602</f>
        <v>шт.</v>
      </c>
      <c r="E612" s="152">
        <v>1</v>
      </c>
      <c r="F612" s="86">
        <f>Цены!E602</f>
        <v>10419</v>
      </c>
      <c r="G612" s="111">
        <f t="shared" si="48"/>
        <v>10419</v>
      </c>
      <c r="H612" s="20"/>
    </row>
    <row r="613" spans="1:8" x14ac:dyDescent="0.2">
      <c r="A613" s="5">
        <v>599</v>
      </c>
      <c r="B613" s="153"/>
      <c r="C613" s="84" t="str">
        <f>Цены!B603</f>
        <v>Устройство подиума с установкой поддона</v>
      </c>
      <c r="D613" s="85" t="str">
        <f>Цены!C603</f>
        <v>шт.</v>
      </c>
      <c r="E613" s="152">
        <v>1</v>
      </c>
      <c r="F613" s="86">
        <f>Цены!E603</f>
        <v>6279</v>
      </c>
      <c r="G613" s="111">
        <f t="shared" si="48"/>
        <v>6279</v>
      </c>
      <c r="H613" s="20"/>
    </row>
    <row r="614" spans="1:8" x14ac:dyDescent="0.2">
      <c r="A614" s="5">
        <v>600</v>
      </c>
      <c r="B614" s="153"/>
      <c r="C614" s="84" t="str">
        <f>Цены!B604</f>
        <v>Установка смесителей/гигиенического душа</v>
      </c>
      <c r="D614" s="85" t="str">
        <f>Цены!C604</f>
        <v>шт.</v>
      </c>
      <c r="E614" s="152">
        <v>1</v>
      </c>
      <c r="F614" s="86">
        <f>Цены!E604</f>
        <v>1868</v>
      </c>
      <c r="G614" s="111">
        <f t="shared" si="48"/>
        <v>1868</v>
      </c>
      <c r="H614" s="20"/>
    </row>
    <row r="615" spans="1:8" ht="25.5" x14ac:dyDescent="0.2">
      <c r="A615" s="5">
        <v>601</v>
      </c>
      <c r="B615" s="153"/>
      <c r="C615" s="84" t="str">
        <f>Цены!B605</f>
        <v xml:space="preserve">Установка встраиваемого смесителя/гигиенического душа </v>
      </c>
      <c r="D615" s="85" t="str">
        <f>Цены!C605</f>
        <v>шт.</v>
      </c>
      <c r="E615" s="152">
        <v>1</v>
      </c>
      <c r="F615" s="86">
        <f>Цены!E605</f>
        <v>5183</v>
      </c>
      <c r="G615" s="111">
        <f t="shared" si="48"/>
        <v>5183</v>
      </c>
      <c r="H615" s="20"/>
    </row>
    <row r="616" spans="1:8" x14ac:dyDescent="0.2">
      <c r="A616" s="5">
        <v>602</v>
      </c>
      <c r="B616" s="153"/>
      <c r="C616" s="84" t="str">
        <f>Цены!B606</f>
        <v>Установка тропического душа</v>
      </c>
      <c r="D616" s="85" t="str">
        <f>Цены!C606</f>
        <v>шт.</v>
      </c>
      <c r="E616" s="152">
        <v>1</v>
      </c>
      <c r="F616" s="86">
        <f>Цены!E606</f>
        <v>3204</v>
      </c>
      <c r="G616" s="111">
        <f t="shared" si="48"/>
        <v>3204</v>
      </c>
      <c r="H616" s="20"/>
    </row>
    <row r="617" spans="1:8" x14ac:dyDescent="0.2">
      <c r="A617" s="5">
        <v>603</v>
      </c>
      <c r="B617" s="153"/>
      <c r="C617" s="84" t="str">
        <f>Цены!B607</f>
        <v>Установка душевой штанги</v>
      </c>
      <c r="D617" s="85" t="str">
        <f>Цены!C607</f>
        <v>шт.</v>
      </c>
      <c r="E617" s="152">
        <v>1</v>
      </c>
      <c r="F617" s="86">
        <f>Цены!E607</f>
        <v>1418</v>
      </c>
      <c r="G617" s="111">
        <f t="shared" si="48"/>
        <v>1418</v>
      </c>
      <c r="H617" s="20"/>
    </row>
    <row r="618" spans="1:8" x14ac:dyDescent="0.2">
      <c r="A618" s="5">
        <v>604</v>
      </c>
      <c r="B618" s="153"/>
      <c r="C618" s="84" t="str">
        <f>Цены!B608</f>
        <v xml:space="preserve">Установка сифона </v>
      </c>
      <c r="D618" s="85" t="str">
        <f>Цены!C608</f>
        <v>шт.</v>
      </c>
      <c r="E618" s="152">
        <v>1</v>
      </c>
      <c r="F618" s="86">
        <f>Цены!E608</f>
        <v>828</v>
      </c>
      <c r="G618" s="111">
        <f t="shared" ref="G618:G649" si="49">E618*F618</f>
        <v>828</v>
      </c>
      <c r="H618" s="20"/>
    </row>
    <row r="619" spans="1:8" x14ac:dyDescent="0.2">
      <c r="A619" s="5">
        <v>605</v>
      </c>
      <c r="B619" s="153"/>
      <c r="C619" s="84" t="str">
        <f>Цены!B609</f>
        <v xml:space="preserve">Прокладка труб водоснабжения </v>
      </c>
      <c r="D619" s="85" t="str">
        <f>Цены!C609</f>
        <v>м/п</v>
      </c>
      <c r="E619" s="152">
        <v>1</v>
      </c>
      <c r="F619" s="86">
        <f>Цены!E609</f>
        <v>243</v>
      </c>
      <c r="G619" s="111">
        <f t="shared" si="49"/>
        <v>243</v>
      </c>
      <c r="H619" s="20"/>
    </row>
    <row r="620" spans="1:8" x14ac:dyDescent="0.2">
      <c r="A620" s="5">
        <v>606</v>
      </c>
      <c r="B620" s="153"/>
      <c r="C620" s="84" t="str">
        <f>Цены!B610</f>
        <v xml:space="preserve">Прокладка труб канализации </v>
      </c>
      <c r="D620" s="85" t="str">
        <f>Цены!C610</f>
        <v>м/п</v>
      </c>
      <c r="E620" s="152">
        <v>1</v>
      </c>
      <c r="F620" s="86">
        <f>Цены!E610</f>
        <v>743</v>
      </c>
      <c r="G620" s="111">
        <f t="shared" si="49"/>
        <v>743</v>
      </c>
      <c r="H620" s="20"/>
    </row>
    <row r="621" spans="1:8" x14ac:dyDescent="0.2">
      <c r="A621" s="5">
        <v>607</v>
      </c>
      <c r="B621" s="153"/>
      <c r="C621" s="84" t="str">
        <f>Цены!B611</f>
        <v xml:space="preserve">Монтаж заглушек на трубопроводе/канализации </v>
      </c>
      <c r="D621" s="85" t="str">
        <f>Цены!C611</f>
        <v>шт.</v>
      </c>
      <c r="E621" s="152">
        <v>1</v>
      </c>
      <c r="F621" s="86">
        <f>Цены!E611</f>
        <v>108</v>
      </c>
      <c r="G621" s="111">
        <f t="shared" si="49"/>
        <v>108</v>
      </c>
      <c r="H621" s="20"/>
    </row>
    <row r="622" spans="1:8" x14ac:dyDescent="0.2">
      <c r="A622" s="5">
        <v>608</v>
      </c>
      <c r="B622" s="153"/>
      <c r="C622" s="84" t="str">
        <f>Цены!B612</f>
        <v>Установка кухонной мойки</v>
      </c>
      <c r="D622" s="85" t="str">
        <f>Цены!C612</f>
        <v>шт.</v>
      </c>
      <c r="E622" s="152">
        <v>1</v>
      </c>
      <c r="F622" s="86">
        <f>Цены!E612</f>
        <v>1656</v>
      </c>
      <c r="G622" s="111">
        <f t="shared" si="49"/>
        <v>1656</v>
      </c>
      <c r="H622" s="20"/>
    </row>
    <row r="623" spans="1:8" x14ac:dyDescent="0.2">
      <c r="A623" s="5">
        <v>609</v>
      </c>
      <c r="B623" s="153"/>
      <c r="C623" s="84" t="str">
        <f>Цены!B613</f>
        <v>Сборка коллектора до 5 выходов</v>
      </c>
      <c r="D623" s="85" t="str">
        <f>Цены!C613</f>
        <v>шт.</v>
      </c>
      <c r="E623" s="152">
        <v>1</v>
      </c>
      <c r="F623" s="86">
        <f>Цены!E613</f>
        <v>3105</v>
      </c>
      <c r="G623" s="111">
        <f t="shared" si="49"/>
        <v>3105</v>
      </c>
      <c r="H623" s="20"/>
    </row>
    <row r="624" spans="1:8" x14ac:dyDescent="0.2">
      <c r="A624" s="5">
        <v>610</v>
      </c>
      <c r="B624" s="153"/>
      <c r="C624" s="84" t="str">
        <f>Цены!B614</f>
        <v>Сборка коллектора до 10 выходов</v>
      </c>
      <c r="D624" s="85" t="str">
        <f>Цены!C614</f>
        <v>шт.</v>
      </c>
      <c r="E624" s="152">
        <v>1</v>
      </c>
      <c r="F624" s="86">
        <f>Цены!E614</f>
        <v>5175</v>
      </c>
      <c r="G624" s="111">
        <f t="shared" si="49"/>
        <v>5175</v>
      </c>
      <c r="H624" s="20"/>
    </row>
    <row r="625" spans="1:8" x14ac:dyDescent="0.2">
      <c r="A625" s="5">
        <v>611</v>
      </c>
      <c r="B625" s="153"/>
      <c r="C625" s="84" t="str">
        <f>Цены!B615</f>
        <v>Сборка коллектора свыше 10 выходов</v>
      </c>
      <c r="D625" s="85" t="str">
        <f>Цены!C615</f>
        <v>шт.</v>
      </c>
      <c r="E625" s="152">
        <v>1</v>
      </c>
      <c r="F625" s="86">
        <f>Цены!E615</f>
        <v>6210</v>
      </c>
      <c r="G625" s="111">
        <f t="shared" si="49"/>
        <v>6210</v>
      </c>
      <c r="H625" s="20"/>
    </row>
    <row r="626" spans="1:8" x14ac:dyDescent="0.2">
      <c r="A626" s="5">
        <v>612</v>
      </c>
      <c r="B626" s="153"/>
      <c r="C626" s="84" t="str">
        <f>Цены!B616</f>
        <v>Установка раковины стоимостью свыше 50000р</v>
      </c>
      <c r="D626" s="85" t="str">
        <f>Цены!C616</f>
        <v>шт.</v>
      </c>
      <c r="E626" s="152">
        <v>1</v>
      </c>
      <c r="F626" s="86">
        <f>Цены!E616</f>
        <v>5483</v>
      </c>
      <c r="G626" s="111">
        <f t="shared" si="49"/>
        <v>5483</v>
      </c>
      <c r="H626" s="20"/>
    </row>
    <row r="627" spans="1:8" x14ac:dyDescent="0.2">
      <c r="A627" s="5">
        <v>613</v>
      </c>
      <c r="B627" s="153"/>
      <c r="C627" s="84" t="str">
        <f>Цены!B617</f>
        <v xml:space="preserve">Установка раковины </v>
      </c>
      <c r="D627" s="85" t="str">
        <f>Цены!C617</f>
        <v>шт.</v>
      </c>
      <c r="E627" s="152">
        <v>1</v>
      </c>
      <c r="F627" s="86">
        <f>Цены!E617</f>
        <v>2318</v>
      </c>
      <c r="G627" s="111">
        <f t="shared" si="49"/>
        <v>2318</v>
      </c>
      <c r="H627" s="20"/>
    </row>
    <row r="628" spans="1:8" x14ac:dyDescent="0.2">
      <c r="A628" s="5">
        <v>614</v>
      </c>
      <c r="B628" s="153"/>
      <c r="C628" s="84" t="str">
        <f>Цены!B618</f>
        <v>Монтаж фильтра для воды под мойку</v>
      </c>
      <c r="D628" s="85" t="str">
        <f>Цены!C618</f>
        <v>шт.</v>
      </c>
      <c r="E628" s="152">
        <v>1</v>
      </c>
      <c r="F628" s="86">
        <f>Цены!E618</f>
        <v>1677</v>
      </c>
      <c r="G628" s="111">
        <f t="shared" si="49"/>
        <v>1677</v>
      </c>
      <c r="H628" s="20"/>
    </row>
    <row r="629" spans="1:8" x14ac:dyDescent="0.2">
      <c r="A629" s="5">
        <v>615</v>
      </c>
      <c r="B629" s="153"/>
      <c r="C629" s="84" t="str">
        <f>Цены!B619</f>
        <v>Установка фильтра грубой очистки (косой)</v>
      </c>
      <c r="D629" s="85" t="str">
        <f>Цены!C619</f>
        <v>шт.</v>
      </c>
      <c r="E629" s="152">
        <v>1</v>
      </c>
      <c r="F629" s="86">
        <f>Цены!E619</f>
        <v>1118</v>
      </c>
      <c r="G629" s="111">
        <f t="shared" si="49"/>
        <v>1118</v>
      </c>
      <c r="H629" s="20"/>
    </row>
    <row r="630" spans="1:8" x14ac:dyDescent="0.2">
      <c r="A630" s="5">
        <v>616</v>
      </c>
      <c r="B630" s="153"/>
      <c r="C630" s="84" t="str">
        <f>Цены!B620</f>
        <v xml:space="preserve">Установка магистрального фильтра </v>
      </c>
      <c r="D630" s="85" t="str">
        <f>Цены!C620</f>
        <v>шт.</v>
      </c>
      <c r="E630" s="152">
        <v>1</v>
      </c>
      <c r="F630" s="86">
        <f>Цены!E620</f>
        <v>810</v>
      </c>
      <c r="G630" s="111">
        <f t="shared" si="49"/>
        <v>810</v>
      </c>
      <c r="H630" s="20"/>
    </row>
    <row r="631" spans="1:8" ht="25.5" x14ac:dyDescent="0.2">
      <c r="A631" s="5">
        <v>617</v>
      </c>
      <c r="B631" s="153"/>
      <c r="C631" s="84" t="str">
        <f>Цены!B621</f>
        <v>Установка самопромывного фильтра тонкой очистки</v>
      </c>
      <c r="D631" s="85" t="str">
        <f>Цены!C621</f>
        <v>шт.</v>
      </c>
      <c r="E631" s="152">
        <v>1</v>
      </c>
      <c r="F631" s="86">
        <f>Цены!E621</f>
        <v>2889</v>
      </c>
      <c r="G631" s="111">
        <f t="shared" si="49"/>
        <v>2889</v>
      </c>
      <c r="H631" s="20"/>
    </row>
    <row r="632" spans="1:8" x14ac:dyDescent="0.2">
      <c r="A632" s="5">
        <v>618</v>
      </c>
      <c r="B632" s="153"/>
      <c r="C632" s="84" t="str">
        <f>Цены!B622</f>
        <v>Установка манометра</v>
      </c>
      <c r="D632" s="85" t="str">
        <f>Цены!C622</f>
        <v>шт.</v>
      </c>
      <c r="E632" s="152">
        <v>1</v>
      </c>
      <c r="F632" s="86">
        <f>Цены!E622</f>
        <v>300</v>
      </c>
      <c r="G632" s="111">
        <f t="shared" si="49"/>
        <v>300</v>
      </c>
      <c r="H632" s="20"/>
    </row>
    <row r="633" spans="1:8" x14ac:dyDescent="0.2">
      <c r="A633" s="5">
        <v>619</v>
      </c>
      <c r="B633" s="153"/>
      <c r="C633" s="84" t="str">
        <f>Цены!B623</f>
        <v xml:space="preserve">Установка регулятора давления </v>
      </c>
      <c r="D633" s="85" t="str">
        <f>Цены!C623</f>
        <v>шт.</v>
      </c>
      <c r="E633" s="152">
        <v>1</v>
      </c>
      <c r="F633" s="86">
        <f>Цены!E623</f>
        <v>1070</v>
      </c>
      <c r="G633" s="111">
        <f t="shared" si="49"/>
        <v>1070</v>
      </c>
      <c r="H633" s="20"/>
    </row>
    <row r="634" spans="1:8" x14ac:dyDescent="0.2">
      <c r="A634" s="5">
        <v>620</v>
      </c>
      <c r="B634" s="153"/>
      <c r="C634" s="84" t="str">
        <f>Цены!B624</f>
        <v>Установка компенсатора гидроудара</v>
      </c>
      <c r="D634" s="85" t="str">
        <f>Цены!C624</f>
        <v>шт.</v>
      </c>
      <c r="E634" s="152">
        <v>1</v>
      </c>
      <c r="F634" s="86">
        <f>Цены!E624</f>
        <v>705</v>
      </c>
      <c r="G634" s="111">
        <f t="shared" si="49"/>
        <v>705</v>
      </c>
      <c r="H634" s="20"/>
    </row>
    <row r="635" spans="1:8" x14ac:dyDescent="0.2">
      <c r="A635" s="5">
        <v>621</v>
      </c>
      <c r="B635" s="153"/>
      <c r="C635" s="84" t="str">
        <f>Цены!B625</f>
        <v>Установка полотенцесушителя</v>
      </c>
      <c r="D635" s="85" t="str">
        <f>Цены!C625</f>
        <v>шт.</v>
      </c>
      <c r="E635" s="152">
        <v>1</v>
      </c>
      <c r="F635" s="86">
        <f>Цены!E625</f>
        <v>4883</v>
      </c>
      <c r="G635" s="111">
        <f t="shared" si="49"/>
        <v>4883</v>
      </c>
      <c r="H635" s="20"/>
    </row>
    <row r="636" spans="1:8" x14ac:dyDescent="0.2">
      <c r="A636" s="5">
        <v>622</v>
      </c>
      <c r="B636" s="153"/>
      <c r="C636" s="84" t="str">
        <f>Цены!B626</f>
        <v>Установка полотенцесушителя( электрического)</v>
      </c>
      <c r="D636" s="85" t="str">
        <f>Цены!C626</f>
        <v>шт.</v>
      </c>
      <c r="E636" s="152">
        <v>1</v>
      </c>
      <c r="F636" s="86">
        <f>Цены!E626</f>
        <v>2018</v>
      </c>
      <c r="G636" s="111">
        <f t="shared" si="49"/>
        <v>2018</v>
      </c>
      <c r="H636" s="20"/>
    </row>
    <row r="637" spans="1:8" x14ac:dyDescent="0.2">
      <c r="A637" s="5">
        <v>623</v>
      </c>
      <c r="B637" s="153"/>
      <c r="C637" s="84" t="str">
        <f>Цены!B627</f>
        <v>Монтаж водосчетчика без пломбировки</v>
      </c>
      <c r="D637" s="85" t="str">
        <f>Цены!C627</f>
        <v>шт.</v>
      </c>
      <c r="E637" s="152">
        <v>1</v>
      </c>
      <c r="F637" s="86">
        <f>Цены!E627</f>
        <v>1869</v>
      </c>
      <c r="G637" s="111">
        <f t="shared" si="49"/>
        <v>1869</v>
      </c>
      <c r="H637" s="20"/>
    </row>
    <row r="638" spans="1:8" x14ac:dyDescent="0.2">
      <c r="A638" s="5">
        <v>624</v>
      </c>
      <c r="B638" s="153"/>
      <c r="C638" s="84" t="str">
        <f>Цены!B628</f>
        <v xml:space="preserve">Установка и подключение стиральной машины </v>
      </c>
      <c r="D638" s="85" t="str">
        <f>Цены!C628</f>
        <v>шт.</v>
      </c>
      <c r="E638" s="152">
        <v>1</v>
      </c>
      <c r="F638" s="86">
        <f>Цены!E628</f>
        <v>2574</v>
      </c>
      <c r="G638" s="111">
        <f t="shared" si="49"/>
        <v>2574</v>
      </c>
      <c r="H638" s="20"/>
    </row>
    <row r="639" spans="1:8" x14ac:dyDescent="0.2">
      <c r="A639" s="5">
        <v>625</v>
      </c>
      <c r="B639" s="153"/>
      <c r="C639" s="84" t="str">
        <f>Цены!B629</f>
        <v>Установка водонагревателя до 100л</v>
      </c>
      <c r="D639" s="85" t="str">
        <f>Цены!C629</f>
        <v>шт.</v>
      </c>
      <c r="E639" s="152">
        <v>1</v>
      </c>
      <c r="F639" s="86">
        <f>Цены!E629</f>
        <v>4380</v>
      </c>
      <c r="G639" s="111">
        <f t="shared" si="49"/>
        <v>4380</v>
      </c>
      <c r="H639" s="20"/>
    </row>
    <row r="640" spans="1:8" x14ac:dyDescent="0.2">
      <c r="A640" s="5">
        <v>626</v>
      </c>
      <c r="B640" s="153"/>
      <c r="C640" s="84" t="str">
        <f>Цены!B630</f>
        <v>Установка водонагревателя свыше 100л</v>
      </c>
      <c r="D640" s="85" t="str">
        <f>Цены!C630</f>
        <v>шт.</v>
      </c>
      <c r="E640" s="152">
        <v>1</v>
      </c>
      <c r="F640" s="86">
        <f>Цены!E630</f>
        <v>6300</v>
      </c>
      <c r="G640" s="111">
        <f t="shared" si="49"/>
        <v>6300</v>
      </c>
      <c r="H640" s="20"/>
    </row>
    <row r="641" spans="1:8" x14ac:dyDescent="0.2">
      <c r="A641" s="5">
        <v>627</v>
      </c>
      <c r="B641" s="153"/>
      <c r="C641" s="84" t="str">
        <f>Цены!B631</f>
        <v>Монтаж проточного водонагревателя</v>
      </c>
      <c r="D641" s="85" t="str">
        <f>Цены!C631</f>
        <v>шт.</v>
      </c>
      <c r="E641" s="152">
        <v>1</v>
      </c>
      <c r="F641" s="86">
        <f>Цены!E631</f>
        <v>2400</v>
      </c>
      <c r="G641" s="111">
        <f t="shared" si="49"/>
        <v>2400</v>
      </c>
      <c r="H641" s="20"/>
    </row>
    <row r="642" spans="1:8" x14ac:dyDescent="0.2">
      <c r="A642" s="5">
        <v>628</v>
      </c>
      <c r="B642" s="153"/>
      <c r="C642" s="84" t="str">
        <f>Цены!B632</f>
        <v>Монтаж экрана под ванну (пластик)</v>
      </c>
      <c r="D642" s="85" t="str">
        <f>Цены!C632</f>
        <v>шт.</v>
      </c>
      <c r="E642" s="152">
        <v>1</v>
      </c>
      <c r="F642" s="86">
        <f>Цены!E632</f>
        <v>2139</v>
      </c>
      <c r="G642" s="111">
        <f t="shared" si="49"/>
        <v>2139</v>
      </c>
      <c r="H642" s="20"/>
    </row>
    <row r="643" spans="1:8" x14ac:dyDescent="0.2">
      <c r="A643" s="5">
        <v>629</v>
      </c>
      <c r="B643" s="153"/>
      <c r="C643" s="84" t="str">
        <f>Цены!B633</f>
        <v>Монтаж экрана под ванну (каркас для плитки)</v>
      </c>
      <c r="D643" s="85" t="str">
        <f>Цены!C633</f>
        <v>шт.</v>
      </c>
      <c r="E643" s="152">
        <v>2</v>
      </c>
      <c r="F643" s="86">
        <f>Цены!E633</f>
        <v>3533</v>
      </c>
      <c r="G643" s="111">
        <f t="shared" si="49"/>
        <v>7066</v>
      </c>
      <c r="H643" s="20"/>
    </row>
    <row r="644" spans="1:8" x14ac:dyDescent="0.2">
      <c r="A644" s="5">
        <v>630</v>
      </c>
      <c r="B644" s="153"/>
      <c r="C644" s="84" t="str">
        <f>Цены!B634</f>
        <v xml:space="preserve">Замена вводных кранов </v>
      </c>
      <c r="D644" s="85" t="str">
        <f>Цены!C634</f>
        <v>шт.</v>
      </c>
      <c r="E644" s="152">
        <v>2</v>
      </c>
      <c r="F644" s="86">
        <f>Цены!E634</f>
        <v>1283</v>
      </c>
      <c r="G644" s="111">
        <f t="shared" si="49"/>
        <v>2566</v>
      </c>
      <c r="H644" s="20"/>
    </row>
    <row r="645" spans="1:8" ht="25.5" x14ac:dyDescent="0.2">
      <c r="A645" s="5">
        <v>631</v>
      </c>
      <c r="B645" s="153"/>
      <c r="C645" s="84" t="str">
        <f>Цены!B635</f>
        <v>Установка системы защиты от протечек воды "Аквасторож"</v>
      </c>
      <c r="D645" s="85" t="str">
        <f>Цены!C635</f>
        <v>шт.</v>
      </c>
      <c r="E645" s="152">
        <v>1</v>
      </c>
      <c r="F645" s="86">
        <f>Цены!E635</f>
        <v>7377</v>
      </c>
      <c r="G645" s="111">
        <f t="shared" si="49"/>
        <v>7377</v>
      </c>
      <c r="H645" s="20"/>
    </row>
    <row r="646" spans="1:8" ht="25.5" x14ac:dyDescent="0.2">
      <c r="A646" s="5">
        <v>632</v>
      </c>
      <c r="B646" s="153"/>
      <c r="C646" s="84" t="str">
        <f>Цены!B636</f>
        <v>Пайка пропиленового фитинга ( угол, муфта, переход, тройник)</v>
      </c>
      <c r="D646" s="85" t="str">
        <f>Цены!C636</f>
        <v>шт.</v>
      </c>
      <c r="E646" s="152">
        <v>1</v>
      </c>
      <c r="F646" s="86">
        <f>Цены!E636</f>
        <v>201</v>
      </c>
      <c r="G646" s="111">
        <f t="shared" si="49"/>
        <v>201</v>
      </c>
      <c r="H646" s="20"/>
    </row>
    <row r="647" spans="1:8" x14ac:dyDescent="0.2">
      <c r="A647" s="5">
        <v>633</v>
      </c>
      <c r="B647" s="153"/>
      <c r="C647" s="84" t="str">
        <f>Цены!B637</f>
        <v xml:space="preserve">Установка латунного фитинга резьбового </v>
      </c>
      <c r="D647" s="85" t="str">
        <f>Цены!C637</f>
        <v>шт.</v>
      </c>
      <c r="E647" s="152">
        <v>2</v>
      </c>
      <c r="F647" s="86">
        <f>Цены!E637</f>
        <v>345</v>
      </c>
      <c r="G647" s="111">
        <f t="shared" si="49"/>
        <v>690</v>
      </c>
      <c r="H647" s="20"/>
    </row>
    <row r="648" spans="1:8" ht="38.25" x14ac:dyDescent="0.2">
      <c r="A648" s="5">
        <v>634</v>
      </c>
      <c r="B648" s="153"/>
      <c r="C648" s="84" t="str">
        <f>Цены!B638</f>
        <v>Установка латунного фитинга резьбового/уголков металлических/сгонов/ниппелей/бочонка/удлинителя и пр.</v>
      </c>
      <c r="D648" s="85" t="str">
        <f>Цены!C638</f>
        <v>шт.</v>
      </c>
      <c r="E648" s="152">
        <v>1</v>
      </c>
      <c r="F648" s="86">
        <f>Цены!E638</f>
        <v>345</v>
      </c>
      <c r="G648" s="111">
        <f t="shared" si="49"/>
        <v>345</v>
      </c>
      <c r="H648" s="20"/>
    </row>
    <row r="649" spans="1:8" x14ac:dyDescent="0.2">
      <c r="A649" s="5">
        <v>635</v>
      </c>
      <c r="B649" s="153"/>
      <c r="C649" s="84" t="str">
        <f>Цены!B639</f>
        <v>Установка шарового крана/американки</v>
      </c>
      <c r="D649" s="85" t="str">
        <f>Цены!C639</f>
        <v>шт.</v>
      </c>
      <c r="E649" s="152">
        <v>1</v>
      </c>
      <c r="F649" s="86">
        <f>Цены!E639</f>
        <v>732</v>
      </c>
      <c r="G649" s="111">
        <f t="shared" si="49"/>
        <v>732</v>
      </c>
      <c r="H649" s="20"/>
    </row>
    <row r="650" spans="1:8" x14ac:dyDescent="0.2">
      <c r="A650" s="5">
        <v>636</v>
      </c>
      <c r="B650" s="153"/>
      <c r="C650" s="84" t="str">
        <f>Цены!B640</f>
        <v>Установка точки вентиляции</v>
      </c>
      <c r="D650" s="85" t="str">
        <f>Цены!C640</f>
        <v>шт.</v>
      </c>
      <c r="E650" s="152">
        <v>1</v>
      </c>
      <c r="F650" s="86">
        <f>Цены!E640</f>
        <v>702</v>
      </c>
      <c r="G650" s="111">
        <f t="shared" ref="G650:G681" si="50">E650*F650</f>
        <v>702</v>
      </c>
      <c r="H650" s="20"/>
    </row>
    <row r="651" spans="1:8" ht="25.5" x14ac:dyDescent="0.2">
      <c r="A651" s="5">
        <v>637</v>
      </c>
      <c r="B651" s="153"/>
      <c r="C651" s="84" t="str">
        <f>Цены!B641</f>
        <v>Устройство вентиляционных каналов из гофрированных труб</v>
      </c>
      <c r="D651" s="85" t="str">
        <f>Цены!C641</f>
        <v>м/п</v>
      </c>
      <c r="E651" s="152">
        <v>1</v>
      </c>
      <c r="F651" s="86">
        <f>Цены!E641</f>
        <v>323</v>
      </c>
      <c r="G651" s="111">
        <f t="shared" si="50"/>
        <v>323</v>
      </c>
      <c r="H651" s="20"/>
    </row>
    <row r="652" spans="1:8" ht="25.5" x14ac:dyDescent="0.2">
      <c r="A652" s="5">
        <v>638</v>
      </c>
      <c r="B652" s="153"/>
      <c r="C652" s="84" t="str">
        <f>Цены!B642</f>
        <v>Устройство вентиляционных каналов из стальных оцинкованных труб</v>
      </c>
      <c r="D652" s="85" t="str">
        <f>Цены!C642</f>
        <v>м/п</v>
      </c>
      <c r="E652" s="152">
        <v>1</v>
      </c>
      <c r="F652" s="86">
        <f>Цены!E642</f>
        <v>873</v>
      </c>
      <c r="G652" s="111">
        <f t="shared" si="50"/>
        <v>873</v>
      </c>
      <c r="H652" s="20"/>
    </row>
    <row r="653" spans="1:8" ht="25.5" x14ac:dyDescent="0.2">
      <c r="A653" s="5">
        <v>639</v>
      </c>
      <c r="B653" s="153"/>
      <c r="C653" s="84" t="str">
        <f>Цены!B643</f>
        <v>Устройство соединений при врезке в существующий вентканал</v>
      </c>
      <c r="D653" s="85" t="str">
        <f>Цены!C643</f>
        <v>шт.</v>
      </c>
      <c r="E653" s="152">
        <v>1</v>
      </c>
      <c r="F653" s="86">
        <f>Цены!E643</f>
        <v>258</v>
      </c>
      <c r="G653" s="111">
        <f t="shared" si="50"/>
        <v>258</v>
      </c>
      <c r="H653" s="20"/>
    </row>
    <row r="654" spans="1:8" x14ac:dyDescent="0.2">
      <c r="A654" s="5">
        <v>640</v>
      </c>
      <c r="B654" s="153"/>
      <c r="C654" s="84" t="str">
        <f>Цены!B644</f>
        <v xml:space="preserve">Установка Вентрешёток </v>
      </c>
      <c r="D654" s="85" t="str">
        <f>Цены!C644</f>
        <v>шт.</v>
      </c>
      <c r="E654" s="152">
        <v>1</v>
      </c>
      <c r="F654" s="86">
        <f>Цены!E644</f>
        <v>414</v>
      </c>
      <c r="G654" s="111">
        <f t="shared" si="50"/>
        <v>414</v>
      </c>
      <c r="H654" s="20"/>
    </row>
    <row r="655" spans="1:8" x14ac:dyDescent="0.2">
      <c r="A655" s="5">
        <v>641</v>
      </c>
      <c r="B655" s="153"/>
      <c r="C655" s="84" t="str">
        <f>Цены!B645</f>
        <v xml:space="preserve">Установка коллекторного щита накладного </v>
      </c>
      <c r="D655" s="85" t="str">
        <f>Цены!C645</f>
        <v>шт.</v>
      </c>
      <c r="E655" s="152">
        <v>1</v>
      </c>
      <c r="F655" s="86">
        <f>Цены!E645</f>
        <v>2745</v>
      </c>
      <c r="G655" s="111">
        <f t="shared" si="50"/>
        <v>2745</v>
      </c>
      <c r="H655" s="20"/>
    </row>
    <row r="656" spans="1:8" ht="25.5" x14ac:dyDescent="0.2">
      <c r="A656" s="5">
        <v>642</v>
      </c>
      <c r="B656" s="153"/>
      <c r="C656" s="84" t="str">
        <f>Цены!B646</f>
        <v>Снятие-установка радиатора на существующие места (с заменой радиатора)</v>
      </c>
      <c r="D656" s="85" t="str">
        <f>Цены!C646</f>
        <v>шт.</v>
      </c>
      <c r="E656" s="152">
        <v>1</v>
      </c>
      <c r="F656" s="86">
        <f>Цены!E646</f>
        <v>2745</v>
      </c>
      <c r="G656" s="111">
        <f t="shared" si="50"/>
        <v>2745</v>
      </c>
      <c r="H656" s="20"/>
    </row>
    <row r="657" spans="1:8" x14ac:dyDescent="0.2">
      <c r="A657" s="5">
        <v>643</v>
      </c>
      <c r="B657" s="153"/>
      <c r="C657" s="84" t="str">
        <f>Цены!B647</f>
        <v>Установка системы сололифт</v>
      </c>
      <c r="D657" s="85" t="str">
        <f>Цены!C647</f>
        <v>шт.</v>
      </c>
      <c r="E657" s="152">
        <v>1</v>
      </c>
      <c r="F657" s="86">
        <f>Цены!E647</f>
        <v>8058</v>
      </c>
      <c r="G657" s="111">
        <f t="shared" si="50"/>
        <v>8058</v>
      </c>
      <c r="H657" s="20"/>
    </row>
    <row r="658" spans="1:8" x14ac:dyDescent="0.2">
      <c r="A658" s="5">
        <v>644</v>
      </c>
      <c r="B658" s="153"/>
      <c r="C658" s="84" t="str">
        <f>Цены!B648</f>
        <v xml:space="preserve">Установка кухонного фильтра очистки воды </v>
      </c>
      <c r="D658" s="85" t="str">
        <f>Цены!C648</f>
        <v>шт.</v>
      </c>
      <c r="E658" s="152">
        <v>1</v>
      </c>
      <c r="F658" s="86">
        <f>Цены!E648</f>
        <v>4520</v>
      </c>
      <c r="G658" s="111">
        <f t="shared" si="50"/>
        <v>4520</v>
      </c>
      <c r="H658" s="20"/>
    </row>
    <row r="659" spans="1:8" x14ac:dyDescent="0.2">
      <c r="A659" s="5">
        <v>645</v>
      </c>
      <c r="B659" s="153"/>
      <c r="C659" s="84" t="str">
        <f>Цены!B649</f>
        <v>Установка измельчителя отходов</v>
      </c>
      <c r="D659" s="85" t="str">
        <f>Цены!C649</f>
        <v>шт.</v>
      </c>
      <c r="E659" s="152">
        <v>1</v>
      </c>
      <c r="F659" s="86">
        <f>Цены!E649</f>
        <v>2712</v>
      </c>
      <c r="G659" s="111">
        <f t="shared" si="50"/>
        <v>2712</v>
      </c>
      <c r="H659" s="20"/>
    </row>
    <row r="660" spans="1:8" ht="25.5" x14ac:dyDescent="0.2">
      <c r="A660" s="5">
        <v>646</v>
      </c>
      <c r="B660" s="153"/>
      <c r="C660" s="84" t="str">
        <f>Цены!B650</f>
        <v>Комплексная разводка труб водоснабжения (1 точка)</v>
      </c>
      <c r="D660" s="85" t="str">
        <f>Цены!C650</f>
        <v>шт.</v>
      </c>
      <c r="E660" s="152">
        <v>1</v>
      </c>
      <c r="F660" s="86">
        <f>Цены!E650</f>
        <v>2918</v>
      </c>
      <c r="G660" s="111">
        <f t="shared" si="50"/>
        <v>2918</v>
      </c>
      <c r="H660" s="20"/>
    </row>
    <row r="661" spans="1:8" x14ac:dyDescent="0.2">
      <c r="A661" s="5">
        <v>647</v>
      </c>
      <c r="B661" s="153"/>
      <c r="C661" s="84" t="str">
        <f>Цены!B651</f>
        <v>Комплексная разводка труб  канализации (1 точка)</v>
      </c>
      <c r="D661" s="85" t="str">
        <f>Цены!C651</f>
        <v>шт.</v>
      </c>
      <c r="E661" s="152">
        <v>1</v>
      </c>
      <c r="F661" s="86">
        <f>Цены!E651</f>
        <v>2781</v>
      </c>
      <c r="G661" s="111">
        <f t="shared" si="50"/>
        <v>2781</v>
      </c>
      <c r="H661" s="20"/>
    </row>
    <row r="662" spans="1:8" x14ac:dyDescent="0.2">
      <c r="A662" s="5">
        <v>648</v>
      </c>
      <c r="B662" s="153"/>
      <c r="C662" s="84" t="str">
        <f>Цены!B652</f>
        <v>Установка точки водоснабжения (водорозетки)</v>
      </c>
      <c r="D662" s="85" t="str">
        <f>Цены!C652</f>
        <v>шт.</v>
      </c>
      <c r="E662" s="152">
        <v>1</v>
      </c>
      <c r="F662" s="86">
        <f>Цены!E652</f>
        <v>939</v>
      </c>
      <c r="G662" s="111">
        <f t="shared" si="50"/>
        <v>939</v>
      </c>
      <c r="H662" s="20"/>
    </row>
    <row r="663" spans="1:8" ht="25.5" x14ac:dyDescent="0.2">
      <c r="A663" s="5">
        <v>649</v>
      </c>
      <c r="B663" s="153"/>
      <c r="C663" s="84" t="str">
        <f>Цены!B653</f>
        <v>Комплексная разводка труб водоснабжения из сшитого полиэтилена "Рехау" до 10м (1 точка)</v>
      </c>
      <c r="D663" s="85" t="str">
        <f>Цены!C653</f>
        <v>шт.</v>
      </c>
      <c r="E663" s="152">
        <v>7</v>
      </c>
      <c r="F663" s="86">
        <f>Цены!E653</f>
        <v>3353</v>
      </c>
      <c r="G663" s="111">
        <f t="shared" si="50"/>
        <v>23471</v>
      </c>
      <c r="H663" s="20"/>
    </row>
    <row r="664" spans="1:8" ht="25.5" x14ac:dyDescent="0.2">
      <c r="A664" s="5">
        <v>650</v>
      </c>
      <c r="B664" s="153"/>
      <c r="C664" s="84" t="str">
        <f>Цены!B654</f>
        <v>Комплексная разводка труб водоснабжения из сшитого полиэтилена "Рехау" свыше 10м (1 точка)</v>
      </c>
      <c r="D664" s="85" t="str">
        <f>Цены!C654</f>
        <v>шт.</v>
      </c>
      <c r="E664" s="152">
        <v>7</v>
      </c>
      <c r="F664" s="86">
        <f>Цены!E654</f>
        <v>4500</v>
      </c>
      <c r="G664" s="111">
        <f t="shared" si="50"/>
        <v>31500</v>
      </c>
      <c r="H664" s="20"/>
    </row>
    <row r="665" spans="1:8" ht="25.5" x14ac:dyDescent="0.2">
      <c r="A665" s="5">
        <v>651</v>
      </c>
      <c r="B665" s="153"/>
      <c r="C665" s="84" t="str">
        <f>Цены!B655</f>
        <v>Установка точки водоснабжения (водорозетки) "Рехау"</v>
      </c>
      <c r="D665" s="85" t="str">
        <f>Цены!C655</f>
        <v>шт.</v>
      </c>
      <c r="E665" s="152">
        <v>1</v>
      </c>
      <c r="F665" s="86">
        <f>Цены!E655</f>
        <v>1503</v>
      </c>
      <c r="G665" s="111">
        <f t="shared" si="50"/>
        <v>1503</v>
      </c>
      <c r="H665" s="20"/>
    </row>
    <row r="666" spans="1:8" x14ac:dyDescent="0.2">
      <c r="A666" s="5">
        <v>652</v>
      </c>
      <c r="B666" s="153"/>
      <c r="C666" s="84" t="str">
        <f>Цены!B656</f>
        <v>Монтаж водяных теплых полов до 5 м кв.</v>
      </c>
      <c r="D666" s="85" t="str">
        <f>Цены!C656</f>
        <v>шт.</v>
      </c>
      <c r="E666" s="152">
        <v>1</v>
      </c>
      <c r="F666" s="86">
        <f>Цены!E656</f>
        <v>2574</v>
      </c>
      <c r="G666" s="111">
        <f t="shared" si="50"/>
        <v>2574</v>
      </c>
      <c r="H666" s="20"/>
    </row>
    <row r="667" spans="1:8" x14ac:dyDescent="0.2">
      <c r="A667" s="5">
        <v>653</v>
      </c>
      <c r="B667" s="153"/>
      <c r="C667" s="84" t="str">
        <f>Цены!B657</f>
        <v>Монтаж водяных теплых полов более  5 м кв.</v>
      </c>
      <c r="D667" s="85" t="str">
        <f>Цены!C657</f>
        <v>шт.</v>
      </c>
      <c r="E667" s="152">
        <v>1</v>
      </c>
      <c r="F667" s="86">
        <f>Цены!E657</f>
        <v>1656</v>
      </c>
      <c r="G667" s="111">
        <f t="shared" si="50"/>
        <v>1656</v>
      </c>
      <c r="H667" s="20"/>
    </row>
    <row r="668" spans="1:8" ht="25.5" x14ac:dyDescent="0.2">
      <c r="A668" s="5">
        <v>654</v>
      </c>
      <c r="B668" s="153"/>
      <c r="C668" s="84" t="str">
        <f>Цены!B658</f>
        <v>Комплексная прокладка воздуховодов до 3-х метров</v>
      </c>
      <c r="D668" s="85" t="str">
        <f>Цены!C658</f>
        <v>шт.</v>
      </c>
      <c r="E668" s="152">
        <v>1</v>
      </c>
      <c r="F668" s="86">
        <f>Цены!E658</f>
        <v>2139</v>
      </c>
      <c r="G668" s="111">
        <f t="shared" si="50"/>
        <v>2139</v>
      </c>
      <c r="H668" s="20"/>
    </row>
    <row r="669" spans="1:8" x14ac:dyDescent="0.2">
      <c r="A669" s="5">
        <v>655</v>
      </c>
      <c r="B669" s="153"/>
      <c r="C669" s="84" t="str">
        <f>Цены!B659</f>
        <v>Устройство вентиляционных каналов ПВХ труб</v>
      </c>
      <c r="D669" s="85" t="str">
        <f>Цены!C659</f>
        <v>м/п</v>
      </c>
      <c r="E669" s="152">
        <v>1</v>
      </c>
      <c r="F669" s="86">
        <f>Цены!E659</f>
        <v>683</v>
      </c>
      <c r="G669" s="111">
        <f t="shared" si="50"/>
        <v>683</v>
      </c>
      <c r="H669" s="20"/>
    </row>
    <row r="670" spans="1:8" x14ac:dyDescent="0.2">
      <c r="A670" s="5">
        <v>656</v>
      </c>
      <c r="B670" s="153"/>
      <c r="C670" s="84" t="str">
        <f>Цены!B660</f>
        <v>Установка "тюльпана"</v>
      </c>
      <c r="D670" s="85" t="str">
        <f>Цены!C660</f>
        <v>шт.</v>
      </c>
      <c r="E670" s="152">
        <v>1</v>
      </c>
      <c r="F670" s="86">
        <f>Цены!E660</f>
        <v>2628</v>
      </c>
      <c r="G670" s="111">
        <f t="shared" si="50"/>
        <v>2628</v>
      </c>
      <c r="H670" s="20"/>
    </row>
    <row r="671" spans="1:8" x14ac:dyDescent="0.2">
      <c r="A671" s="5">
        <v>657</v>
      </c>
      <c r="B671" s="153"/>
      <c r="C671" s="84" t="str">
        <f>Цены!B661</f>
        <v>Установка точки канализации</v>
      </c>
      <c r="D671" s="85" t="str">
        <f>Цены!C661</f>
        <v>шт.</v>
      </c>
      <c r="E671" s="152">
        <v>1</v>
      </c>
      <c r="F671" s="86">
        <f>Цены!E661</f>
        <v>1875</v>
      </c>
      <c r="G671" s="111">
        <f t="shared" si="50"/>
        <v>1875</v>
      </c>
      <c r="H671" s="20"/>
    </row>
    <row r="672" spans="1:8" x14ac:dyDescent="0.2">
      <c r="A672" s="5">
        <v>658</v>
      </c>
      <c r="B672" s="153"/>
      <c r="C672" s="84" t="str">
        <f>Цены!B662</f>
        <v xml:space="preserve">Установка унитаза , биде со сборкой </v>
      </c>
      <c r="D672" s="85" t="str">
        <f>Цены!C662</f>
        <v>шт.</v>
      </c>
      <c r="E672" s="152">
        <v>1</v>
      </c>
      <c r="F672" s="86">
        <f>Цены!E662</f>
        <v>5202</v>
      </c>
      <c r="G672" s="111">
        <f t="shared" si="50"/>
        <v>5202</v>
      </c>
      <c r="H672" s="20"/>
    </row>
    <row r="673" spans="1:8" x14ac:dyDescent="0.2">
      <c r="A673" s="5">
        <v>659</v>
      </c>
      <c r="B673" s="153"/>
      <c r="C673" s="84" t="str">
        <f>Цены!B663</f>
        <v xml:space="preserve">Установка унитаза без сборки </v>
      </c>
      <c r="D673" s="85" t="str">
        <f>Цены!C663</f>
        <v>шт.</v>
      </c>
      <c r="E673" s="152">
        <v>1</v>
      </c>
      <c r="F673" s="86">
        <f>Цены!E663</f>
        <v>2829</v>
      </c>
      <c r="G673" s="111">
        <f t="shared" si="50"/>
        <v>2829</v>
      </c>
      <c r="H673" s="20"/>
    </row>
    <row r="674" spans="1:8" ht="25.5" x14ac:dyDescent="0.2">
      <c r="A674" s="5">
        <v>660</v>
      </c>
      <c r="B674" s="153"/>
      <c r="C674" s="84" t="str">
        <f>Цены!B664</f>
        <v xml:space="preserve">Установка унитаза без сборки на старые посадочные места </v>
      </c>
      <c r="D674" s="85" t="str">
        <f>Цены!C664</f>
        <v>шт.</v>
      </c>
      <c r="E674" s="152">
        <v>1</v>
      </c>
      <c r="F674" s="86">
        <f>Цены!E664</f>
        <v>1242</v>
      </c>
      <c r="G674" s="111">
        <f t="shared" si="50"/>
        <v>1242</v>
      </c>
      <c r="H674" s="20"/>
    </row>
    <row r="675" spans="1:8" x14ac:dyDescent="0.2">
      <c r="A675" s="5">
        <v>661</v>
      </c>
      <c r="B675" s="153"/>
      <c r="C675" s="84" t="str">
        <f>Цены!B665</f>
        <v>Установка "инсталляции"</v>
      </c>
      <c r="D675" s="85" t="str">
        <f>Цены!C665</f>
        <v>шт.</v>
      </c>
      <c r="E675" s="152">
        <v>1</v>
      </c>
      <c r="F675" s="86">
        <f>Цены!E665</f>
        <v>7161</v>
      </c>
      <c r="G675" s="111">
        <f t="shared" si="50"/>
        <v>7161</v>
      </c>
      <c r="H675" s="20"/>
    </row>
    <row r="676" spans="1:8" x14ac:dyDescent="0.2">
      <c r="A676" s="5">
        <v>662</v>
      </c>
      <c r="B676" s="153"/>
      <c r="C676" s="84" t="str">
        <f>Цены!B666</f>
        <v xml:space="preserve">Установка "мойдодыра" </v>
      </c>
      <c r="D676" s="85" t="str">
        <f>Цены!C666</f>
        <v>шт.</v>
      </c>
      <c r="E676" s="152">
        <v>1</v>
      </c>
      <c r="F676" s="86">
        <f>Цены!E666</f>
        <v>3380</v>
      </c>
      <c r="G676" s="111">
        <f t="shared" si="50"/>
        <v>3380</v>
      </c>
      <c r="H676" s="20"/>
    </row>
    <row r="677" spans="1:8" x14ac:dyDescent="0.2">
      <c r="A677" s="5">
        <v>663</v>
      </c>
      <c r="B677" s="153"/>
      <c r="C677" s="84" t="str">
        <f>Цены!B667</f>
        <v>Установка чаши "инсталляции"</v>
      </c>
      <c r="D677" s="85" t="str">
        <f>Цены!C667</f>
        <v>шт.</v>
      </c>
      <c r="E677" s="152">
        <v>1</v>
      </c>
      <c r="F677" s="86">
        <f>Цены!E667</f>
        <v>3255</v>
      </c>
      <c r="G677" s="111">
        <f t="shared" si="50"/>
        <v>3255</v>
      </c>
      <c r="H677" s="20"/>
    </row>
    <row r="678" spans="1:8" x14ac:dyDescent="0.2">
      <c r="A678" s="5">
        <v>664</v>
      </c>
      <c r="B678" s="153"/>
      <c r="C678" s="84" t="str">
        <f>Цены!B668</f>
        <v xml:space="preserve">Герметизация швов ванны /раковины /унитаза </v>
      </c>
      <c r="D678" s="85" t="str">
        <f>Цены!C668</f>
        <v>м/п</v>
      </c>
      <c r="E678" s="152">
        <v>1</v>
      </c>
      <c r="F678" s="86">
        <f>Цены!E668</f>
        <v>306</v>
      </c>
      <c r="G678" s="111">
        <f t="shared" si="50"/>
        <v>306</v>
      </c>
      <c r="H678" s="20"/>
    </row>
    <row r="679" spans="1:8" x14ac:dyDescent="0.2">
      <c r="A679" s="5">
        <v>665</v>
      </c>
      <c r="B679" s="153"/>
      <c r="C679" s="84" t="str">
        <f>Цены!B669</f>
        <v>Окраска радиатора (до 5 секций)</v>
      </c>
      <c r="D679" s="85" t="str">
        <f>Цены!C669</f>
        <v>шт.</v>
      </c>
      <c r="E679" s="152">
        <v>1</v>
      </c>
      <c r="F679" s="86">
        <f>Цены!E669</f>
        <v>1071</v>
      </c>
      <c r="G679" s="111">
        <f t="shared" si="50"/>
        <v>1071</v>
      </c>
      <c r="H679" s="20"/>
    </row>
    <row r="680" spans="1:8" x14ac:dyDescent="0.2">
      <c r="A680" s="5">
        <v>666</v>
      </c>
      <c r="B680" s="153"/>
      <c r="C680" s="84" t="str">
        <f>Цены!B670</f>
        <v>Окраска радиатора каждая последующая секция</v>
      </c>
      <c r="D680" s="85" t="str">
        <f>Цены!C670</f>
        <v>шт.</v>
      </c>
      <c r="E680" s="152">
        <v>1</v>
      </c>
      <c r="F680" s="86">
        <f>Цены!E670</f>
        <v>291</v>
      </c>
      <c r="G680" s="111">
        <f t="shared" si="50"/>
        <v>291</v>
      </c>
      <c r="H680" s="20"/>
    </row>
    <row r="681" spans="1:8" x14ac:dyDescent="0.2">
      <c r="A681" s="5">
        <v>667</v>
      </c>
      <c r="B681" s="153"/>
      <c r="C681" s="84" t="str">
        <f>Цены!B671</f>
        <v>Окраска труб диаметром до 50мм</v>
      </c>
      <c r="D681" s="85" t="str">
        <f>Цены!C671</f>
        <v>м/п</v>
      </c>
      <c r="E681" s="152">
        <v>1</v>
      </c>
      <c r="F681" s="86">
        <f>Цены!E671</f>
        <v>276</v>
      </c>
      <c r="G681" s="111">
        <f t="shared" si="50"/>
        <v>276</v>
      </c>
      <c r="H681" s="20"/>
    </row>
    <row r="682" spans="1:8" x14ac:dyDescent="0.2">
      <c r="A682" s="5">
        <v>668</v>
      </c>
      <c r="B682" s="153"/>
      <c r="C682" s="84" t="str">
        <f>Цены!B672</f>
        <v>Окраска труб диаметром свыше 50мм</v>
      </c>
      <c r="D682" s="85" t="str">
        <f>Цены!C672</f>
        <v>м/п</v>
      </c>
      <c r="E682" s="152">
        <v>1</v>
      </c>
      <c r="F682" s="86">
        <f>Цены!E672</f>
        <v>378</v>
      </c>
      <c r="G682" s="111">
        <f>E682*F682</f>
        <v>378</v>
      </c>
      <c r="H682" s="20"/>
    </row>
    <row r="683" spans="1:8" x14ac:dyDescent="0.2">
      <c r="A683" s="5">
        <v>669</v>
      </c>
      <c r="B683" s="5" t="str">
        <f>B585</f>
        <v/>
      </c>
      <c r="C683" s="433" t="s">
        <v>486</v>
      </c>
      <c r="D683" s="433"/>
      <c r="E683" s="433"/>
      <c r="F683" s="433"/>
      <c r="G683" s="112">
        <f>SUMIF(B586:B682,1,G586:G682)</f>
        <v>0</v>
      </c>
      <c r="H683" s="20"/>
    </row>
    <row r="684" spans="1:8" ht="25.5" x14ac:dyDescent="0.2">
      <c r="A684" s="5">
        <v>670</v>
      </c>
      <c r="B684" s="103" t="str">
        <f>IF(SUM(B685:B708)&gt;0,1,"")</f>
        <v/>
      </c>
      <c r="C684" s="97" t="str">
        <f ca="1">C1&amp;". Подготовительные  работы"</f>
        <v>11. Подготовительные  работы</v>
      </c>
      <c r="D684" s="98" t="s">
        <v>804</v>
      </c>
      <c r="E684" s="107" t="s">
        <v>531</v>
      </c>
      <c r="F684" s="99" t="s">
        <v>805</v>
      </c>
      <c r="G684" s="110" t="s">
        <v>578</v>
      </c>
      <c r="H684" s="20"/>
    </row>
    <row r="685" spans="1:8" x14ac:dyDescent="0.2">
      <c r="A685" s="5">
        <v>671</v>
      </c>
      <c r="B685" s="153"/>
      <c r="C685" s="84" t="str">
        <f>Цены!B675</f>
        <v>Укрытие пленкой</v>
      </c>
      <c r="D685" s="85" t="str">
        <f>Цены!C675</f>
        <v>м2</v>
      </c>
      <c r="E685" s="152">
        <f>$D$10</f>
        <v>0</v>
      </c>
      <c r="F685" s="86">
        <f>Цены!D675</f>
        <v>45</v>
      </c>
      <c r="G685" s="111">
        <f t="shared" ref="G685:G706" si="51">E685*F685</f>
        <v>0</v>
      </c>
      <c r="H685" s="20"/>
    </row>
    <row r="686" spans="1:8" x14ac:dyDescent="0.2">
      <c r="A686" s="5">
        <v>672</v>
      </c>
      <c r="B686" s="153"/>
      <c r="C686" s="84" t="str">
        <f>Цены!B676</f>
        <v>Разборка/сборка  мебели</v>
      </c>
      <c r="D686" s="85" t="str">
        <f>Цены!C676</f>
        <v>шт.</v>
      </c>
      <c r="E686" s="152">
        <v>1</v>
      </c>
      <c r="F686" s="86">
        <f>Цены!D676</f>
        <v>2635</v>
      </c>
      <c r="G686" s="111">
        <f t="shared" si="51"/>
        <v>2635</v>
      </c>
      <c r="H686" s="20"/>
    </row>
    <row r="687" spans="1:8" x14ac:dyDescent="0.2">
      <c r="A687" s="5">
        <v>673</v>
      </c>
      <c r="B687" s="153"/>
      <c r="C687" s="84" t="str">
        <f>Цены!B677</f>
        <v>Сборка строительных подмостей</v>
      </c>
      <c r="D687" s="85" t="str">
        <f>Цены!C677</f>
        <v>шт.</v>
      </c>
      <c r="E687" s="152">
        <v>1</v>
      </c>
      <c r="F687" s="86">
        <f>Цены!D677</f>
        <v>1380</v>
      </c>
      <c r="G687" s="111">
        <f t="shared" si="51"/>
        <v>1380</v>
      </c>
      <c r="H687" s="20"/>
    </row>
    <row r="688" spans="1:8" x14ac:dyDescent="0.2">
      <c r="A688" s="5">
        <v>674</v>
      </c>
      <c r="B688" s="153"/>
      <c r="C688" s="84" t="str">
        <f>Цены!B678</f>
        <v>Перестановка мебели (стенка из 5 секций)</v>
      </c>
      <c r="D688" s="85" t="str">
        <f>Цены!C678</f>
        <v>шт.</v>
      </c>
      <c r="E688" s="152">
        <v>1</v>
      </c>
      <c r="F688" s="86">
        <f>Цены!D678</f>
        <v>1737</v>
      </c>
      <c r="G688" s="111">
        <f t="shared" si="51"/>
        <v>1737</v>
      </c>
      <c r="H688" s="20"/>
    </row>
    <row r="689" spans="1:8" x14ac:dyDescent="0.2">
      <c r="A689" s="5">
        <v>675</v>
      </c>
      <c r="B689" s="153"/>
      <c r="C689" s="84" t="str">
        <f>Цены!B679</f>
        <v>Перестановка мебели ( шкаф из 1 секции)</v>
      </c>
      <c r="D689" s="85" t="str">
        <f>Цены!C679</f>
        <v>шт.</v>
      </c>
      <c r="E689" s="152">
        <v>1</v>
      </c>
      <c r="F689" s="86">
        <f>Цены!D679</f>
        <v>1154</v>
      </c>
      <c r="G689" s="111">
        <f t="shared" si="51"/>
        <v>1154</v>
      </c>
      <c r="H689" s="20"/>
    </row>
    <row r="690" spans="1:8" x14ac:dyDescent="0.2">
      <c r="A690" s="5">
        <v>676</v>
      </c>
      <c r="B690" s="153"/>
      <c r="C690" s="84" t="str">
        <f>Цены!B680</f>
        <v>Перестановка мебели (перемещение дивана)</v>
      </c>
      <c r="D690" s="85" t="str">
        <f>Цены!C680</f>
        <v>шт.</v>
      </c>
      <c r="E690" s="152">
        <v>1</v>
      </c>
      <c r="F690" s="86">
        <f>Цены!D680</f>
        <v>920</v>
      </c>
      <c r="G690" s="111">
        <f t="shared" si="51"/>
        <v>920</v>
      </c>
      <c r="H690" s="20"/>
    </row>
    <row r="691" spans="1:8" x14ac:dyDescent="0.2">
      <c r="A691" s="5">
        <v>677</v>
      </c>
      <c r="B691" s="153"/>
      <c r="C691" s="84" t="str">
        <f>Цены!B681</f>
        <v>Демонтаж кухонного гарнитура без сохранения</v>
      </c>
      <c r="D691" s="85" t="str">
        <f>Цены!C681</f>
        <v>шт.</v>
      </c>
      <c r="E691" s="152">
        <v>1</v>
      </c>
      <c r="F691" s="86">
        <f>Цены!D681</f>
        <v>2346</v>
      </c>
      <c r="G691" s="111">
        <f t="shared" si="51"/>
        <v>2346</v>
      </c>
      <c r="H691" s="20"/>
    </row>
    <row r="692" spans="1:8" x14ac:dyDescent="0.2">
      <c r="A692" s="5">
        <v>678</v>
      </c>
      <c r="B692" s="153"/>
      <c r="C692" s="84" t="str">
        <f>Цены!B682</f>
        <v>Демонтаж кухонного гарнитура с сохранением</v>
      </c>
      <c r="D692" s="85" t="str">
        <f>Цены!C682</f>
        <v>шт.</v>
      </c>
      <c r="E692" s="152">
        <v>1</v>
      </c>
      <c r="F692" s="86">
        <f>Цены!D682</f>
        <v>7454</v>
      </c>
      <c r="G692" s="111">
        <f t="shared" si="51"/>
        <v>7454</v>
      </c>
      <c r="H692" s="20"/>
    </row>
    <row r="693" spans="1:8" x14ac:dyDescent="0.2">
      <c r="A693" s="5">
        <v>679</v>
      </c>
      <c r="B693" s="153"/>
      <c r="C693" s="84" t="str">
        <f>Цены!B683</f>
        <v>Демонтаж кухонного модуля (тумба/шкафчик)</v>
      </c>
      <c r="D693" s="85" t="str">
        <f>Цены!C683</f>
        <v>шт.</v>
      </c>
      <c r="E693" s="152">
        <v>1</v>
      </c>
      <c r="F693" s="86">
        <f>Цены!D683</f>
        <v>276</v>
      </c>
      <c r="G693" s="111">
        <f t="shared" si="51"/>
        <v>276</v>
      </c>
      <c r="H693" s="20"/>
    </row>
    <row r="694" spans="1:8" x14ac:dyDescent="0.2">
      <c r="A694" s="5">
        <v>680</v>
      </c>
      <c r="B694" s="153"/>
      <c r="C694" s="84" t="str">
        <f>Цены!B684</f>
        <v>Демонтаж кухонного фартука / столешницы</v>
      </c>
      <c r="D694" s="85" t="str">
        <f>Цены!C684</f>
        <v>м2</v>
      </c>
      <c r="E694" s="152">
        <v>1</v>
      </c>
      <c r="F694" s="86">
        <f>Цены!D684</f>
        <v>276</v>
      </c>
      <c r="G694" s="111">
        <f t="shared" si="51"/>
        <v>276</v>
      </c>
      <c r="H694" s="20"/>
    </row>
    <row r="695" spans="1:8" x14ac:dyDescent="0.2">
      <c r="A695" s="5">
        <v>681</v>
      </c>
      <c r="B695" s="153"/>
      <c r="C695" s="84" t="str">
        <f>Цены!B685</f>
        <v>Установка кухонного модуля (тумба/шкафчик)</v>
      </c>
      <c r="D695" s="85" t="str">
        <f>Цены!C685</f>
        <v>шт.</v>
      </c>
      <c r="E695" s="152">
        <v>1</v>
      </c>
      <c r="F695" s="86">
        <f>Цены!D685</f>
        <v>408</v>
      </c>
      <c r="G695" s="111">
        <f t="shared" si="51"/>
        <v>408</v>
      </c>
      <c r="H695" s="20"/>
    </row>
    <row r="696" spans="1:8" x14ac:dyDescent="0.2">
      <c r="A696" s="5">
        <v>682</v>
      </c>
      <c r="B696" s="153"/>
      <c r="C696" s="84" t="str">
        <f>Цены!B686</f>
        <v xml:space="preserve">Демонтаж кухонной плиты без сохранения </v>
      </c>
      <c r="D696" s="85" t="str">
        <f>Цены!C686</f>
        <v>шт.</v>
      </c>
      <c r="E696" s="152">
        <v>1</v>
      </c>
      <c r="F696" s="86">
        <f>Цены!D686</f>
        <v>920</v>
      </c>
      <c r="G696" s="111">
        <f t="shared" si="51"/>
        <v>920</v>
      </c>
      <c r="H696" s="20"/>
    </row>
    <row r="697" spans="1:8" x14ac:dyDescent="0.2">
      <c r="A697" s="5">
        <v>683</v>
      </c>
      <c r="B697" s="153"/>
      <c r="C697" s="84" t="str">
        <f>Цены!B687</f>
        <v>Демонтаж газовой плиты</v>
      </c>
      <c r="D697" s="85" t="str">
        <f>Цены!C687</f>
        <v>шт.</v>
      </c>
      <c r="E697" s="152">
        <v>1</v>
      </c>
      <c r="F697" s="86">
        <f>Цены!D687</f>
        <v>920</v>
      </c>
      <c r="G697" s="111">
        <f t="shared" si="51"/>
        <v>920</v>
      </c>
      <c r="H697" s="20"/>
    </row>
    <row r="698" spans="1:8" ht="51" x14ac:dyDescent="0.2">
      <c r="A698" s="5">
        <v>684</v>
      </c>
      <c r="B698" s="153"/>
      <c r="C698" s="84" t="str">
        <f>Цены!B688</f>
        <v>Вынос мусора из квартиры на лифте ( при условии наличия контейнера для сбора строительного мусора не далее 50 м от подъезда или места проведения работ) (за 1 кг)</v>
      </c>
      <c r="D698" s="85" t="str">
        <f>Цены!C688</f>
        <v>кг</v>
      </c>
      <c r="E698" s="152">
        <v>1</v>
      </c>
      <c r="F698" s="86">
        <f>Цены!D688</f>
        <v>6</v>
      </c>
      <c r="G698" s="111">
        <f t="shared" si="51"/>
        <v>6</v>
      </c>
      <c r="H698" s="20"/>
    </row>
    <row r="699" spans="1:8" x14ac:dyDescent="0.2">
      <c r="A699" s="5">
        <v>685</v>
      </c>
      <c r="B699" s="153"/>
      <c r="C699" s="84" t="str">
        <f>Цены!B689</f>
        <v>Уборка лестничных клеток</v>
      </c>
      <c r="D699" s="85" t="str">
        <f>Цены!C689</f>
        <v>шт.</v>
      </c>
      <c r="E699" s="152">
        <v>1</v>
      </c>
      <c r="F699" s="86">
        <f>Цены!D689</f>
        <v>920</v>
      </c>
      <c r="G699" s="111">
        <f t="shared" si="51"/>
        <v>920</v>
      </c>
      <c r="H699" s="20"/>
    </row>
    <row r="700" spans="1:8" ht="25.5" x14ac:dyDescent="0.2">
      <c r="A700" s="5">
        <v>686</v>
      </c>
      <c r="B700" s="153"/>
      <c r="C700" s="84" t="str">
        <f>Цены!B690</f>
        <v>Вынос чугунной ванны по лестнице за каждый этаж</v>
      </c>
      <c r="D700" s="85" t="str">
        <f>Цены!C690</f>
        <v>шт.</v>
      </c>
      <c r="E700" s="152">
        <v>1</v>
      </c>
      <c r="F700" s="86">
        <f>Цены!D690</f>
        <v>920</v>
      </c>
      <c r="G700" s="111">
        <f t="shared" si="51"/>
        <v>920</v>
      </c>
      <c r="H700" s="20"/>
    </row>
    <row r="701" spans="1:8" x14ac:dyDescent="0.2">
      <c r="A701" s="5">
        <v>687</v>
      </c>
      <c r="B701" s="153"/>
      <c r="C701" s="84" t="str">
        <f>Цены!B691</f>
        <v>Сборка мебели 15% от стоимости</v>
      </c>
      <c r="D701" s="85" t="str">
        <f>Цены!C691</f>
        <v>шт.</v>
      </c>
      <c r="E701" s="152">
        <v>1</v>
      </c>
      <c r="F701" s="86">
        <f>Цены!D691</f>
        <v>2604</v>
      </c>
      <c r="G701" s="111">
        <f t="shared" si="51"/>
        <v>2604</v>
      </c>
      <c r="H701" s="20"/>
    </row>
    <row r="702" spans="1:8" x14ac:dyDescent="0.2">
      <c r="A702" s="5">
        <v>688</v>
      </c>
      <c r="B702" s="153"/>
      <c r="C702" s="84" t="str">
        <f>Цены!B692</f>
        <v>Разгрузка материала</v>
      </c>
      <c r="D702" s="85" t="str">
        <f>Цены!C692</f>
        <v>кг</v>
      </c>
      <c r="E702" s="152">
        <v>1</v>
      </c>
      <c r="F702" s="86">
        <f>Цены!D692</f>
        <v>6</v>
      </c>
      <c r="G702" s="111">
        <f t="shared" si="51"/>
        <v>6</v>
      </c>
      <c r="H702" s="20"/>
    </row>
    <row r="703" spans="1:8" x14ac:dyDescent="0.2">
      <c r="A703" s="5">
        <v>689</v>
      </c>
      <c r="B703" s="153"/>
      <c r="C703" s="84" t="str">
        <f>Цены!B693</f>
        <v>При отсутствии лифта подъем на 1 этаж</v>
      </c>
      <c r="D703" s="85" t="str">
        <f>Цены!C693</f>
        <v>кг</v>
      </c>
      <c r="E703" s="152">
        <v>1</v>
      </c>
      <c r="F703" s="86">
        <f>Цены!D693</f>
        <v>4</v>
      </c>
      <c r="G703" s="111">
        <f t="shared" si="51"/>
        <v>4</v>
      </c>
      <c r="H703" s="20"/>
    </row>
    <row r="704" spans="1:8" x14ac:dyDescent="0.2">
      <c r="A704" s="5">
        <v>690</v>
      </c>
      <c r="B704" s="153"/>
      <c r="C704" s="84" t="str">
        <f>Цены!B694</f>
        <v>Работа/ час прораба  (выезд)</v>
      </c>
      <c r="D704" s="85" t="str">
        <f>Цены!C694</f>
        <v>час</v>
      </c>
      <c r="E704" s="152">
        <v>1</v>
      </c>
      <c r="F704" s="86">
        <f>Цены!D694</f>
        <v>1000</v>
      </c>
      <c r="G704" s="111">
        <f t="shared" si="51"/>
        <v>1000</v>
      </c>
      <c r="H704" s="20"/>
    </row>
    <row r="705" spans="1:8" ht="38.25" x14ac:dyDescent="0.2">
      <c r="A705" s="5">
        <v>691</v>
      </c>
      <c r="B705" s="153"/>
      <c r="C705" s="84" t="str">
        <f>Цены!B695</f>
        <v xml:space="preserve">Комплексные подготовительные работы (Укрытие пленкой дверей/окон, временное освещение, временное водоснабжение, сборка подмостей) </v>
      </c>
      <c r="D705" s="85" t="str">
        <f>Цены!C695</f>
        <v>м2</v>
      </c>
      <c r="E705" s="152">
        <v>1</v>
      </c>
      <c r="F705" s="86">
        <f>Цены!D695</f>
        <v>156</v>
      </c>
      <c r="G705" s="111">
        <f t="shared" si="51"/>
        <v>156</v>
      </c>
      <c r="H705" s="20"/>
    </row>
    <row r="706" spans="1:8" x14ac:dyDescent="0.2">
      <c r="A706" s="5">
        <v>692</v>
      </c>
      <c r="B706" s="153"/>
      <c r="C706" s="154" t="str">
        <f>Цены!B696</f>
        <v>&lt;Запасные строчки&gt;</v>
      </c>
      <c r="D706" s="155">
        <v>0</v>
      </c>
      <c r="E706" s="152">
        <v>0</v>
      </c>
      <c r="F706" s="156">
        <f>Цены!D696</f>
        <v>0</v>
      </c>
      <c r="G706" s="111">
        <f t="shared" si="51"/>
        <v>0</v>
      </c>
      <c r="H706" s="20"/>
    </row>
    <row r="707" spans="1:8" x14ac:dyDescent="0.2">
      <c r="A707" s="5">
        <v>693</v>
      </c>
      <c r="B707" s="153"/>
      <c r="C707" s="154" t="str">
        <f>Цены!B697</f>
        <v>&lt;Запасные строчки&gt;</v>
      </c>
      <c r="D707" s="155">
        <f>Цены!C697</f>
        <v>0</v>
      </c>
      <c r="E707" s="152">
        <v>0</v>
      </c>
      <c r="F707" s="156">
        <f>Цены!D697</f>
        <v>0</v>
      </c>
      <c r="G707" s="111">
        <f>E707*F707</f>
        <v>0</v>
      </c>
      <c r="H707" s="20"/>
    </row>
    <row r="708" spans="1:8" x14ac:dyDescent="0.2">
      <c r="A708" s="5">
        <v>694</v>
      </c>
      <c r="B708" s="153"/>
      <c r="C708" s="154" t="str">
        <f>Цены!B698</f>
        <v>&lt;Запасные строчки&gt;</v>
      </c>
      <c r="D708" s="155">
        <f>Цены!C698</f>
        <v>0</v>
      </c>
      <c r="E708" s="152">
        <v>0</v>
      </c>
      <c r="F708" s="156">
        <f>Цены!D698</f>
        <v>0</v>
      </c>
      <c r="G708" s="111">
        <f>E708*F708</f>
        <v>0</v>
      </c>
      <c r="H708" s="20"/>
    </row>
    <row r="709" spans="1:8" x14ac:dyDescent="0.2">
      <c r="A709" s="5">
        <v>695</v>
      </c>
      <c r="B709" s="9" t="str">
        <f>B684</f>
        <v/>
      </c>
      <c r="C709" s="433" t="s">
        <v>803</v>
      </c>
      <c r="D709" s="433"/>
      <c r="E709" s="433"/>
      <c r="F709" s="433"/>
      <c r="G709" s="112">
        <f>SUMIF(B685:B708,1,G685:G708)</f>
        <v>0</v>
      </c>
      <c r="H709" s="20"/>
    </row>
    <row r="710" spans="1:8" x14ac:dyDescent="0.2">
      <c r="A710" s="5">
        <v>696</v>
      </c>
      <c r="B710" s="7">
        <v>1</v>
      </c>
      <c r="C710" s="437" t="s">
        <v>576</v>
      </c>
      <c r="D710" s="437"/>
      <c r="E710" s="437"/>
      <c r="F710" s="437"/>
      <c r="G710" s="113">
        <f>G709+G683+G584+G518+G332+G170</f>
        <v>0</v>
      </c>
      <c r="H710" s="20"/>
    </row>
    <row r="711" spans="1:8" x14ac:dyDescent="0.2">
      <c r="B711" s="9">
        <v>1</v>
      </c>
      <c r="C711" s="436" t="s">
        <v>984</v>
      </c>
      <c r="D711" s="436"/>
      <c r="E711" s="436"/>
      <c r="F711" s="436"/>
      <c r="G711" s="114">
        <f>G710*Сводная!G30</f>
        <v>0</v>
      </c>
      <c r="H711" s="20"/>
    </row>
    <row r="712" spans="1:8" x14ac:dyDescent="0.2">
      <c r="B712" s="9">
        <v>1</v>
      </c>
      <c r="C712" s="437" t="s">
        <v>969</v>
      </c>
      <c r="D712" s="437"/>
      <c r="E712" s="437"/>
      <c r="F712" s="437"/>
      <c r="G712" s="115">
        <f>G710-G711</f>
        <v>0</v>
      </c>
    </row>
    <row r="713" spans="1:8" ht="14.25" x14ac:dyDescent="0.2">
      <c r="B713" s="9" t="str">
        <f ca="1">IF(IFERROR(FIND("Смета",C5)&gt;0,0),"","1")</f>
        <v/>
      </c>
      <c r="C713" s="13" t="str">
        <f ca="1">IF(IFERROR(FIND("Смета",C5)&gt;0,0),"","Работы согласно акту, выполнены в полном объеме, претензий по качеству и срокам не имею.")</f>
        <v/>
      </c>
      <c r="D713" s="146"/>
      <c r="E713" s="109"/>
      <c r="F713" s="14"/>
      <c r="G713" s="116"/>
      <c r="H713" s="14"/>
    </row>
    <row r="714" spans="1:8" ht="14.25" x14ac:dyDescent="0.2">
      <c r="C714" s="13"/>
      <c r="D714" s="146"/>
      <c r="E714" s="109"/>
      <c r="F714" s="14"/>
      <c r="G714" s="116"/>
      <c r="H714" s="14"/>
    </row>
    <row r="715" spans="1:8" ht="14.25" x14ac:dyDescent="0.2">
      <c r="C715" s="67" t="str">
        <f ca="1">IF(IFERROR(FIND("Смета",C5)&gt;0,0),"Составлено","Сдал")</f>
        <v>Составлено</v>
      </c>
      <c r="D715" s="438" t="str">
        <f ca="1">IF(IFERROR(FIND("Смета",C5)&gt;0,0),"Согласовано","Принял")</f>
        <v>Согласовано</v>
      </c>
      <c r="E715" s="438"/>
      <c r="F715" s="438" t="str">
        <f>IF(IFERROR(FIND("Смета",E5)&gt;0,0),"Согласовано","Принял")</f>
        <v>Принял</v>
      </c>
      <c r="G715" s="438"/>
      <c r="H715" s="146"/>
    </row>
    <row r="716" spans="1:8" ht="14.25" x14ac:dyDescent="0.2">
      <c r="C716" s="13"/>
      <c r="D716" s="146"/>
      <c r="E716" s="109"/>
      <c r="F716" s="14"/>
      <c r="G716" s="116"/>
      <c r="H716" s="14"/>
    </row>
    <row r="717" spans="1:8" ht="14.25" x14ac:dyDescent="0.2">
      <c r="C717" s="13" t="s">
        <v>841</v>
      </c>
      <c r="D717" s="439" t="s">
        <v>842</v>
      </c>
      <c r="E717" s="439"/>
      <c r="F717" s="439" t="s">
        <v>842</v>
      </c>
      <c r="G717" s="439"/>
      <c r="H717" s="146"/>
    </row>
    <row r="718" spans="1:8" x14ac:dyDescent="0.2">
      <c r="C718" s="15" t="s">
        <v>843</v>
      </c>
      <c r="D718" s="434" t="s">
        <v>844</v>
      </c>
      <c r="E718" s="434"/>
      <c r="F718" s="434" t="s">
        <v>844</v>
      </c>
      <c r="G718" s="434"/>
      <c r="H718" s="147"/>
    </row>
  </sheetData>
  <sheetProtection algorithmName="SHA-512" hashValue="930OWojh8nNU6IS8q7j8lKu9F7PBvPt0uG/3xHmkf7yVFSEtAn1dXfRuR0nWtbRe6u6tiP0VWxMy+GjnunNdXw==" saltValue="L7VpRJm9EOgtf/PF2U5D8A==" spinCount="100000" sheet="1" objects="1" scenarios="1" formatColumns="0" formatRows="0" autoFilter="0"/>
  <autoFilter ref="B8:B713" xr:uid="{00000000-0009-0000-0000-000004000000}"/>
  <mergeCells count="43">
    <mergeCell ref="D718:G718"/>
    <mergeCell ref="C709:F709"/>
    <mergeCell ref="C710:F710"/>
    <mergeCell ref="C711:F711"/>
    <mergeCell ref="C712:F712"/>
    <mergeCell ref="D715:G715"/>
    <mergeCell ref="D717:G717"/>
    <mergeCell ref="C683:F683"/>
    <mergeCell ref="C269:G269"/>
    <mergeCell ref="C282:G282"/>
    <mergeCell ref="C332:F332"/>
    <mergeCell ref="C334:G334"/>
    <mergeCell ref="C389:G389"/>
    <mergeCell ref="C459:G459"/>
    <mergeCell ref="C467:G467"/>
    <mergeCell ref="C486:G486"/>
    <mergeCell ref="C503:G503"/>
    <mergeCell ref="C518:F518"/>
    <mergeCell ref="C584:F584"/>
    <mergeCell ref="C207:G207"/>
    <mergeCell ref="I14:L14"/>
    <mergeCell ref="C15:G15"/>
    <mergeCell ref="C41:G41"/>
    <mergeCell ref="C72:G72"/>
    <mergeCell ref="C81:G81"/>
    <mergeCell ref="C100:G100"/>
    <mergeCell ref="C117:G117"/>
    <mergeCell ref="C123:G123"/>
    <mergeCell ref="C150:G150"/>
    <mergeCell ref="C170:F170"/>
    <mergeCell ref="C172:G172"/>
    <mergeCell ref="K5:L5"/>
    <mergeCell ref="C7:G7"/>
    <mergeCell ref="E13:F13"/>
    <mergeCell ref="D3:G3"/>
    <mergeCell ref="D4:G4"/>
    <mergeCell ref="C5:G6"/>
    <mergeCell ref="I5:J5"/>
    <mergeCell ref="C8:G8"/>
    <mergeCell ref="E9:F9"/>
    <mergeCell ref="E10:F10"/>
    <mergeCell ref="E11:F11"/>
    <mergeCell ref="E12:F12"/>
  </mergeCells>
  <conditionalFormatting sqref="C14:G14">
    <cfRule type="colorScale" priority="23">
      <colorScale>
        <cfvo type="min"/>
        <cfvo type="max"/>
        <color rgb="FFB5BCC0"/>
        <color rgb="FFFFD020"/>
      </colorScale>
    </cfRule>
  </conditionalFormatting>
  <conditionalFormatting sqref="C16:G40">
    <cfRule type="expression" dxfId="225" priority="22">
      <formula>$B16=1</formula>
    </cfRule>
  </conditionalFormatting>
  <conditionalFormatting sqref="C42:G71">
    <cfRule type="expression" dxfId="224" priority="21">
      <formula>$B42=1</formula>
    </cfRule>
  </conditionalFormatting>
  <conditionalFormatting sqref="C73:G80">
    <cfRule type="expression" dxfId="223" priority="20">
      <formula>$B73=1</formula>
    </cfRule>
  </conditionalFormatting>
  <conditionalFormatting sqref="C82:G99">
    <cfRule type="expression" dxfId="222" priority="19">
      <formula>$B82=1</formula>
    </cfRule>
  </conditionalFormatting>
  <conditionalFormatting sqref="C101:G116">
    <cfRule type="expression" dxfId="221" priority="18">
      <formula>$B101=1</formula>
    </cfRule>
  </conditionalFormatting>
  <conditionalFormatting sqref="C118:G122">
    <cfRule type="expression" dxfId="220" priority="17">
      <formula>$B118=1</formula>
    </cfRule>
  </conditionalFormatting>
  <conditionalFormatting sqref="C124:G149">
    <cfRule type="expression" dxfId="219" priority="16">
      <formula>$B124=1</formula>
    </cfRule>
  </conditionalFormatting>
  <conditionalFormatting sqref="C151:G169">
    <cfRule type="expression" dxfId="218" priority="15">
      <formula>$B151=1</formula>
    </cfRule>
  </conditionalFormatting>
  <conditionalFormatting sqref="C173:G206">
    <cfRule type="expression" dxfId="217" priority="1">
      <formula>$B173=1</formula>
    </cfRule>
  </conditionalFormatting>
  <conditionalFormatting sqref="C208:G268">
    <cfRule type="expression" dxfId="216" priority="13">
      <formula>$B208=1</formula>
    </cfRule>
  </conditionalFormatting>
  <conditionalFormatting sqref="C270:G281">
    <cfRule type="expression" dxfId="215" priority="12">
      <formula>$B270=1</formula>
    </cfRule>
  </conditionalFormatting>
  <conditionalFormatting sqref="C283:G331">
    <cfRule type="expression" dxfId="214" priority="11">
      <formula>$B283=1</formula>
    </cfRule>
  </conditionalFormatting>
  <conditionalFormatting sqref="C335:G388">
    <cfRule type="expression" dxfId="213" priority="10">
      <formula>$B335=1</formula>
    </cfRule>
  </conditionalFormatting>
  <conditionalFormatting sqref="C390:G458">
    <cfRule type="expression" dxfId="212" priority="9">
      <formula>$B390=1</formula>
    </cfRule>
  </conditionalFormatting>
  <conditionalFormatting sqref="C460:G466">
    <cfRule type="expression" dxfId="211" priority="8">
      <formula>$B460=1</formula>
    </cfRule>
  </conditionalFormatting>
  <conditionalFormatting sqref="C468:G485">
    <cfRule type="expression" dxfId="210" priority="7">
      <formula>$B468=1</formula>
    </cfRule>
  </conditionalFormatting>
  <conditionalFormatting sqref="C487:G502">
    <cfRule type="expression" dxfId="209" priority="6">
      <formula>$B487=1</formula>
    </cfRule>
  </conditionalFormatting>
  <conditionalFormatting sqref="C504:G517">
    <cfRule type="expression" dxfId="208" priority="5">
      <formula>$B504=1</formula>
    </cfRule>
  </conditionalFormatting>
  <conditionalFormatting sqref="C520:G583">
    <cfRule type="expression" dxfId="207" priority="4">
      <formula>$B520=1</formula>
    </cfRule>
  </conditionalFormatting>
  <conditionalFormatting sqref="C586:G682">
    <cfRule type="expression" dxfId="206" priority="3">
      <formula>$B586=1</formula>
    </cfRule>
  </conditionalFormatting>
  <conditionalFormatting sqref="C685:G708">
    <cfRule type="expression" dxfId="205" priority="2">
      <formula>$B685=1</formula>
    </cfRule>
  </conditionalFormatting>
  <dataValidations count="1">
    <dataValidation type="list" allowBlank="1" showInputMessage="1" showErrorMessage="1" sqref="H715" xr:uid="{D40DE888-EE1B-4B94-8DE6-95A2203CC7E7}">
      <formula1>"Согласованно,Принял"</formula1>
    </dataValidation>
  </dataValidations>
  <pageMargins left="0.7" right="0.7" top="0.75" bottom="0.75" header="0.3" footer="0.3"/>
  <pageSetup paperSize="9" fitToHeight="0" orientation="portrait" r:id="rId1"/>
  <rowBreaks count="2" manualBreakCount="2">
    <brk id="58" min="2" max="6" man="1"/>
    <brk id="113" min="2" max="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D02E-8B6F-4095-B403-5BCB8CFA9B6C}">
  <sheetPr>
    <pageSetUpPr fitToPage="1"/>
  </sheetPr>
  <dimension ref="A1:L718"/>
  <sheetViews>
    <sheetView topLeftCell="B4" zoomScaleNormal="100" zoomScaleSheetLayoutView="120" workbookViewId="0">
      <selection activeCell="D9" sqref="D9"/>
    </sheetView>
  </sheetViews>
  <sheetFormatPr defaultColWidth="8.85546875" defaultRowHeight="12.75" x14ac:dyDescent="0.2"/>
  <cols>
    <col min="1" max="1" width="4" style="5" hidden="1" customWidth="1"/>
    <col min="2" max="2" width="3.7109375" style="9" customWidth="1"/>
    <col min="3" max="3" width="45.85546875" style="5" customWidth="1"/>
    <col min="4" max="4" width="11.42578125" style="9" customWidth="1"/>
    <col min="5" max="5" width="7.85546875" style="90" customWidth="1"/>
    <col min="6" max="6" width="8.85546875" style="19" customWidth="1"/>
    <col min="7" max="7" width="12.140625" style="117" customWidth="1"/>
    <col min="8" max="8" width="4" style="19" customWidth="1"/>
    <col min="9" max="9" width="11.85546875" style="5" bestFit="1" customWidth="1"/>
    <col min="10" max="10" width="12.140625" style="5" bestFit="1" customWidth="1"/>
    <col min="11" max="11" width="11.85546875" style="5" bestFit="1" customWidth="1"/>
    <col min="12" max="12" width="12.140625" style="5" bestFit="1" customWidth="1"/>
    <col min="13" max="16384" width="8.85546875" style="5"/>
  </cols>
  <sheetData>
    <row r="1" spans="1:12" customFormat="1" ht="30.75" hidden="1" customHeight="1" x14ac:dyDescent="0.25">
      <c r="B1" s="267"/>
      <c r="C1" s="267" t="str">
        <f ca="1">RIGHT(CELL("ИМЯФАЙЛА",B1),LEN(CELL("имяфайла",B1))-SEARCH("]",CELL("имяфайла",B1),1))</f>
        <v>12</v>
      </c>
      <c r="D1" s="2"/>
      <c r="E1" s="106"/>
      <c r="G1" s="106"/>
    </row>
    <row r="2" spans="1:12" customFormat="1" ht="30.75" hidden="1" customHeight="1" x14ac:dyDescent="0.25">
      <c r="B2" s="2"/>
      <c r="D2" s="2"/>
      <c r="E2" s="106"/>
      <c r="G2" s="106"/>
    </row>
    <row r="3" spans="1:12" customFormat="1" ht="30.75" hidden="1" customHeight="1" x14ac:dyDescent="0.3">
      <c r="B3" s="2"/>
      <c r="D3" s="423"/>
      <c r="E3" s="423"/>
      <c r="F3" s="423"/>
      <c r="G3" s="423"/>
      <c r="J3" s="1"/>
      <c r="K3" s="1"/>
      <c r="L3" s="1"/>
    </row>
    <row r="4" spans="1:12" customFormat="1" ht="30.75" customHeight="1" x14ac:dyDescent="0.3">
      <c r="B4" s="2"/>
      <c r="D4" s="424"/>
      <c r="E4" s="424"/>
      <c r="F4" s="424"/>
      <c r="G4" s="424"/>
      <c r="J4" s="1"/>
      <c r="K4" s="1"/>
      <c r="L4" s="1"/>
    </row>
    <row r="5" spans="1:12" customFormat="1" ht="18" x14ac:dyDescent="0.25">
      <c r="B5" s="2"/>
      <c r="C5" s="441" t="str">
        <f ca="1">IF(Сводная!B34="Акт",Сводная!C25,Сводная!C24)</f>
        <v xml:space="preserve"> Смета от 29 Июль 2026 года</v>
      </c>
      <c r="D5" s="441"/>
      <c r="E5" s="441"/>
      <c r="F5" s="441"/>
      <c r="G5" s="441"/>
      <c r="H5" s="18"/>
      <c r="I5" s="419" t="s">
        <v>979</v>
      </c>
      <c r="J5" s="419"/>
      <c r="K5" s="419" t="s">
        <v>49</v>
      </c>
      <c r="L5" s="419"/>
    </row>
    <row r="6" spans="1:12" customFormat="1" ht="15.75" customHeight="1" x14ac:dyDescent="0.25">
      <c r="B6" s="2"/>
      <c r="C6" s="441"/>
      <c r="D6" s="441"/>
      <c r="E6" s="441"/>
      <c r="F6" s="441"/>
      <c r="G6" s="441"/>
      <c r="H6" s="18"/>
      <c r="I6" s="94" t="s">
        <v>980</v>
      </c>
      <c r="J6" s="95" t="s">
        <v>981</v>
      </c>
      <c r="K6" s="94" t="s">
        <v>980</v>
      </c>
      <c r="L6" s="95" t="s">
        <v>981</v>
      </c>
    </row>
    <row r="7" spans="1:12" customFormat="1" ht="15" x14ac:dyDescent="0.25">
      <c r="B7" s="2"/>
      <c r="C7" s="420" t="str">
        <f ca="1">IF(Сводная!B34="Акт",Сводная!C27,Сводная!C26)</f>
        <v>Приложение №1 к договору №  от 29 Июль 2026 года</v>
      </c>
      <c r="D7" s="420"/>
      <c r="E7" s="420"/>
      <c r="F7" s="420"/>
      <c r="G7" s="420"/>
      <c r="H7" s="16"/>
      <c r="I7" s="149"/>
      <c r="J7" s="149"/>
      <c r="K7" s="149"/>
      <c r="L7" s="149"/>
    </row>
    <row r="8" spans="1:12" customFormat="1" ht="15" x14ac:dyDescent="0.25">
      <c r="B8" s="216"/>
      <c r="C8" s="420">
        <f>Сводная!C28</f>
        <v>0</v>
      </c>
      <c r="D8" s="420"/>
      <c r="E8" s="420"/>
      <c r="F8" s="420"/>
      <c r="G8" s="420"/>
      <c r="H8" s="16"/>
      <c r="I8" s="149"/>
      <c r="J8" s="149"/>
      <c r="K8" s="149"/>
      <c r="L8" s="149"/>
    </row>
    <row r="9" spans="1:12" customFormat="1" ht="15" x14ac:dyDescent="0.25">
      <c r="B9" s="2">
        <v>1</v>
      </c>
      <c r="C9" s="386" t="s">
        <v>823</v>
      </c>
      <c r="D9" s="395">
        <f>ROUND(2*(G10+G9),2)</f>
        <v>0</v>
      </c>
      <c r="E9" s="426" t="s">
        <v>821</v>
      </c>
      <c r="F9" s="426">
        <f>ROUND(2*(I10+I9),2)</f>
        <v>0</v>
      </c>
      <c r="G9" s="388"/>
      <c r="H9" s="17"/>
      <c r="I9" s="149"/>
      <c r="J9" s="149"/>
      <c r="K9" s="149"/>
      <c r="L9" s="149"/>
    </row>
    <row r="10" spans="1:12" customFormat="1" ht="15" x14ac:dyDescent="0.25">
      <c r="B10" s="2">
        <v>1</v>
      </c>
      <c r="C10" s="386" t="s">
        <v>824</v>
      </c>
      <c r="D10" s="395">
        <f>G9*G10</f>
        <v>0</v>
      </c>
      <c r="E10" s="426" t="s">
        <v>820</v>
      </c>
      <c r="F10" s="426">
        <f>ROUND(I9*I10,2)</f>
        <v>0</v>
      </c>
      <c r="G10" s="388"/>
      <c r="H10" s="17"/>
      <c r="I10" s="149"/>
      <c r="J10" s="150"/>
      <c r="K10" s="149"/>
      <c r="L10" s="150"/>
    </row>
    <row r="11" spans="1:12" customFormat="1" ht="15" x14ac:dyDescent="0.25">
      <c r="B11" s="2">
        <v>1</v>
      </c>
      <c r="C11" s="386" t="s">
        <v>827</v>
      </c>
      <c r="D11" s="387">
        <f>ROUND(D9*G11,2)</f>
        <v>0</v>
      </c>
      <c r="E11" s="426" t="s">
        <v>819</v>
      </c>
      <c r="F11" s="426">
        <f>ROUND(2*(I9*I11+I10*I11),2)</f>
        <v>0</v>
      </c>
      <c r="G11" s="388"/>
      <c r="H11" s="17"/>
      <c r="I11" s="149"/>
      <c r="J11" s="150"/>
      <c r="K11" s="149"/>
      <c r="L11" s="150"/>
    </row>
    <row r="12" spans="1:12" customFormat="1" ht="15.75" thickBot="1" x14ac:dyDescent="0.3">
      <c r="B12" s="2">
        <v>1</v>
      </c>
      <c r="C12" s="389" t="s">
        <v>828</v>
      </c>
      <c r="D12" s="390">
        <f>ROUND(D11-G12,2)</f>
        <v>0</v>
      </c>
      <c r="E12" s="427" t="s">
        <v>818</v>
      </c>
      <c r="F12" s="427">
        <f>ROUND(F11-I12,2)</f>
        <v>0</v>
      </c>
      <c r="G12" s="391">
        <f>I7*J7+I8*J8+I9*J9+I10*J10+I11*J11+I12*J12+K7*L7+K8*L8+K9*L9+K10*L10+K11*L11+K12*L12</f>
        <v>0</v>
      </c>
      <c r="H12" s="17"/>
      <c r="I12" s="149"/>
      <c r="J12" s="150"/>
      <c r="K12" s="149"/>
      <c r="L12" s="150"/>
    </row>
    <row r="13" spans="1:12" customFormat="1" ht="30.75" thickBot="1" x14ac:dyDescent="0.3">
      <c r="B13" s="2">
        <v>1</v>
      </c>
      <c r="C13" s="392" t="s">
        <v>817</v>
      </c>
      <c r="D13" s="393">
        <f>G712</f>
        <v>0</v>
      </c>
      <c r="E13" s="421" t="s">
        <v>822</v>
      </c>
      <c r="F13" s="422">
        <f>I709</f>
        <v>0</v>
      </c>
      <c r="G13" s="394">
        <f>L13*2+K13</f>
        <v>0</v>
      </c>
      <c r="H13" s="17"/>
      <c r="I13" s="92">
        <f>SUM(I7:I12)</f>
        <v>0</v>
      </c>
      <c r="J13" s="93">
        <f>SUM(J7:J12)</f>
        <v>0</v>
      </c>
      <c r="K13" s="92">
        <f>SUM(K7:K12)</f>
        <v>0</v>
      </c>
      <c r="L13" s="93">
        <f>SUM(L7:L12)</f>
        <v>0</v>
      </c>
    </row>
    <row r="14" spans="1:12" ht="26.25" customHeight="1" thickBot="1" x14ac:dyDescent="0.25">
      <c r="B14" s="103" t="str">
        <f>IF(SUM(B15:B169)&gt;0,1,"")</f>
        <v/>
      </c>
      <c r="C14" s="62" t="str">
        <f ca="1">C1&amp;". Демонтажные работы"</f>
        <v>12. Демонтажные работы</v>
      </c>
      <c r="D14" s="63" t="s">
        <v>804</v>
      </c>
      <c r="E14" s="63" t="s">
        <v>531</v>
      </c>
      <c r="F14" s="64" t="s">
        <v>805</v>
      </c>
      <c r="G14" s="123" t="s">
        <v>578</v>
      </c>
      <c r="H14" s="20"/>
      <c r="I14" s="429" t="s">
        <v>982</v>
      </c>
      <c r="J14" s="429"/>
      <c r="K14" s="429"/>
      <c r="L14" s="429"/>
    </row>
    <row r="15" spans="1:12" ht="12.75" customHeight="1" x14ac:dyDescent="0.2">
      <c r="A15" s="5">
        <v>1</v>
      </c>
      <c r="B15" s="143" t="str">
        <f>IF(SUM(B16:B40)&gt;0,1,"")</f>
        <v/>
      </c>
      <c r="C15" s="430" t="s">
        <v>131</v>
      </c>
      <c r="D15" s="431"/>
      <c r="E15" s="431"/>
      <c r="F15" s="431"/>
      <c r="G15" s="432"/>
      <c r="H15" s="20"/>
    </row>
    <row r="16" spans="1:12" ht="13.5" customHeight="1" x14ac:dyDescent="0.2">
      <c r="A16" s="5">
        <v>2</v>
      </c>
      <c r="B16" s="151"/>
      <c r="C16" s="217" t="str">
        <f>Цены!B6</f>
        <v>Демонтаж плинтуса</v>
      </c>
      <c r="D16" s="85" t="str">
        <f>Цены!C6</f>
        <v>м/п</v>
      </c>
      <c r="E16" s="152">
        <f>D9-I13</f>
        <v>0</v>
      </c>
      <c r="F16" s="86">
        <f>Цены!E6</f>
        <v>99</v>
      </c>
      <c r="G16" s="111">
        <f t="shared" ref="G16:G40" si="0">E16*F16</f>
        <v>0</v>
      </c>
      <c r="H16" s="20"/>
    </row>
    <row r="17" spans="1:8" x14ac:dyDescent="0.2">
      <c r="A17" s="5">
        <v>3</v>
      </c>
      <c r="B17" s="151"/>
      <c r="C17" s="217" t="str">
        <f>Цены!B7</f>
        <v>Удаление слоев из керамзита, песка</v>
      </c>
      <c r="D17" s="85" t="str">
        <f>Цены!C7</f>
        <v>м2</v>
      </c>
      <c r="E17" s="152">
        <f t="shared" ref="E17:E25" si="1">$D$10</f>
        <v>0</v>
      </c>
      <c r="F17" s="86">
        <f>Цены!E7</f>
        <v>156</v>
      </c>
      <c r="G17" s="111">
        <f t="shared" si="0"/>
        <v>0</v>
      </c>
      <c r="H17" s="20"/>
    </row>
    <row r="18" spans="1:8" x14ac:dyDescent="0.2">
      <c r="A18" s="5">
        <v>4</v>
      </c>
      <c r="B18" s="151"/>
      <c r="C18" s="217" t="str">
        <f>Цены!B8</f>
        <v xml:space="preserve">Устранение мелких дифектов пола </v>
      </c>
      <c r="D18" s="85" t="str">
        <f>Цены!C8</f>
        <v>м2</v>
      </c>
      <c r="E18" s="152">
        <f t="shared" si="1"/>
        <v>0</v>
      </c>
      <c r="F18" s="86">
        <f>Цены!E8</f>
        <v>167</v>
      </c>
      <c r="G18" s="111">
        <f t="shared" si="0"/>
        <v>0</v>
      </c>
      <c r="H18" s="20"/>
    </row>
    <row r="19" spans="1:8" x14ac:dyDescent="0.2">
      <c r="A19" s="5">
        <v>5</v>
      </c>
      <c r="B19" s="151"/>
      <c r="C19" s="217" t="str">
        <f>Цены!B9</f>
        <v>Демонтаж ламината, паркетной доски</v>
      </c>
      <c r="D19" s="85" t="str">
        <f>Цены!C9</f>
        <v>м2</v>
      </c>
      <c r="E19" s="152">
        <f t="shared" si="1"/>
        <v>0</v>
      </c>
      <c r="F19" s="86">
        <f>Цены!E9</f>
        <v>173</v>
      </c>
      <c r="G19" s="111">
        <f t="shared" si="0"/>
        <v>0</v>
      </c>
      <c r="H19" s="20"/>
    </row>
    <row r="20" spans="1:8" x14ac:dyDescent="0.2">
      <c r="A20" s="5">
        <v>6</v>
      </c>
      <c r="B20" s="151"/>
      <c r="C20" s="217" t="str">
        <f>Цены!B10</f>
        <v>Демонтаж паркета штучного</v>
      </c>
      <c r="D20" s="85" t="str">
        <f>Цены!C10</f>
        <v>м2</v>
      </c>
      <c r="E20" s="152">
        <f t="shared" si="1"/>
        <v>0</v>
      </c>
      <c r="F20" s="86">
        <f>Цены!E10</f>
        <v>332</v>
      </c>
      <c r="G20" s="111">
        <f t="shared" si="0"/>
        <v>0</v>
      </c>
      <c r="H20" s="20"/>
    </row>
    <row r="21" spans="1:8" x14ac:dyDescent="0.2">
      <c r="A21" s="5">
        <v>7</v>
      </c>
      <c r="B21" s="151"/>
      <c r="C21" s="217" t="str">
        <f>Цены!B11</f>
        <v>Демонтаж паркета щитового</v>
      </c>
      <c r="D21" s="85" t="str">
        <f>Цены!C11</f>
        <v>м2</v>
      </c>
      <c r="E21" s="152">
        <f t="shared" si="1"/>
        <v>0</v>
      </c>
      <c r="F21" s="86">
        <f>Цены!E11</f>
        <v>332</v>
      </c>
      <c r="G21" s="111">
        <f t="shared" si="0"/>
        <v>0</v>
      </c>
      <c r="H21" s="20"/>
    </row>
    <row r="22" spans="1:8" x14ac:dyDescent="0.2">
      <c r="A22" s="5">
        <v>8</v>
      </c>
      <c r="B22" s="151"/>
      <c r="C22" s="217" t="str">
        <f>Цены!B12</f>
        <v>Демонтаж деревянных полов</v>
      </c>
      <c r="D22" s="85" t="str">
        <f>Цены!C12</f>
        <v>м2</v>
      </c>
      <c r="E22" s="152">
        <f t="shared" si="1"/>
        <v>0</v>
      </c>
      <c r="F22" s="86">
        <f>Цены!E12</f>
        <v>398</v>
      </c>
      <c r="G22" s="111">
        <f t="shared" si="0"/>
        <v>0</v>
      </c>
      <c r="H22" s="20"/>
    </row>
    <row r="23" spans="1:8" x14ac:dyDescent="0.2">
      <c r="A23" s="5">
        <v>9</v>
      </c>
      <c r="B23" s="151"/>
      <c r="C23" s="217" t="str">
        <f>Цены!B13</f>
        <v>Демонтаж линолеума, ковролина на клею</v>
      </c>
      <c r="D23" s="85" t="str">
        <f>Цены!C13</f>
        <v>м2</v>
      </c>
      <c r="E23" s="152">
        <f t="shared" si="1"/>
        <v>0</v>
      </c>
      <c r="F23" s="86">
        <f>Цены!E13</f>
        <v>216</v>
      </c>
      <c r="G23" s="111">
        <f t="shared" si="0"/>
        <v>0</v>
      </c>
      <c r="H23" s="20"/>
    </row>
    <row r="24" spans="1:8" x14ac:dyDescent="0.2">
      <c r="A24" s="5">
        <v>10</v>
      </c>
      <c r="B24" s="151"/>
      <c r="C24" s="217" t="str">
        <f>Цены!B14</f>
        <v>Демонтаж линолеума, ковролина</v>
      </c>
      <c r="D24" s="85" t="str">
        <f>Цены!C14</f>
        <v>м2</v>
      </c>
      <c r="E24" s="152">
        <f t="shared" si="1"/>
        <v>0</v>
      </c>
      <c r="F24" s="86">
        <f>Цены!E14</f>
        <v>138</v>
      </c>
      <c r="G24" s="111">
        <f t="shared" si="0"/>
        <v>0</v>
      </c>
      <c r="H24" s="20"/>
    </row>
    <row r="25" spans="1:8" x14ac:dyDescent="0.2">
      <c r="A25" s="5">
        <v>11</v>
      </c>
      <c r="B25" s="151"/>
      <c r="C25" s="217" t="str">
        <f>Цены!B15</f>
        <v>Демонтаж фанеры, ДВП</v>
      </c>
      <c r="D25" s="85" t="str">
        <f>Цены!C15</f>
        <v>м2</v>
      </c>
      <c r="E25" s="152">
        <f t="shared" si="1"/>
        <v>0</v>
      </c>
      <c r="F25" s="86">
        <f>Цены!E15</f>
        <v>218</v>
      </c>
      <c r="G25" s="111">
        <f t="shared" si="0"/>
        <v>0</v>
      </c>
      <c r="H25" s="20"/>
    </row>
    <row r="26" spans="1:8" x14ac:dyDescent="0.2">
      <c r="A26" s="5">
        <v>12</v>
      </c>
      <c r="B26" s="151"/>
      <c r="C26" s="217" t="str">
        <f>Цены!B16</f>
        <v>Демонтаж лаг</v>
      </c>
      <c r="D26" s="85" t="str">
        <f>Цены!C16</f>
        <v>м/п</v>
      </c>
      <c r="E26" s="152">
        <f>$G$9*$G$10/0.4</f>
        <v>0</v>
      </c>
      <c r="F26" s="86">
        <f>Цены!E16</f>
        <v>233</v>
      </c>
      <c r="G26" s="111">
        <f t="shared" si="0"/>
        <v>0</v>
      </c>
      <c r="H26" s="20"/>
    </row>
    <row r="27" spans="1:8" ht="14.25" customHeight="1" x14ac:dyDescent="0.2">
      <c r="A27" s="5">
        <v>13</v>
      </c>
      <c r="B27" s="151"/>
      <c r="C27" s="217" t="str">
        <f>Цены!B17</f>
        <v>Демонтаж подложки из ДВП обмазанной битумной мастикой</v>
      </c>
      <c r="D27" s="85" t="str">
        <f>Цены!C17</f>
        <v>м2</v>
      </c>
      <c r="E27" s="152">
        <f>$D$10</f>
        <v>0</v>
      </c>
      <c r="F27" s="86">
        <f>Цены!E17</f>
        <v>294</v>
      </c>
      <c r="G27" s="111">
        <f t="shared" si="0"/>
        <v>0</v>
      </c>
      <c r="H27" s="20"/>
    </row>
    <row r="28" spans="1:8" x14ac:dyDescent="0.2">
      <c r="A28" s="5">
        <v>14</v>
      </c>
      <c r="B28" s="151"/>
      <c r="C28" s="217" t="str">
        <f>Цены!B18</f>
        <v>Демонтаж покрытия из битумной мастики</v>
      </c>
      <c r="D28" s="85" t="str">
        <f>Цены!C18</f>
        <v>м2</v>
      </c>
      <c r="E28" s="152">
        <f>$D$10</f>
        <v>0</v>
      </c>
      <c r="F28" s="86">
        <f>Цены!E18</f>
        <v>375</v>
      </c>
      <c r="G28" s="111">
        <f t="shared" si="0"/>
        <v>0</v>
      </c>
      <c r="H28" s="20"/>
    </row>
    <row r="29" spans="1:8" x14ac:dyDescent="0.2">
      <c r="A29" s="5">
        <v>15</v>
      </c>
      <c r="B29" s="151"/>
      <c r="C29" s="217" t="str">
        <f>Цены!B19</f>
        <v>Расчистка пола от засыпки и шумоизоляции</v>
      </c>
      <c r="D29" s="85" t="str">
        <f>Цены!C19</f>
        <v>м2</v>
      </c>
      <c r="E29" s="152">
        <f>$D$10</f>
        <v>0</v>
      </c>
      <c r="F29" s="86">
        <f>Цены!E19</f>
        <v>294</v>
      </c>
      <c r="G29" s="111">
        <f t="shared" si="0"/>
        <v>0</v>
      </c>
      <c r="H29" s="20"/>
    </row>
    <row r="30" spans="1:8" x14ac:dyDescent="0.2">
      <c r="A30" s="5">
        <v>16</v>
      </c>
      <c r="B30" s="151"/>
      <c r="C30" s="217" t="str">
        <f>Цены!B20</f>
        <v xml:space="preserve">Демонтаж плиточного клея </v>
      </c>
      <c r="D30" s="85" t="str">
        <f>Цены!C20</f>
        <v>м2</v>
      </c>
      <c r="E30" s="152">
        <f>$D$10</f>
        <v>0</v>
      </c>
      <c r="F30" s="86">
        <f>Цены!E20</f>
        <v>438</v>
      </c>
      <c r="G30" s="111">
        <f t="shared" si="0"/>
        <v>0</v>
      </c>
      <c r="H30" s="20"/>
    </row>
    <row r="31" spans="1:8" x14ac:dyDescent="0.2">
      <c r="A31" s="5">
        <v>17</v>
      </c>
      <c r="B31" s="151"/>
      <c r="C31" s="217" t="str">
        <f>Цены!B21</f>
        <v>Расшивка плиточных швов (пол)</v>
      </c>
      <c r="D31" s="85" t="str">
        <f>Цены!C21</f>
        <v>м/п</v>
      </c>
      <c r="E31" s="152">
        <f>$D$9</f>
        <v>0</v>
      </c>
      <c r="F31" s="86">
        <f>Цены!E21</f>
        <v>381</v>
      </c>
      <c r="G31" s="111">
        <f t="shared" si="0"/>
        <v>0</v>
      </c>
      <c r="H31" s="20"/>
    </row>
    <row r="32" spans="1:8" x14ac:dyDescent="0.2">
      <c r="A32" s="5">
        <v>18</v>
      </c>
      <c r="B32" s="151"/>
      <c r="C32" s="217" t="str">
        <f>Цены!B22</f>
        <v>Демонтаж плинтуса из плитки</v>
      </c>
      <c r="D32" s="85" t="str">
        <f>Цены!C22</f>
        <v>м/п</v>
      </c>
      <c r="E32" s="152">
        <f>D9-I13</f>
        <v>0</v>
      </c>
      <c r="F32" s="86">
        <f>Цены!E22</f>
        <v>449</v>
      </c>
      <c r="G32" s="111">
        <f t="shared" si="0"/>
        <v>0</v>
      </c>
      <c r="H32" s="20"/>
    </row>
    <row r="33" spans="1:8" x14ac:dyDescent="0.2">
      <c r="A33" s="5">
        <v>19</v>
      </c>
      <c r="B33" s="151"/>
      <c r="C33" s="217" t="str">
        <f>Цены!B23</f>
        <v>Демонтаж порога из плитки</v>
      </c>
      <c r="D33" s="85" t="str">
        <f>Цены!C23</f>
        <v>м/п</v>
      </c>
      <c r="E33" s="152">
        <f>$I$7</f>
        <v>0</v>
      </c>
      <c r="F33" s="86">
        <f>Цены!E23</f>
        <v>596</v>
      </c>
      <c r="G33" s="111">
        <f t="shared" si="0"/>
        <v>0</v>
      </c>
      <c r="H33" s="20"/>
    </row>
    <row r="34" spans="1:8" x14ac:dyDescent="0.2">
      <c r="A34" s="5">
        <v>20</v>
      </c>
      <c r="B34" s="151"/>
      <c r="C34" s="217" t="str">
        <f>Цены!B24</f>
        <v>Демонтаж плитки</v>
      </c>
      <c r="D34" s="85" t="str">
        <f>Цены!C24</f>
        <v>м2</v>
      </c>
      <c r="E34" s="152">
        <f>$D$10</f>
        <v>0</v>
      </c>
      <c r="F34" s="86">
        <f>Цены!E24</f>
        <v>449</v>
      </c>
      <c r="G34" s="111">
        <f t="shared" si="0"/>
        <v>0</v>
      </c>
      <c r="H34" s="20"/>
    </row>
    <row r="35" spans="1:8" x14ac:dyDescent="0.2">
      <c r="A35" s="5">
        <v>21</v>
      </c>
      <c r="B35" s="151"/>
      <c r="C35" s="217" t="str">
        <f>Цены!B25</f>
        <v>Демонтаж бетонного бортика</v>
      </c>
      <c r="D35" s="85" t="str">
        <f>Цены!C25</f>
        <v>м/п</v>
      </c>
      <c r="E35" s="152">
        <f>$D$9</f>
        <v>0</v>
      </c>
      <c r="F35" s="86">
        <f>Цены!E25</f>
        <v>953</v>
      </c>
      <c r="G35" s="111">
        <f t="shared" si="0"/>
        <v>0</v>
      </c>
      <c r="H35" s="20"/>
    </row>
    <row r="36" spans="1:8" x14ac:dyDescent="0.2">
      <c r="A36" s="5">
        <v>22</v>
      </c>
      <c r="B36" s="151"/>
      <c r="C36" s="217" t="str">
        <f>Цены!B26</f>
        <v>Демонтаж стяжки до 4 см</v>
      </c>
      <c r="D36" s="85" t="str">
        <f>Цены!C26</f>
        <v>м2</v>
      </c>
      <c r="E36" s="152">
        <f>$D$10</f>
        <v>0</v>
      </c>
      <c r="F36" s="86">
        <f>Цены!E26</f>
        <v>597</v>
      </c>
      <c r="G36" s="111">
        <f t="shared" si="0"/>
        <v>0</v>
      </c>
      <c r="H36" s="20"/>
    </row>
    <row r="37" spans="1:8" x14ac:dyDescent="0.2">
      <c r="A37" s="5">
        <v>23</v>
      </c>
      <c r="B37" s="151"/>
      <c r="C37" s="217" t="str">
        <f>Цены!B27</f>
        <v>Демонтаж стяжки до 6 см</v>
      </c>
      <c r="D37" s="85" t="str">
        <f>Цены!C27</f>
        <v>м2</v>
      </c>
      <c r="E37" s="152">
        <f>$D$10</f>
        <v>0</v>
      </c>
      <c r="F37" s="86">
        <f>Цены!E27</f>
        <v>747</v>
      </c>
      <c r="G37" s="111">
        <f t="shared" si="0"/>
        <v>0</v>
      </c>
      <c r="H37" s="20"/>
    </row>
    <row r="38" spans="1:8" x14ac:dyDescent="0.2">
      <c r="A38" s="5">
        <v>24</v>
      </c>
      <c r="B38" s="151"/>
      <c r="C38" s="217" t="str">
        <f>Цены!B28</f>
        <v>Разборка гидроизоляции</v>
      </c>
      <c r="D38" s="85" t="str">
        <f>Цены!C28</f>
        <v>м2</v>
      </c>
      <c r="E38" s="152">
        <f>$D$10</f>
        <v>0</v>
      </c>
      <c r="F38" s="86">
        <f>Цены!E28</f>
        <v>261</v>
      </c>
      <c r="G38" s="111">
        <f t="shared" si="0"/>
        <v>0</v>
      </c>
      <c r="H38" s="20"/>
    </row>
    <row r="39" spans="1:8" x14ac:dyDescent="0.2">
      <c r="A39" s="5">
        <v>25</v>
      </c>
      <c r="B39" s="151"/>
      <c r="C39" s="217" t="str">
        <f>Цены!B29</f>
        <v>Сухая уборка полов под  метлу, щетку</v>
      </c>
      <c r="D39" s="85" t="str">
        <f>Цены!C29</f>
        <v>м2</v>
      </c>
      <c r="E39" s="152">
        <f>$D$10</f>
        <v>0</v>
      </c>
      <c r="F39" s="86">
        <f>Цены!E29</f>
        <v>90</v>
      </c>
      <c r="G39" s="111">
        <f t="shared" si="0"/>
        <v>0</v>
      </c>
      <c r="H39" s="20"/>
    </row>
    <row r="40" spans="1:8" x14ac:dyDescent="0.2">
      <c r="A40" s="5">
        <v>26</v>
      </c>
      <c r="B40" s="151"/>
      <c r="C40" s="84" t="str">
        <f>Цены!B30</f>
        <v>Ремонт дощатых полов (протяжка саморезами)</v>
      </c>
      <c r="D40" s="85" t="str">
        <f>Цены!C30</f>
        <v>м2</v>
      </c>
      <c r="E40" s="152">
        <f>$D$10</f>
        <v>0</v>
      </c>
      <c r="F40" s="86">
        <f>Цены!E30</f>
        <v>383</v>
      </c>
      <c r="G40" s="111">
        <f t="shared" si="0"/>
        <v>0</v>
      </c>
      <c r="H40" s="20"/>
    </row>
    <row r="41" spans="1:8" x14ac:dyDescent="0.2">
      <c r="A41" s="5">
        <v>27</v>
      </c>
      <c r="B41" s="9" t="str">
        <f>IF(SUM(B42:B71)&gt;0,1,"")</f>
        <v/>
      </c>
      <c r="C41" s="428" t="s">
        <v>24</v>
      </c>
      <c r="D41" s="428"/>
      <c r="E41" s="428"/>
      <c r="F41" s="428"/>
      <c r="G41" s="428"/>
      <c r="H41" s="20"/>
    </row>
    <row r="42" spans="1:8" x14ac:dyDescent="0.2">
      <c r="A42" s="5">
        <v>28</v>
      </c>
      <c r="B42" s="151"/>
      <c r="C42" s="84" t="str">
        <f>Цены!B32</f>
        <v>Демонтаж пластикового уголка</v>
      </c>
      <c r="D42" s="85" t="str">
        <f>Цены!C32</f>
        <v>м/п</v>
      </c>
      <c r="E42" s="152">
        <f>$G$13</f>
        <v>0</v>
      </c>
      <c r="F42" s="86">
        <f>Цены!E32</f>
        <v>80</v>
      </c>
      <c r="G42" s="111">
        <f t="shared" ref="G42:G71" si="2">E42*F42</f>
        <v>0</v>
      </c>
      <c r="H42" s="20"/>
    </row>
    <row r="43" spans="1:8" x14ac:dyDescent="0.2">
      <c r="A43" s="5">
        <v>29</v>
      </c>
      <c r="B43" s="151"/>
      <c r="C43" s="84" t="str">
        <f>Цены!B33</f>
        <v>Снятие обоев (стены)</v>
      </c>
      <c r="D43" s="85" t="str">
        <f>Цены!C33</f>
        <v>м2</v>
      </c>
      <c r="E43" s="152">
        <f>D12</f>
        <v>0</v>
      </c>
      <c r="F43" s="86">
        <f>Цены!E33</f>
        <v>188</v>
      </c>
      <c r="G43" s="111">
        <f t="shared" si="2"/>
        <v>0</v>
      </c>
      <c r="H43" s="20"/>
    </row>
    <row r="44" spans="1:8" x14ac:dyDescent="0.2">
      <c r="A44" s="5">
        <v>30</v>
      </c>
      <c r="B44" s="151"/>
      <c r="C44" s="84" t="str">
        <f>Цены!B34</f>
        <v>Снятие многослойных трудноотделяемых обоев</v>
      </c>
      <c r="D44" s="85" t="str">
        <f>Цены!C34</f>
        <v>м2</v>
      </c>
      <c r="E44" s="152">
        <f t="shared" ref="E44:E49" si="3">$D$12</f>
        <v>0</v>
      </c>
      <c r="F44" s="86">
        <f>Цены!E34</f>
        <v>419</v>
      </c>
      <c r="G44" s="111">
        <f t="shared" si="2"/>
        <v>0</v>
      </c>
      <c r="H44" s="20"/>
    </row>
    <row r="45" spans="1:8" x14ac:dyDescent="0.2">
      <c r="A45" s="5">
        <v>31</v>
      </c>
      <c r="B45" s="151"/>
      <c r="C45" s="84" t="str">
        <f>Цены!B35</f>
        <v>Снятие побелки</v>
      </c>
      <c r="D45" s="85" t="str">
        <f>Цены!C35</f>
        <v>м2</v>
      </c>
      <c r="E45" s="152">
        <f t="shared" si="3"/>
        <v>0</v>
      </c>
      <c r="F45" s="86">
        <f>Цены!E35</f>
        <v>336</v>
      </c>
      <c r="G45" s="111">
        <f t="shared" si="2"/>
        <v>0</v>
      </c>
      <c r="H45" s="20"/>
    </row>
    <row r="46" spans="1:8" x14ac:dyDescent="0.2">
      <c r="A46" s="5">
        <v>32</v>
      </c>
      <c r="B46" s="151"/>
      <c r="C46" s="84" t="str">
        <f>Цены!B36</f>
        <v>Очистка краски со стен ВЭ</v>
      </c>
      <c r="D46" s="85" t="str">
        <f>Цены!C36</f>
        <v>м2</v>
      </c>
      <c r="E46" s="152">
        <f t="shared" si="3"/>
        <v>0</v>
      </c>
      <c r="F46" s="86">
        <f>Цены!E36</f>
        <v>294</v>
      </c>
      <c r="G46" s="111">
        <f t="shared" si="2"/>
        <v>0</v>
      </c>
      <c r="H46" s="20"/>
    </row>
    <row r="47" spans="1:8" x14ac:dyDescent="0.2">
      <c r="A47" s="5">
        <v>33</v>
      </c>
      <c r="B47" s="151"/>
      <c r="C47" s="84" t="str">
        <f>Цены!B37</f>
        <v>Очистка масляной краски со стен</v>
      </c>
      <c r="D47" s="85" t="str">
        <f>Цены!C37</f>
        <v>м2</v>
      </c>
      <c r="E47" s="152">
        <f t="shared" si="3"/>
        <v>0</v>
      </c>
      <c r="F47" s="86">
        <f>Цены!E37</f>
        <v>576</v>
      </c>
      <c r="G47" s="111">
        <f t="shared" si="2"/>
        <v>0</v>
      </c>
      <c r="H47" s="20"/>
    </row>
    <row r="48" spans="1:8" x14ac:dyDescent="0.2">
      <c r="A48" s="5">
        <v>34</v>
      </c>
      <c r="B48" s="151"/>
      <c r="C48" s="84" t="str">
        <f>Цены!B38</f>
        <v>Очистка стен от "жидких" обоев</v>
      </c>
      <c r="D48" s="85" t="str">
        <f>Цены!C38</f>
        <v>м2</v>
      </c>
      <c r="E48" s="152">
        <f t="shared" si="3"/>
        <v>0</v>
      </c>
      <c r="F48" s="86">
        <f>Цены!E38</f>
        <v>234</v>
      </c>
      <c r="G48" s="111">
        <f t="shared" si="2"/>
        <v>0</v>
      </c>
      <c r="H48" s="20"/>
    </row>
    <row r="49" spans="1:8" x14ac:dyDescent="0.2">
      <c r="A49" s="5">
        <v>35</v>
      </c>
      <c r="B49" s="151"/>
      <c r="C49" s="84" t="str">
        <f>Цены!B39</f>
        <v>Очистка стен от шпаклевки</v>
      </c>
      <c r="D49" s="85" t="str">
        <f>Цены!C39</f>
        <v>м2</v>
      </c>
      <c r="E49" s="152">
        <f t="shared" si="3"/>
        <v>0</v>
      </c>
      <c r="F49" s="86">
        <f>Цены!E39</f>
        <v>291</v>
      </c>
      <c r="G49" s="111">
        <f t="shared" si="2"/>
        <v>0</v>
      </c>
      <c r="H49" s="20"/>
    </row>
    <row r="50" spans="1:8" x14ac:dyDescent="0.2">
      <c r="A50" s="5">
        <v>36</v>
      </c>
      <c r="B50" s="151"/>
      <c r="C50" s="84" t="str">
        <f>Цены!B40</f>
        <v>Расшивка  трещин/рустов</v>
      </c>
      <c r="D50" s="85" t="str">
        <f>Цены!C40</f>
        <v>м/п</v>
      </c>
      <c r="E50" s="152">
        <v>0</v>
      </c>
      <c r="F50" s="86">
        <f>Цены!E40</f>
        <v>333</v>
      </c>
      <c r="G50" s="111">
        <f t="shared" si="2"/>
        <v>0</v>
      </c>
      <c r="H50" s="20"/>
    </row>
    <row r="51" spans="1:8" x14ac:dyDescent="0.2">
      <c r="A51" s="5">
        <v>37</v>
      </c>
      <c r="B51" s="151"/>
      <c r="C51" s="84" t="str">
        <f>Цены!B41</f>
        <v>Насечка стен</v>
      </c>
      <c r="D51" s="85" t="str">
        <f>Цены!C41</f>
        <v>м2</v>
      </c>
      <c r="E51" s="152">
        <f>$D$12</f>
        <v>0</v>
      </c>
      <c r="F51" s="86">
        <f>Цены!E41</f>
        <v>188</v>
      </c>
      <c r="G51" s="111">
        <f t="shared" si="2"/>
        <v>0</v>
      </c>
      <c r="H51" s="20"/>
    </row>
    <row r="52" spans="1:8" x14ac:dyDescent="0.2">
      <c r="A52" s="5">
        <v>38</v>
      </c>
      <c r="B52" s="151"/>
      <c r="C52" s="84" t="str">
        <f>Цены!B42</f>
        <v>Расшивка плиточных швов (стены)</v>
      </c>
      <c r="D52" s="85" t="str">
        <f>Цены!C42</f>
        <v>м/п</v>
      </c>
      <c r="E52" s="152">
        <f>D9</f>
        <v>0</v>
      </c>
      <c r="F52" s="86">
        <f>Цены!E42</f>
        <v>383</v>
      </c>
      <c r="G52" s="111">
        <f t="shared" si="2"/>
        <v>0</v>
      </c>
      <c r="H52" s="20"/>
    </row>
    <row r="53" spans="1:8" x14ac:dyDescent="0.2">
      <c r="A53" s="5">
        <v>39</v>
      </c>
      <c r="B53" s="151"/>
      <c r="C53" s="84" t="str">
        <f>Цены!B43</f>
        <v>Демонтаж керамической плитки</v>
      </c>
      <c r="D53" s="85" t="str">
        <f>Цены!C43</f>
        <v>м2</v>
      </c>
      <c r="E53" s="152">
        <f>D12</f>
        <v>0</v>
      </c>
      <c r="F53" s="86">
        <f>Цены!E43</f>
        <v>449</v>
      </c>
      <c r="G53" s="111">
        <f t="shared" si="2"/>
        <v>0</v>
      </c>
      <c r="H53" s="20"/>
    </row>
    <row r="54" spans="1:8" x14ac:dyDescent="0.2">
      <c r="A54" s="5">
        <v>40</v>
      </c>
      <c r="B54" s="151"/>
      <c r="C54" s="84" t="str">
        <f>Цены!B44</f>
        <v>Отбивка плиточного клея</v>
      </c>
      <c r="D54" s="85" t="str">
        <f>Цены!C44</f>
        <v>м2</v>
      </c>
      <c r="E54" s="152">
        <f>D12</f>
        <v>0</v>
      </c>
      <c r="F54" s="86">
        <f>Цены!E44</f>
        <v>438</v>
      </c>
      <c r="G54" s="111">
        <f t="shared" si="2"/>
        <v>0</v>
      </c>
      <c r="H54" s="20"/>
    </row>
    <row r="55" spans="1:8" x14ac:dyDescent="0.2">
      <c r="A55" s="5">
        <v>41</v>
      </c>
      <c r="B55" s="151"/>
      <c r="C55" s="84" t="str">
        <f>Цены!B45</f>
        <v xml:space="preserve">Ошкуривание поверхности стен </v>
      </c>
      <c r="D55" s="85" t="str">
        <f>Цены!C45</f>
        <v>м2</v>
      </c>
      <c r="E55" s="152">
        <f t="shared" ref="E55:E63" si="4">$D$12</f>
        <v>0</v>
      </c>
      <c r="F55" s="86">
        <f>Цены!E45</f>
        <v>263</v>
      </c>
      <c r="G55" s="111">
        <f t="shared" si="2"/>
        <v>0</v>
      </c>
      <c r="H55" s="20"/>
    </row>
    <row r="56" spans="1:8" x14ac:dyDescent="0.2">
      <c r="A56" s="5">
        <v>42</v>
      </c>
      <c r="B56" s="151"/>
      <c r="C56" s="84" t="str">
        <f>Цены!B46</f>
        <v>Демонтаж панелей ПВХ (без каркаса)</v>
      </c>
      <c r="D56" s="85" t="str">
        <f>Цены!C46</f>
        <v>м2</v>
      </c>
      <c r="E56" s="152">
        <f t="shared" si="4"/>
        <v>0</v>
      </c>
      <c r="F56" s="86">
        <f>Цены!E46</f>
        <v>117</v>
      </c>
      <c r="G56" s="111">
        <f t="shared" si="2"/>
        <v>0</v>
      </c>
      <c r="H56" s="20"/>
    </row>
    <row r="57" spans="1:8" x14ac:dyDescent="0.2">
      <c r="A57" s="5">
        <v>43</v>
      </c>
      <c r="B57" s="151"/>
      <c r="C57" s="84" t="str">
        <f>Цены!B47</f>
        <v>Демонтаж облицовки стен из ДСП, вагонки</v>
      </c>
      <c r="D57" s="85" t="str">
        <f>Цены!C47</f>
        <v>м2</v>
      </c>
      <c r="E57" s="152">
        <f t="shared" si="4"/>
        <v>0</v>
      </c>
      <c r="F57" s="86">
        <f>Цены!E47</f>
        <v>366</v>
      </c>
      <c r="G57" s="111">
        <f t="shared" si="2"/>
        <v>0</v>
      </c>
      <c r="H57" s="20"/>
    </row>
    <row r="58" spans="1:8" x14ac:dyDescent="0.2">
      <c r="A58" s="5">
        <v>44</v>
      </c>
      <c r="B58" s="151"/>
      <c r="C58" s="84" t="str">
        <f>Цены!B48</f>
        <v>Демонтаж панелей ПВХ (с каркасом)</v>
      </c>
      <c r="D58" s="85" t="str">
        <f>Цены!C48</f>
        <v>м2</v>
      </c>
      <c r="E58" s="152">
        <f t="shared" si="4"/>
        <v>0</v>
      </c>
      <c r="F58" s="86">
        <f>Цены!E48</f>
        <v>186</v>
      </c>
      <c r="G58" s="111">
        <f t="shared" si="2"/>
        <v>0</v>
      </c>
      <c r="H58" s="20"/>
    </row>
    <row r="59" spans="1:8" ht="25.5" x14ac:dyDescent="0.2">
      <c r="A59" s="5">
        <v>45</v>
      </c>
      <c r="B59" s="151"/>
      <c r="C59" s="84" t="str">
        <f>Цены!B49</f>
        <v xml:space="preserve">Демонтаж обшивки стен из ГКЛ на металлокарскасе </v>
      </c>
      <c r="D59" s="85" t="str">
        <f>Цены!C49</f>
        <v>м2</v>
      </c>
      <c r="E59" s="152">
        <f t="shared" si="4"/>
        <v>0</v>
      </c>
      <c r="F59" s="86">
        <f>Цены!E49</f>
        <v>447</v>
      </c>
      <c r="G59" s="111">
        <f t="shared" si="2"/>
        <v>0</v>
      </c>
      <c r="H59" s="20"/>
    </row>
    <row r="60" spans="1:8" x14ac:dyDescent="0.2">
      <c r="A60" s="5">
        <v>46</v>
      </c>
      <c r="B60" s="151"/>
      <c r="C60" s="84" t="str">
        <f>Цены!B50</f>
        <v xml:space="preserve">Демонтаж "дранки" со стен </v>
      </c>
      <c r="D60" s="85" t="str">
        <f>Цены!C50</f>
        <v>м2</v>
      </c>
      <c r="E60" s="152">
        <f t="shared" si="4"/>
        <v>0</v>
      </c>
      <c r="F60" s="86">
        <f>Цены!E50</f>
        <v>525</v>
      </c>
      <c r="G60" s="111">
        <f t="shared" si="2"/>
        <v>0</v>
      </c>
      <c r="H60" s="20"/>
    </row>
    <row r="61" spans="1:8" x14ac:dyDescent="0.2">
      <c r="A61" s="5">
        <v>47</v>
      </c>
      <c r="B61" s="151"/>
      <c r="C61" s="84" t="str">
        <f>Цены!B51</f>
        <v xml:space="preserve">Демонтаж утеплителя </v>
      </c>
      <c r="D61" s="85" t="str">
        <f>Цены!C51</f>
        <v>м2</v>
      </c>
      <c r="E61" s="152">
        <f t="shared" si="4"/>
        <v>0</v>
      </c>
      <c r="F61" s="86">
        <f>Цены!E51</f>
        <v>285</v>
      </c>
      <c r="G61" s="111">
        <f t="shared" si="2"/>
        <v>0</v>
      </c>
      <c r="H61" s="20"/>
    </row>
    <row r="62" spans="1:8" x14ac:dyDescent="0.2">
      <c r="A62" s="5">
        <v>48</v>
      </c>
      <c r="B62" s="151"/>
      <c r="C62" s="84" t="str">
        <f>Цены!B52</f>
        <v>Отбивка штукатурки со стен</v>
      </c>
      <c r="D62" s="85" t="str">
        <f>Цены!C52</f>
        <v>м2</v>
      </c>
      <c r="E62" s="152">
        <f t="shared" si="4"/>
        <v>0</v>
      </c>
      <c r="F62" s="86">
        <f>Цены!E52</f>
        <v>522</v>
      </c>
      <c r="G62" s="111">
        <f t="shared" si="2"/>
        <v>0</v>
      </c>
      <c r="H62" s="20"/>
    </row>
    <row r="63" spans="1:8" x14ac:dyDescent="0.2">
      <c r="A63" s="5">
        <v>49</v>
      </c>
      <c r="B63" s="151"/>
      <c r="C63" s="84" t="str">
        <f>Цены!B53</f>
        <v>Демонтаж деревянных стен</v>
      </c>
      <c r="D63" s="85" t="str">
        <f>Цены!C53</f>
        <v>м2</v>
      </c>
      <c r="E63" s="152">
        <f t="shared" si="4"/>
        <v>0</v>
      </c>
      <c r="F63" s="86">
        <f>Цены!E53</f>
        <v>1148</v>
      </c>
      <c r="G63" s="111">
        <f t="shared" si="2"/>
        <v>0</v>
      </c>
      <c r="H63" s="20"/>
    </row>
    <row r="64" spans="1:8" x14ac:dyDescent="0.2">
      <c r="A64" s="5">
        <v>50</v>
      </c>
      <c r="B64" s="151"/>
      <c r="C64" s="84" t="str">
        <f>Цены!B54</f>
        <v xml:space="preserve">Демонтаж подоконного блока </v>
      </c>
      <c r="D64" s="85" t="str">
        <f>Цены!C54</f>
        <v>шт.</v>
      </c>
      <c r="E64" s="152">
        <v>1</v>
      </c>
      <c r="F64" s="86">
        <f>Цены!E54</f>
        <v>6818</v>
      </c>
      <c r="G64" s="111">
        <f t="shared" si="2"/>
        <v>6818</v>
      </c>
      <c r="H64" s="20"/>
    </row>
    <row r="65" spans="1:8" x14ac:dyDescent="0.2">
      <c r="A65" s="5">
        <v>51</v>
      </c>
      <c r="B65" s="151"/>
      <c r="C65" s="84" t="str">
        <f>Цены!B55</f>
        <v>Демонтаж стен (перегородок) в 1/2 кирпич</v>
      </c>
      <c r="D65" s="85" t="str">
        <f>Цены!C55</f>
        <v>м2</v>
      </c>
      <c r="E65" s="152">
        <f t="shared" ref="E65:E71" si="5">$D$12</f>
        <v>0</v>
      </c>
      <c r="F65" s="86">
        <f>Цены!E55</f>
        <v>1718</v>
      </c>
      <c r="G65" s="111">
        <f t="shared" si="2"/>
        <v>0</v>
      </c>
      <c r="H65" s="20"/>
    </row>
    <row r="66" spans="1:8" x14ac:dyDescent="0.2">
      <c r="A66" s="5">
        <v>52</v>
      </c>
      <c r="B66" s="151"/>
      <c r="C66" s="84" t="str">
        <f>Цены!B56</f>
        <v>Демонтаж стен (перегородок) в 1 кирпич</v>
      </c>
      <c r="D66" s="85" t="str">
        <f>Цены!C56</f>
        <v>м2</v>
      </c>
      <c r="E66" s="152">
        <f t="shared" si="5"/>
        <v>0</v>
      </c>
      <c r="F66" s="86">
        <f>Цены!E56</f>
        <v>2153</v>
      </c>
      <c r="G66" s="111">
        <f t="shared" si="2"/>
        <v>0</v>
      </c>
      <c r="H66" s="20"/>
    </row>
    <row r="67" spans="1:8" x14ac:dyDescent="0.2">
      <c r="A67" s="5">
        <v>53</v>
      </c>
      <c r="B67" s="151"/>
      <c r="C67" s="84" t="str">
        <f>Цены!B57</f>
        <v>Демонтаж стен (перегородок) в 2 кирпича</v>
      </c>
      <c r="D67" s="85" t="str">
        <f>Цены!C57</f>
        <v>м2</v>
      </c>
      <c r="E67" s="152">
        <f t="shared" si="5"/>
        <v>0</v>
      </c>
      <c r="F67" s="86">
        <f>Цены!E57</f>
        <v>2768</v>
      </c>
      <c r="G67" s="111">
        <f t="shared" si="2"/>
        <v>0</v>
      </c>
      <c r="H67" s="20"/>
    </row>
    <row r="68" spans="1:8" x14ac:dyDescent="0.2">
      <c r="A68" s="5">
        <v>54</v>
      </c>
      <c r="B68" s="151"/>
      <c r="C68" s="84" t="str">
        <f>Цены!B58</f>
        <v>Демонтаж стен из гипсолита, ПГП</v>
      </c>
      <c r="D68" s="85" t="str">
        <f>Цены!C58</f>
        <v>м2</v>
      </c>
      <c r="E68" s="152">
        <f t="shared" si="5"/>
        <v>0</v>
      </c>
      <c r="F68" s="86">
        <f>Цены!E58</f>
        <v>924</v>
      </c>
      <c r="G68" s="111">
        <f t="shared" si="2"/>
        <v>0</v>
      </c>
      <c r="H68" s="20"/>
    </row>
    <row r="69" spans="1:8" x14ac:dyDescent="0.2">
      <c r="A69" s="5">
        <v>55</v>
      </c>
      <c r="B69" s="151"/>
      <c r="C69" s="84" t="str">
        <f>Цены!B59</f>
        <v>Демонтаж стен из пеноблока</v>
      </c>
      <c r="D69" s="85" t="str">
        <f>Цены!C59</f>
        <v>м2</v>
      </c>
      <c r="E69" s="152">
        <f t="shared" si="5"/>
        <v>0</v>
      </c>
      <c r="F69" s="86">
        <f>Цены!E59</f>
        <v>966</v>
      </c>
      <c r="G69" s="111">
        <f t="shared" si="2"/>
        <v>0</v>
      </c>
      <c r="H69" s="20"/>
    </row>
    <row r="70" spans="1:8" x14ac:dyDescent="0.2">
      <c r="A70" s="5">
        <v>56</v>
      </c>
      <c r="B70" s="151"/>
      <c r="C70" s="84" t="str">
        <f>Цены!B60</f>
        <v>Демонтаж стен из ацеида, ГВЛ, ГКЛ</v>
      </c>
      <c r="D70" s="85" t="str">
        <f>Цены!C60</f>
        <v>м2</v>
      </c>
      <c r="E70" s="152">
        <f t="shared" si="5"/>
        <v>0</v>
      </c>
      <c r="F70" s="86">
        <f>Цены!E60</f>
        <v>747</v>
      </c>
      <c r="G70" s="111">
        <f t="shared" si="2"/>
        <v>0</v>
      </c>
      <c r="H70" s="20"/>
    </row>
    <row r="71" spans="1:8" x14ac:dyDescent="0.2">
      <c r="A71" s="5">
        <v>57</v>
      </c>
      <c r="B71" s="151"/>
      <c r="C71" s="84" t="str">
        <f>Цены!B61</f>
        <v>Демонтаж бетонных стен толщиной до 80 мм</v>
      </c>
      <c r="D71" s="85" t="str">
        <f>Цены!C61</f>
        <v>м2</v>
      </c>
      <c r="E71" s="152">
        <f t="shared" si="5"/>
        <v>0</v>
      </c>
      <c r="F71" s="86">
        <f>Цены!E61</f>
        <v>5798</v>
      </c>
      <c r="G71" s="111">
        <f t="shared" si="2"/>
        <v>0</v>
      </c>
      <c r="H71" s="20"/>
    </row>
    <row r="72" spans="1:8" x14ac:dyDescent="0.2">
      <c r="A72" s="5">
        <v>58</v>
      </c>
      <c r="B72" s="9" t="str">
        <f>IF(SUM(B73:B80)&gt;0,1,"")</f>
        <v/>
      </c>
      <c r="C72" s="428" t="s">
        <v>49</v>
      </c>
      <c r="D72" s="428"/>
      <c r="E72" s="428"/>
      <c r="F72" s="428"/>
      <c r="G72" s="428"/>
      <c r="H72" s="20"/>
    </row>
    <row r="73" spans="1:8" x14ac:dyDescent="0.2">
      <c r="A73" s="5">
        <v>59</v>
      </c>
      <c r="B73" s="151"/>
      <c r="C73" s="84" t="str">
        <f>Цены!B63</f>
        <v>Демонтаж уголка с откосов, углов</v>
      </c>
      <c r="D73" s="85" t="str">
        <f>Цены!C63</f>
        <v>м/п</v>
      </c>
      <c r="E73" s="152">
        <f t="shared" ref="E73:E80" si="6">$G$13</f>
        <v>0</v>
      </c>
      <c r="F73" s="86">
        <f>Цены!E63</f>
        <v>50</v>
      </c>
      <c r="G73" s="111">
        <f t="shared" ref="G73:G80" si="7">E73*F73</f>
        <v>0</v>
      </c>
      <c r="H73" s="20"/>
    </row>
    <row r="74" spans="1:8" x14ac:dyDescent="0.2">
      <c r="A74" s="5">
        <v>60</v>
      </c>
      <c r="B74" s="151"/>
      <c r="C74" s="84" t="str">
        <f>Цены!B64</f>
        <v>Демонтаж сэндвич панелей</v>
      </c>
      <c r="D74" s="85" t="str">
        <f>Цены!C64</f>
        <v>м/п</v>
      </c>
      <c r="E74" s="152">
        <f t="shared" si="6"/>
        <v>0</v>
      </c>
      <c r="F74" s="86">
        <f>Цены!E64</f>
        <v>98</v>
      </c>
      <c r="G74" s="111">
        <f t="shared" si="7"/>
        <v>0</v>
      </c>
      <c r="H74" s="20"/>
    </row>
    <row r="75" spans="1:8" x14ac:dyDescent="0.2">
      <c r="A75" s="5">
        <v>61</v>
      </c>
      <c r="B75" s="151"/>
      <c r="C75" s="84" t="str">
        <f>Цены!B65</f>
        <v>Обрезка пены с откосов, углов</v>
      </c>
      <c r="D75" s="85" t="str">
        <f>Цены!C65</f>
        <v>м/п</v>
      </c>
      <c r="E75" s="152">
        <f t="shared" si="6"/>
        <v>0</v>
      </c>
      <c r="F75" s="86">
        <f>Цены!E65</f>
        <v>51</v>
      </c>
      <c r="G75" s="111">
        <f t="shared" si="7"/>
        <v>0</v>
      </c>
      <c r="H75" s="20"/>
    </row>
    <row r="76" spans="1:8" x14ac:dyDescent="0.2">
      <c r="A76" s="5">
        <v>62</v>
      </c>
      <c r="B76" s="151"/>
      <c r="C76" s="84" t="str">
        <f>Цены!B66</f>
        <v>Очистка откосов, углов от шпаклевки</v>
      </c>
      <c r="D76" s="85" t="str">
        <f>Цены!C66</f>
        <v>м/п</v>
      </c>
      <c r="E76" s="152">
        <f t="shared" si="6"/>
        <v>0</v>
      </c>
      <c r="F76" s="86">
        <f>Цены!E66</f>
        <v>294</v>
      </c>
      <c r="G76" s="111">
        <f t="shared" si="7"/>
        <v>0</v>
      </c>
      <c r="H76" s="20"/>
    </row>
    <row r="77" spans="1:8" x14ac:dyDescent="0.2">
      <c r="A77" s="5">
        <v>63</v>
      </c>
      <c r="B77" s="151"/>
      <c r="C77" s="84" t="str">
        <f>Цены!B67</f>
        <v>Очистка от краски откосов, углов</v>
      </c>
      <c r="D77" s="85" t="str">
        <f>Цены!C67</f>
        <v>м/п</v>
      </c>
      <c r="E77" s="152">
        <f t="shared" si="6"/>
        <v>0</v>
      </c>
      <c r="F77" s="86">
        <f>Цены!E67</f>
        <v>279</v>
      </c>
      <c r="G77" s="111">
        <f t="shared" si="7"/>
        <v>0</v>
      </c>
      <c r="H77" s="20"/>
    </row>
    <row r="78" spans="1:8" x14ac:dyDescent="0.2">
      <c r="A78" s="5">
        <v>64</v>
      </c>
      <c r="B78" s="151"/>
      <c r="C78" s="84" t="str">
        <f>Цены!B68</f>
        <v>Демонтаж бетонного подоконника</v>
      </c>
      <c r="D78" s="85" t="str">
        <f>Цены!C68</f>
        <v>м/п</v>
      </c>
      <c r="E78" s="152">
        <f t="shared" si="6"/>
        <v>0</v>
      </c>
      <c r="F78" s="86">
        <f>Цены!E68</f>
        <v>1089</v>
      </c>
      <c r="G78" s="111">
        <f t="shared" si="7"/>
        <v>0</v>
      </c>
      <c r="H78" s="20"/>
    </row>
    <row r="79" spans="1:8" x14ac:dyDescent="0.2">
      <c r="A79" s="5">
        <v>65</v>
      </c>
      <c r="B79" s="151"/>
      <c r="C79" s="84" t="str">
        <f>Цены!B69</f>
        <v>Отбивка штукатурки с откосов, углов</v>
      </c>
      <c r="D79" s="85" t="str">
        <f>Цены!C69</f>
        <v>м/п</v>
      </c>
      <c r="E79" s="152">
        <f t="shared" si="6"/>
        <v>0</v>
      </c>
      <c r="F79" s="86">
        <f>Цены!E69</f>
        <v>381</v>
      </c>
      <c r="G79" s="111">
        <f t="shared" si="7"/>
        <v>0</v>
      </c>
      <c r="H79" s="20"/>
    </row>
    <row r="80" spans="1:8" x14ac:dyDescent="0.2">
      <c r="A80" s="5">
        <v>66</v>
      </c>
      <c r="B80" s="151"/>
      <c r="C80" s="84" t="str">
        <f>Цены!B70</f>
        <v>Демонтаж откосов из ГКЛв</v>
      </c>
      <c r="D80" s="85" t="str">
        <f>Цены!C70</f>
        <v>м/п</v>
      </c>
      <c r="E80" s="152">
        <f t="shared" si="6"/>
        <v>0</v>
      </c>
      <c r="F80" s="86">
        <f>Цены!E70</f>
        <v>210</v>
      </c>
      <c r="G80" s="111">
        <f t="shared" si="7"/>
        <v>0</v>
      </c>
      <c r="H80" s="20"/>
    </row>
    <row r="81" spans="1:8" x14ac:dyDescent="0.2">
      <c r="A81" s="5">
        <v>67</v>
      </c>
      <c r="B81" s="9" t="str">
        <f>IF(SUM(B82:B99)&gt;0,1,"")</f>
        <v/>
      </c>
      <c r="C81" s="428" t="s">
        <v>59</v>
      </c>
      <c r="D81" s="428"/>
      <c r="E81" s="428"/>
      <c r="F81" s="428"/>
      <c r="G81" s="428"/>
      <c r="H81" s="20"/>
    </row>
    <row r="82" spans="1:8" x14ac:dyDescent="0.2">
      <c r="A82" s="5">
        <v>68</v>
      </c>
      <c r="B82" s="151"/>
      <c r="C82" s="84" t="str">
        <f>Цены!B72</f>
        <v xml:space="preserve">Демонтаж лепнины без сохранения </v>
      </c>
      <c r="D82" s="85" t="str">
        <f>Цены!C72</f>
        <v>м/п</v>
      </c>
      <c r="E82" s="152">
        <f>$D$9</f>
        <v>0</v>
      </c>
      <c r="F82" s="86">
        <f>Цены!E72</f>
        <v>171</v>
      </c>
      <c r="G82" s="111">
        <f t="shared" ref="G82:G99" si="8">E82*F82</f>
        <v>0</v>
      </c>
      <c r="H82" s="20"/>
    </row>
    <row r="83" spans="1:8" x14ac:dyDescent="0.2">
      <c r="A83" s="5">
        <v>69</v>
      </c>
      <c r="B83" s="151"/>
      <c r="C83" s="84" t="str">
        <f>Цены!B73</f>
        <v>Демонтаж потолочного плинтуса</v>
      </c>
      <c r="D83" s="85" t="str">
        <f>Цены!C73</f>
        <v>м/п</v>
      </c>
      <c r="E83" s="152">
        <f>$D$9</f>
        <v>0</v>
      </c>
      <c r="F83" s="86">
        <f>Цены!E73</f>
        <v>138</v>
      </c>
      <c r="G83" s="111">
        <f t="shared" si="8"/>
        <v>0</v>
      </c>
      <c r="H83" s="20"/>
    </row>
    <row r="84" spans="1:8" x14ac:dyDescent="0.2">
      <c r="A84" s="5">
        <v>70</v>
      </c>
      <c r="B84" s="151"/>
      <c r="C84" s="84" t="str">
        <f>Цены!B74</f>
        <v>Демонтаж подвесных потолков ГКЛ</v>
      </c>
      <c r="D84" s="85" t="str">
        <f>Цены!C74</f>
        <v>м2</v>
      </c>
      <c r="E84" s="152">
        <f t="shared" ref="E84:E98" si="9">$D$10</f>
        <v>0</v>
      </c>
      <c r="F84" s="86">
        <f>Цены!E74</f>
        <v>488</v>
      </c>
      <c r="G84" s="111">
        <f t="shared" si="8"/>
        <v>0</v>
      </c>
      <c r="H84" s="20"/>
    </row>
    <row r="85" spans="1:8" x14ac:dyDescent="0.2">
      <c r="A85" s="5">
        <v>71</v>
      </c>
      <c r="B85" s="151"/>
      <c r="C85" s="84" t="str">
        <f>Цены!B75</f>
        <v>Демонтаж реечного потолка</v>
      </c>
      <c r="D85" s="85" t="str">
        <f>Цены!C75</f>
        <v>м2</v>
      </c>
      <c r="E85" s="152">
        <f t="shared" si="9"/>
        <v>0</v>
      </c>
      <c r="F85" s="86">
        <f>Цены!E75</f>
        <v>234</v>
      </c>
      <c r="G85" s="111">
        <f t="shared" si="8"/>
        <v>0</v>
      </c>
      <c r="H85" s="20"/>
    </row>
    <row r="86" spans="1:8" ht="25.5" x14ac:dyDescent="0.2">
      <c r="A86" s="5">
        <v>72</v>
      </c>
      <c r="B86" s="151"/>
      <c r="C86" s="84" t="str">
        <f>Цены!B76</f>
        <v>Демонтаж кассетного подвесного потолка (армстронг)</v>
      </c>
      <c r="D86" s="85" t="str">
        <f>Цены!C76</f>
        <v>м2</v>
      </c>
      <c r="E86" s="152">
        <f t="shared" si="9"/>
        <v>0</v>
      </c>
      <c r="F86" s="86">
        <f>Цены!E76</f>
        <v>177</v>
      </c>
      <c r="G86" s="111">
        <f t="shared" si="8"/>
        <v>0</v>
      </c>
      <c r="H86" s="20"/>
    </row>
    <row r="87" spans="1:8" ht="25.5" x14ac:dyDescent="0.2">
      <c r="A87" s="5">
        <v>73</v>
      </c>
      <c r="B87" s="151"/>
      <c r="C87" s="84" t="str">
        <f>Цены!B77</f>
        <v>Демонтаж панелей кассетного потолка без профиля (армстронг)</v>
      </c>
      <c r="D87" s="85" t="str">
        <f>Цены!C77</f>
        <v>м2</v>
      </c>
      <c r="E87" s="152">
        <f t="shared" si="9"/>
        <v>0</v>
      </c>
      <c r="F87" s="86">
        <f>Цены!E77</f>
        <v>98</v>
      </c>
      <c r="G87" s="111">
        <f t="shared" si="8"/>
        <v>0</v>
      </c>
      <c r="H87" s="20"/>
    </row>
    <row r="88" spans="1:8" x14ac:dyDescent="0.2">
      <c r="A88" s="5">
        <v>74</v>
      </c>
      <c r="B88" s="151"/>
      <c r="C88" s="84" t="str">
        <f>Цены!B78</f>
        <v>Демонтаж потолочных панелей (на клею)</v>
      </c>
      <c r="D88" s="85" t="str">
        <f>Цены!C78</f>
        <v>м2</v>
      </c>
      <c r="E88" s="152">
        <f t="shared" si="9"/>
        <v>0</v>
      </c>
      <c r="F88" s="86">
        <f>Цены!E78</f>
        <v>156</v>
      </c>
      <c r="G88" s="111">
        <f t="shared" si="8"/>
        <v>0</v>
      </c>
      <c r="H88" s="20"/>
    </row>
    <row r="89" spans="1:8" x14ac:dyDescent="0.2">
      <c r="A89" s="5">
        <v>75</v>
      </c>
      <c r="B89" s="151"/>
      <c r="C89" s="84" t="str">
        <f>Цены!B79</f>
        <v>Демонтаж натяжного потолка (включая профиль)</v>
      </c>
      <c r="D89" s="85" t="str">
        <f>Цены!C79</f>
        <v>м2</v>
      </c>
      <c r="E89" s="152">
        <f t="shared" si="9"/>
        <v>0</v>
      </c>
      <c r="F89" s="86">
        <f>Цены!E79</f>
        <v>180</v>
      </c>
      <c r="G89" s="111">
        <f t="shared" si="8"/>
        <v>0</v>
      </c>
      <c r="H89" s="20"/>
    </row>
    <row r="90" spans="1:8" x14ac:dyDescent="0.2">
      <c r="A90" s="5">
        <v>76</v>
      </c>
      <c r="B90" s="151"/>
      <c r="C90" s="84" t="str">
        <f>Цены!B80</f>
        <v xml:space="preserve">Снятие полистирольных плиток </v>
      </c>
      <c r="D90" s="85" t="str">
        <f>Цены!C80</f>
        <v>м2</v>
      </c>
      <c r="E90" s="152">
        <f t="shared" si="9"/>
        <v>0</v>
      </c>
      <c r="F90" s="86">
        <f>Цены!E80</f>
        <v>171</v>
      </c>
      <c r="G90" s="111">
        <f t="shared" si="8"/>
        <v>0</v>
      </c>
      <c r="H90" s="20"/>
    </row>
    <row r="91" spans="1:8" x14ac:dyDescent="0.2">
      <c r="A91" s="5">
        <v>77</v>
      </c>
      <c r="B91" s="151"/>
      <c r="C91" s="84" t="str">
        <f>Цены!B81</f>
        <v>Демонтаж потолков из ацеида, гипсолита</v>
      </c>
      <c r="D91" s="85" t="str">
        <f>Цены!C81</f>
        <v>м2</v>
      </c>
      <c r="E91" s="152">
        <f t="shared" si="9"/>
        <v>0</v>
      </c>
      <c r="F91" s="86">
        <f>Цены!E81</f>
        <v>923</v>
      </c>
      <c r="G91" s="111">
        <f t="shared" si="8"/>
        <v>0</v>
      </c>
      <c r="H91" s="20"/>
    </row>
    <row r="92" spans="1:8" x14ac:dyDescent="0.2">
      <c r="A92" s="5">
        <v>78</v>
      </c>
      <c r="B92" s="151"/>
      <c r="C92" s="84" t="str">
        <f>Цены!B82</f>
        <v>Очистка от побелки</v>
      </c>
      <c r="D92" s="85" t="str">
        <f>Цены!C82</f>
        <v>м2</v>
      </c>
      <c r="E92" s="152">
        <f t="shared" si="9"/>
        <v>0</v>
      </c>
      <c r="F92" s="86">
        <f>Цены!E82</f>
        <v>441</v>
      </c>
      <c r="G92" s="111">
        <f t="shared" si="8"/>
        <v>0</v>
      </c>
      <c r="H92" s="20"/>
    </row>
    <row r="93" spans="1:8" x14ac:dyDescent="0.2">
      <c r="A93" s="5">
        <v>79</v>
      </c>
      <c r="B93" s="151"/>
      <c r="C93" s="84" t="str">
        <f>Цены!B83</f>
        <v>Очистка от краски ВЭ</v>
      </c>
      <c r="D93" s="85" t="str">
        <f>Цены!C83</f>
        <v>м2</v>
      </c>
      <c r="E93" s="152">
        <f t="shared" si="9"/>
        <v>0</v>
      </c>
      <c r="F93" s="86">
        <f>Цены!E83</f>
        <v>351</v>
      </c>
      <c r="G93" s="111">
        <f t="shared" si="8"/>
        <v>0</v>
      </c>
      <c r="H93" s="20"/>
    </row>
    <row r="94" spans="1:8" x14ac:dyDescent="0.2">
      <c r="A94" s="5">
        <v>80</v>
      </c>
      <c r="B94" s="151"/>
      <c r="C94" s="84" t="str">
        <f>Цены!B84</f>
        <v>Очистка потолков от масляной краски</v>
      </c>
      <c r="D94" s="85" t="str">
        <f>Цены!C84</f>
        <v>м2</v>
      </c>
      <c r="E94" s="152">
        <f t="shared" si="9"/>
        <v>0</v>
      </c>
      <c r="F94" s="86">
        <f>Цены!E84</f>
        <v>936</v>
      </c>
      <c r="G94" s="111">
        <f t="shared" si="8"/>
        <v>0</v>
      </c>
      <c r="H94" s="20"/>
    </row>
    <row r="95" spans="1:8" x14ac:dyDescent="0.2">
      <c r="A95" s="5">
        <v>81</v>
      </c>
      <c r="B95" s="151"/>
      <c r="C95" s="84" t="str">
        <f>Цены!B85</f>
        <v>Снятие обоев (потолок)</v>
      </c>
      <c r="D95" s="85" t="str">
        <f>Цены!C85</f>
        <v>м2</v>
      </c>
      <c r="E95" s="152">
        <f t="shared" si="9"/>
        <v>0</v>
      </c>
      <c r="F95" s="86">
        <f>Цены!E85</f>
        <v>218</v>
      </c>
      <c r="G95" s="111">
        <f t="shared" si="8"/>
        <v>0</v>
      </c>
      <c r="H95" s="20"/>
    </row>
    <row r="96" spans="1:8" x14ac:dyDescent="0.2">
      <c r="A96" s="5">
        <v>82</v>
      </c>
      <c r="B96" s="151"/>
      <c r="C96" s="84" t="str">
        <f>Цены!B86</f>
        <v>Снятие многослойных трудноотделяемых обоев</v>
      </c>
      <c r="D96" s="85" t="str">
        <f>Цены!C86</f>
        <v>м2</v>
      </c>
      <c r="E96" s="152">
        <f t="shared" si="9"/>
        <v>0</v>
      </c>
      <c r="F96" s="86">
        <f>Цены!E86</f>
        <v>486</v>
      </c>
      <c r="G96" s="111">
        <f t="shared" si="8"/>
        <v>0</v>
      </c>
      <c r="H96" s="20"/>
    </row>
    <row r="97" spans="1:8" x14ac:dyDescent="0.2">
      <c r="A97" s="5">
        <v>83</v>
      </c>
      <c r="B97" s="151"/>
      <c r="C97" s="84" t="str">
        <f>Цены!B87</f>
        <v>Очистка потолка от шпаклевки</v>
      </c>
      <c r="D97" s="85" t="str">
        <f>Цены!C87</f>
        <v>м2</v>
      </c>
      <c r="E97" s="152">
        <f t="shared" si="9"/>
        <v>0</v>
      </c>
      <c r="F97" s="86">
        <f>Цены!E87</f>
        <v>426</v>
      </c>
      <c r="G97" s="111">
        <f t="shared" si="8"/>
        <v>0</v>
      </c>
      <c r="H97" s="20"/>
    </row>
    <row r="98" spans="1:8" x14ac:dyDescent="0.2">
      <c r="A98" s="5">
        <v>84</v>
      </c>
      <c r="B98" s="151"/>
      <c r="C98" s="84" t="str">
        <f>Цены!B88</f>
        <v>Отбивка  штукатурки</v>
      </c>
      <c r="D98" s="85" t="str">
        <f>Цены!C88</f>
        <v>м2</v>
      </c>
      <c r="E98" s="152">
        <f t="shared" si="9"/>
        <v>0</v>
      </c>
      <c r="F98" s="86">
        <f>Цены!E88</f>
        <v>486</v>
      </c>
      <c r="G98" s="111">
        <f t="shared" si="8"/>
        <v>0</v>
      </c>
      <c r="H98" s="20"/>
    </row>
    <row r="99" spans="1:8" x14ac:dyDescent="0.2">
      <c r="A99" s="5">
        <v>85</v>
      </c>
      <c r="B99" s="151"/>
      <c r="C99" s="84" t="str">
        <f>Цены!B89</f>
        <v>Расшивка трещин рустов</v>
      </c>
      <c r="D99" s="85" t="str">
        <f>Цены!C89</f>
        <v>м/п</v>
      </c>
      <c r="E99" s="152">
        <f>$D$9</f>
        <v>0</v>
      </c>
      <c r="F99" s="86">
        <f>Цены!E89</f>
        <v>312</v>
      </c>
      <c r="G99" s="111">
        <f t="shared" si="8"/>
        <v>0</v>
      </c>
      <c r="H99" s="20"/>
    </row>
    <row r="100" spans="1:8" x14ac:dyDescent="0.2">
      <c r="A100" s="5">
        <v>86</v>
      </c>
      <c r="B100" s="9" t="str">
        <f>IF(SUM(B101:B117)&gt;0,1,"")</f>
        <v/>
      </c>
      <c r="C100" s="428" t="s">
        <v>71</v>
      </c>
      <c r="D100" s="428"/>
      <c r="E100" s="428"/>
      <c r="F100" s="428"/>
      <c r="G100" s="428"/>
      <c r="H100" s="20"/>
    </row>
    <row r="101" spans="1:8" x14ac:dyDescent="0.2">
      <c r="A101" s="5">
        <v>87</v>
      </c>
      <c r="B101" s="151"/>
      <c r="C101" s="84" t="str">
        <f>Цены!B91</f>
        <v>Демонтаж  наличников</v>
      </c>
      <c r="D101" s="85" t="str">
        <f>Цены!C91</f>
        <v>м/п</v>
      </c>
      <c r="E101" s="152">
        <f>($I$13+$J$13*2)*2</f>
        <v>0</v>
      </c>
      <c r="F101" s="86">
        <f>Цены!E91</f>
        <v>98</v>
      </c>
      <c r="G101" s="111">
        <f t="shared" ref="G101:G116" si="10">E101*F101</f>
        <v>0</v>
      </c>
      <c r="H101" s="20"/>
    </row>
    <row r="102" spans="1:8" x14ac:dyDescent="0.2">
      <c r="A102" s="5">
        <v>88</v>
      </c>
      <c r="B102" s="151"/>
      <c r="C102" s="84" t="str">
        <f>Цены!B92</f>
        <v xml:space="preserve">Демонтаж дверной ручки / замка </v>
      </c>
      <c r="D102" s="85" t="str">
        <f>Цены!C92</f>
        <v>шт.</v>
      </c>
      <c r="E102" s="152">
        <v>1</v>
      </c>
      <c r="F102" s="86">
        <f>Цены!E92</f>
        <v>318</v>
      </c>
      <c r="G102" s="111">
        <f t="shared" si="10"/>
        <v>318</v>
      </c>
      <c r="H102" s="20"/>
    </row>
    <row r="103" spans="1:8" x14ac:dyDescent="0.2">
      <c r="A103" s="5">
        <v>89</v>
      </c>
      <c r="B103" s="151"/>
      <c r="C103" s="84" t="str">
        <f>Цены!B93</f>
        <v>Демонтаж бетонного подоконника</v>
      </c>
      <c r="D103" s="85" t="str">
        <f>Цены!C93</f>
        <v>м/п</v>
      </c>
      <c r="E103" s="152">
        <v>1</v>
      </c>
      <c r="F103" s="86">
        <f>Цены!E93</f>
        <v>1089</v>
      </c>
      <c r="G103" s="111">
        <f t="shared" si="10"/>
        <v>1089</v>
      </c>
      <c r="H103" s="20"/>
    </row>
    <row r="104" spans="1:8" x14ac:dyDescent="0.2">
      <c r="A104" s="5">
        <v>90</v>
      </c>
      <c r="B104" s="151"/>
      <c r="C104" s="84" t="str">
        <f>Цены!B94</f>
        <v xml:space="preserve">Демонтаж деревянной межкомнатной двери </v>
      </c>
      <c r="D104" s="85" t="str">
        <f>Цены!C94</f>
        <v>шт.</v>
      </c>
      <c r="E104" s="152">
        <v>1</v>
      </c>
      <c r="F104" s="86">
        <f>Цены!E94</f>
        <v>480</v>
      </c>
      <c r="G104" s="111">
        <f t="shared" si="10"/>
        <v>480</v>
      </c>
      <c r="H104" s="20"/>
    </row>
    <row r="105" spans="1:8" ht="25.5" x14ac:dyDescent="0.2">
      <c r="A105" s="5">
        <v>91</v>
      </c>
      <c r="B105" s="151"/>
      <c r="C105" s="84" t="str">
        <f>Цены!B95</f>
        <v>Демонтаж деревянной межкомнатной двери с сохранением</v>
      </c>
      <c r="D105" s="85" t="str">
        <f>Цены!C95</f>
        <v>шт.</v>
      </c>
      <c r="E105" s="152">
        <v>1</v>
      </c>
      <c r="F105" s="86">
        <f>Цены!E95</f>
        <v>1332</v>
      </c>
      <c r="G105" s="111">
        <f t="shared" si="10"/>
        <v>1332</v>
      </c>
      <c r="H105" s="20"/>
    </row>
    <row r="106" spans="1:8" x14ac:dyDescent="0.2">
      <c r="A106" s="5">
        <v>92</v>
      </c>
      <c r="B106" s="151"/>
      <c r="C106" s="84" t="str">
        <f>Цены!B96</f>
        <v>Демонтаж  наличников (с сохранением)</v>
      </c>
      <c r="D106" s="85" t="str">
        <f>Цены!C96</f>
        <v>м/п</v>
      </c>
      <c r="E106" s="152">
        <f>($I$13+$J$13*2)*2</f>
        <v>0</v>
      </c>
      <c r="F106" s="86">
        <f>Цены!E96</f>
        <v>482</v>
      </c>
      <c r="G106" s="111">
        <f t="shared" si="10"/>
        <v>0</v>
      </c>
      <c r="H106" s="20"/>
    </row>
    <row r="107" spans="1:8" x14ac:dyDescent="0.2">
      <c r="A107" s="5">
        <v>93</v>
      </c>
      <c r="B107" s="151"/>
      <c r="C107" s="84" t="str">
        <f>Цены!B97</f>
        <v>Снятие деревянной двери с петель</v>
      </c>
      <c r="D107" s="85" t="str">
        <f>Цены!C97</f>
        <v>шт.</v>
      </c>
      <c r="E107" s="152">
        <v>1</v>
      </c>
      <c r="F107" s="86">
        <f>Цены!E97</f>
        <v>383</v>
      </c>
      <c r="G107" s="111">
        <f t="shared" si="10"/>
        <v>383</v>
      </c>
      <c r="H107" s="20"/>
    </row>
    <row r="108" spans="1:8" x14ac:dyDescent="0.2">
      <c r="A108" s="5">
        <v>94</v>
      </c>
      <c r="B108" s="151"/>
      <c r="C108" s="84" t="str">
        <f>Цены!B98</f>
        <v>Демонтаж металлической двери</v>
      </c>
      <c r="D108" s="85" t="str">
        <f>Цены!C98</f>
        <v>шт.</v>
      </c>
      <c r="E108" s="152">
        <v>1</v>
      </c>
      <c r="F108" s="86">
        <f>Цены!E98</f>
        <v>2042</v>
      </c>
      <c r="G108" s="111">
        <f t="shared" si="10"/>
        <v>2042</v>
      </c>
      <c r="H108" s="20"/>
    </row>
    <row r="109" spans="1:8" ht="12.75" customHeight="1" x14ac:dyDescent="0.2">
      <c r="A109" s="5">
        <v>95</v>
      </c>
      <c r="B109" s="151"/>
      <c r="C109" s="84" t="str">
        <f>Цены!B99</f>
        <v>Очистка наличников или дверной коробки от краски</v>
      </c>
      <c r="D109" s="85" t="str">
        <f>Цены!C99</f>
        <v>м/п</v>
      </c>
      <c r="E109" s="152">
        <f>($I$13+$J$13*2)*2</f>
        <v>0</v>
      </c>
      <c r="F109" s="86">
        <f>Цены!E99</f>
        <v>848</v>
      </c>
      <c r="G109" s="111">
        <f t="shared" si="10"/>
        <v>0</v>
      </c>
      <c r="H109" s="20"/>
    </row>
    <row r="110" spans="1:8" x14ac:dyDescent="0.2">
      <c r="A110" s="5">
        <v>96</v>
      </c>
      <c r="B110" s="151"/>
      <c r="C110" s="84" t="str">
        <f>Цены!B100</f>
        <v xml:space="preserve">Демонтаж откосов из сэндвич /ПВХ панелей </v>
      </c>
      <c r="D110" s="85" t="str">
        <f>Цены!C100</f>
        <v>м/п</v>
      </c>
      <c r="E110" s="152">
        <f>$G$13</f>
        <v>0</v>
      </c>
      <c r="F110" s="86">
        <f>Цены!E100</f>
        <v>165</v>
      </c>
      <c r="G110" s="111">
        <f t="shared" si="10"/>
        <v>0</v>
      </c>
      <c r="H110" s="20"/>
    </row>
    <row r="111" spans="1:8" x14ac:dyDescent="0.2">
      <c r="A111" s="5">
        <v>97</v>
      </c>
      <c r="B111" s="151"/>
      <c r="C111" s="84" t="str">
        <f>Цены!B101</f>
        <v xml:space="preserve">Демонтаж штукатурных откосов </v>
      </c>
      <c r="D111" s="85" t="str">
        <f>Цены!C101</f>
        <v>м/п</v>
      </c>
      <c r="E111" s="152">
        <f>$G$13</f>
        <v>0</v>
      </c>
      <c r="F111" s="86">
        <f>Цены!E101</f>
        <v>381</v>
      </c>
      <c r="G111" s="111">
        <f t="shared" si="10"/>
        <v>0</v>
      </c>
      <c r="H111" s="20"/>
    </row>
    <row r="112" spans="1:8" x14ac:dyDescent="0.2">
      <c r="A112" s="5">
        <v>98</v>
      </c>
      <c r="B112" s="151"/>
      <c r="C112" s="84" t="str">
        <f>Цены!B102</f>
        <v>Демонтаж оконного блока (без сохранения)</v>
      </c>
      <c r="D112" s="85" t="str">
        <f>Цены!C102</f>
        <v>м2</v>
      </c>
      <c r="E112" s="152">
        <f>$K$13*$L$13</f>
        <v>0</v>
      </c>
      <c r="F112" s="86">
        <f>Цены!E102</f>
        <v>822</v>
      </c>
      <c r="G112" s="111">
        <f t="shared" si="10"/>
        <v>0</v>
      </c>
      <c r="H112" s="20"/>
    </row>
    <row r="113" spans="1:8" x14ac:dyDescent="0.2">
      <c r="A113" s="5">
        <v>99</v>
      </c>
      <c r="B113" s="151"/>
      <c r="C113" s="84" t="str">
        <f>Цены!B103</f>
        <v>Демонтаж оконного блока (с сохранением)</v>
      </c>
      <c r="D113" s="85" t="str">
        <f>Цены!C103</f>
        <v>м2</v>
      </c>
      <c r="E113" s="152">
        <f>$K$13*$L$13</f>
        <v>0</v>
      </c>
      <c r="F113" s="86">
        <f>Цены!E103</f>
        <v>1275</v>
      </c>
      <c r="G113" s="111">
        <f t="shared" si="10"/>
        <v>0</v>
      </c>
      <c r="H113" s="20"/>
    </row>
    <row r="114" spans="1:8" x14ac:dyDescent="0.2">
      <c r="A114" s="5">
        <v>100</v>
      </c>
      <c r="B114" s="151"/>
      <c r="C114" s="84" t="str">
        <f>Цены!B104</f>
        <v>Демонтаж арки дверного проема (ГКЛ, дерево)</v>
      </c>
      <c r="D114" s="85" t="str">
        <f>Цены!C104</f>
        <v>шт.</v>
      </c>
      <c r="E114" s="152">
        <v>1</v>
      </c>
      <c r="F114" s="86">
        <f>Цены!E104</f>
        <v>1212</v>
      </c>
      <c r="G114" s="111">
        <f t="shared" si="10"/>
        <v>1212</v>
      </c>
      <c r="H114" s="20"/>
    </row>
    <row r="115" spans="1:8" x14ac:dyDescent="0.2">
      <c r="A115" s="5">
        <v>101</v>
      </c>
      <c r="B115" s="151"/>
      <c r="C115" s="84" t="str">
        <f>Цены!B105</f>
        <v>Демонтаж  подоконника</v>
      </c>
      <c r="D115" s="85" t="str">
        <f>Цены!C105</f>
        <v>шт.</v>
      </c>
      <c r="E115" s="152">
        <v>1</v>
      </c>
      <c r="F115" s="86">
        <f>Цены!E105</f>
        <v>455</v>
      </c>
      <c r="G115" s="111">
        <f t="shared" si="10"/>
        <v>455</v>
      </c>
      <c r="H115" s="20"/>
    </row>
    <row r="116" spans="1:8" x14ac:dyDescent="0.2">
      <c r="A116" s="5">
        <v>102</v>
      </c>
      <c r="B116" s="151"/>
      <c r="C116" s="84" t="str">
        <f>Цены!B106</f>
        <v>Очистка окна от краски</v>
      </c>
      <c r="D116" s="85" t="str">
        <f>Цены!C106</f>
        <v>м/п</v>
      </c>
      <c r="E116" s="152">
        <f>$G$13</f>
        <v>0</v>
      </c>
      <c r="F116" s="86">
        <f>Цены!E106</f>
        <v>1872</v>
      </c>
      <c r="G116" s="111">
        <f t="shared" si="10"/>
        <v>0</v>
      </c>
      <c r="H116" s="20"/>
    </row>
    <row r="117" spans="1:8" x14ac:dyDescent="0.2">
      <c r="A117" s="5">
        <v>103</v>
      </c>
      <c r="B117" s="9" t="str">
        <f>IF(SUM(B118:B122)&gt;0,1,"")</f>
        <v/>
      </c>
      <c r="C117" s="428" t="s">
        <v>84</v>
      </c>
      <c r="D117" s="428"/>
      <c r="E117" s="428"/>
      <c r="F117" s="428"/>
      <c r="G117" s="428"/>
      <c r="H117" s="20"/>
    </row>
    <row r="118" spans="1:8" ht="18" customHeight="1" x14ac:dyDescent="0.2">
      <c r="A118" s="5">
        <v>104</v>
      </c>
      <c r="B118" s="151"/>
      <c r="C118" s="84" t="str">
        <f>Цены!B108</f>
        <v>Демонтаж встроенных шкафов и полок, антресолей</v>
      </c>
      <c r="D118" s="85" t="str">
        <f>Цены!C108</f>
        <v>м2</v>
      </c>
      <c r="E118" s="152">
        <v>1</v>
      </c>
      <c r="F118" s="86">
        <f>Цены!E108</f>
        <v>1122</v>
      </c>
      <c r="G118" s="111">
        <f>E118*F118</f>
        <v>1122</v>
      </c>
      <c r="H118" s="20"/>
    </row>
    <row r="119" spans="1:8" x14ac:dyDescent="0.2">
      <c r="A119" s="5">
        <v>105</v>
      </c>
      <c r="B119" s="151"/>
      <c r="C119" s="84" t="str">
        <f>Цены!B109</f>
        <v>Демонтаж карнизов</v>
      </c>
      <c r="D119" s="85" t="str">
        <f>Цены!C109</f>
        <v>м/п</v>
      </c>
      <c r="E119" s="152">
        <f>$G$10</f>
        <v>0</v>
      </c>
      <c r="F119" s="86">
        <f>Цены!E109</f>
        <v>284</v>
      </c>
      <c r="G119" s="111">
        <f>E119*F119</f>
        <v>0</v>
      </c>
      <c r="H119" s="20"/>
    </row>
    <row r="120" spans="1:8" x14ac:dyDescent="0.2">
      <c r="A120" s="5">
        <v>106</v>
      </c>
      <c r="B120" s="151"/>
      <c r="C120" s="84" t="str">
        <f>Цены!B110</f>
        <v>Демонтаж вентиляционной решетки</v>
      </c>
      <c r="D120" s="85" t="str">
        <f>Цены!C110</f>
        <v>шт.</v>
      </c>
      <c r="E120" s="152">
        <v>1</v>
      </c>
      <c r="F120" s="86">
        <f>Цены!E110</f>
        <v>117</v>
      </c>
      <c r="G120" s="111">
        <f>E120*F120</f>
        <v>117</v>
      </c>
      <c r="H120" s="20"/>
    </row>
    <row r="121" spans="1:8" x14ac:dyDescent="0.2">
      <c r="A121" s="5">
        <v>107</v>
      </c>
      <c r="B121" s="151"/>
      <c r="C121" s="84" t="str">
        <f>Цены!B111</f>
        <v>Демонтаж  воздуховодов</v>
      </c>
      <c r="D121" s="85" t="str">
        <f>Цены!C111</f>
        <v>м/п</v>
      </c>
      <c r="E121" s="152">
        <v>1</v>
      </c>
      <c r="F121" s="86">
        <f>Цены!E111</f>
        <v>273</v>
      </c>
      <c r="G121" s="111">
        <f>E121*F121</f>
        <v>273</v>
      </c>
      <c r="H121" s="20"/>
    </row>
    <row r="122" spans="1:8" x14ac:dyDescent="0.2">
      <c r="A122" s="5">
        <v>108</v>
      </c>
      <c r="B122" s="151"/>
      <c r="C122" s="84" t="str">
        <f>Цены!B112</f>
        <v>Срез  металлоконструкций</v>
      </c>
      <c r="D122" s="85" t="str">
        <f>Цены!C112</f>
        <v>шт.</v>
      </c>
      <c r="E122" s="152">
        <v>1</v>
      </c>
      <c r="F122" s="86">
        <f>Цены!E112</f>
        <v>117</v>
      </c>
      <c r="G122" s="111">
        <f>E122*F122</f>
        <v>117</v>
      </c>
      <c r="H122" s="20"/>
    </row>
    <row r="123" spans="1:8" x14ac:dyDescent="0.2">
      <c r="A123" s="5">
        <v>109</v>
      </c>
      <c r="B123" s="9" t="str">
        <f>IF(SUM(B124:B149)&gt;0,1,"")</f>
        <v/>
      </c>
      <c r="C123" s="428" t="s">
        <v>89</v>
      </c>
      <c r="D123" s="428"/>
      <c r="E123" s="428"/>
      <c r="F123" s="428"/>
      <c r="G123" s="428"/>
      <c r="H123" s="20"/>
    </row>
    <row r="124" spans="1:8" x14ac:dyDescent="0.2">
      <c r="A124" s="5">
        <v>110</v>
      </c>
      <c r="B124" s="151"/>
      <c r="C124" s="84" t="str">
        <f>Цены!B114</f>
        <v>Демонтаж  смесителя</v>
      </c>
      <c r="D124" s="85" t="str">
        <f>Цены!C114</f>
        <v>шт.</v>
      </c>
      <c r="E124" s="152">
        <v>1</v>
      </c>
      <c r="F124" s="86">
        <f>Цены!E114</f>
        <v>683</v>
      </c>
      <c r="G124" s="111">
        <f t="shared" ref="G124:G149" si="11">E124*F124</f>
        <v>683</v>
      </c>
      <c r="H124" s="20"/>
    </row>
    <row r="125" spans="1:8" x14ac:dyDescent="0.2">
      <c r="A125" s="5">
        <v>111</v>
      </c>
      <c r="B125" s="151"/>
      <c r="C125" s="84" t="str">
        <f>Цены!B115</f>
        <v>Демонтаж душевой кабины (без сохранения)</v>
      </c>
      <c r="D125" s="85" t="str">
        <f>Цены!C115</f>
        <v>шт.</v>
      </c>
      <c r="E125" s="152">
        <v>1</v>
      </c>
      <c r="F125" s="86">
        <f>Цены!E115</f>
        <v>1164</v>
      </c>
      <c r="G125" s="111">
        <f t="shared" si="11"/>
        <v>1164</v>
      </c>
      <c r="H125" s="20"/>
    </row>
    <row r="126" spans="1:8" x14ac:dyDescent="0.2">
      <c r="A126" s="5">
        <v>112</v>
      </c>
      <c r="B126" s="151"/>
      <c r="C126" s="84" t="str">
        <f>Цены!B116</f>
        <v>Демонтаж душевой кабины (с сохранением)</v>
      </c>
      <c r="D126" s="85" t="str">
        <f>Цены!C116</f>
        <v>шт.</v>
      </c>
      <c r="E126" s="152">
        <v>1</v>
      </c>
      <c r="F126" s="86">
        <f>Цены!E116</f>
        <v>4731</v>
      </c>
      <c r="G126" s="111">
        <f t="shared" si="11"/>
        <v>4731</v>
      </c>
      <c r="H126" s="20"/>
    </row>
    <row r="127" spans="1:8" x14ac:dyDescent="0.2">
      <c r="A127" s="5">
        <v>113</v>
      </c>
      <c r="B127" s="151"/>
      <c r="C127" s="84" t="str">
        <f>Цены!B117</f>
        <v>Демонтаж ванны (без сохранения)</v>
      </c>
      <c r="D127" s="85" t="str">
        <f>Цены!C117</f>
        <v>шт.</v>
      </c>
      <c r="E127" s="152">
        <v>1</v>
      </c>
      <c r="F127" s="86">
        <f>Цены!E117</f>
        <v>1347</v>
      </c>
      <c r="G127" s="111">
        <f t="shared" si="11"/>
        <v>1347</v>
      </c>
      <c r="H127" s="20"/>
    </row>
    <row r="128" spans="1:8" x14ac:dyDescent="0.2">
      <c r="A128" s="5">
        <v>114</v>
      </c>
      <c r="B128" s="151"/>
      <c r="C128" s="84" t="str">
        <f>Цены!B118</f>
        <v>Демонтаж ванны (с сохранением)</v>
      </c>
      <c r="D128" s="85" t="str">
        <f>Цены!C118</f>
        <v>шт.</v>
      </c>
      <c r="E128" s="152">
        <v>1</v>
      </c>
      <c r="F128" s="86">
        <f>Цены!E118</f>
        <v>2109</v>
      </c>
      <c r="G128" s="111">
        <f t="shared" si="11"/>
        <v>2109</v>
      </c>
      <c r="H128" s="20"/>
    </row>
    <row r="129" spans="1:8" x14ac:dyDescent="0.2">
      <c r="A129" s="5">
        <v>115</v>
      </c>
      <c r="B129" s="151"/>
      <c r="C129" s="84" t="str">
        <f>Цены!B119</f>
        <v>Демонтаж чугунной ванны (без сохранения)</v>
      </c>
      <c r="D129" s="85" t="str">
        <f>Цены!C119</f>
        <v>шт.</v>
      </c>
      <c r="E129" s="152">
        <v>1</v>
      </c>
      <c r="F129" s="86">
        <f>Цены!E119</f>
        <v>1913</v>
      </c>
      <c r="G129" s="111">
        <f t="shared" si="11"/>
        <v>1913</v>
      </c>
      <c r="H129" s="20"/>
    </row>
    <row r="130" spans="1:8" x14ac:dyDescent="0.2">
      <c r="A130" s="5">
        <v>116</v>
      </c>
      <c r="B130" s="151"/>
      <c r="C130" s="84" t="str">
        <f>Цены!B120</f>
        <v>Демонтаж чугунной ванны (с сохранением)</v>
      </c>
      <c r="D130" s="85" t="str">
        <f>Цены!C120</f>
        <v>шт.</v>
      </c>
      <c r="E130" s="152">
        <v>1</v>
      </c>
      <c r="F130" s="86">
        <f>Цены!E120</f>
        <v>4916</v>
      </c>
      <c r="G130" s="111">
        <f t="shared" si="11"/>
        <v>4916</v>
      </c>
      <c r="H130" s="20"/>
    </row>
    <row r="131" spans="1:8" x14ac:dyDescent="0.2">
      <c r="A131" s="5">
        <v>117</v>
      </c>
      <c r="B131" s="151"/>
      <c r="C131" s="84" t="str">
        <f>Цены!B121</f>
        <v>Демонтаж сантехнического шкафа</v>
      </c>
      <c r="D131" s="85" t="str">
        <f>Цены!C121</f>
        <v>м2</v>
      </c>
      <c r="E131" s="152">
        <v>1</v>
      </c>
      <c r="F131" s="86">
        <f>Цены!E121</f>
        <v>774</v>
      </c>
      <c r="G131" s="111">
        <f t="shared" si="11"/>
        <v>774</v>
      </c>
      <c r="H131" s="20"/>
    </row>
    <row r="132" spans="1:8" x14ac:dyDescent="0.2">
      <c r="A132" s="5">
        <v>118</v>
      </c>
      <c r="B132" s="151"/>
      <c r="C132" s="84" t="str">
        <f>Цены!B122</f>
        <v>Демонтаж  раковины</v>
      </c>
      <c r="D132" s="85" t="str">
        <f>Цены!C122</f>
        <v>шт.</v>
      </c>
      <c r="E132" s="152">
        <v>1</v>
      </c>
      <c r="F132" s="86">
        <f>Цены!E122</f>
        <v>674</v>
      </c>
      <c r="G132" s="111">
        <f t="shared" si="11"/>
        <v>674</v>
      </c>
      <c r="H132" s="20"/>
    </row>
    <row r="133" spans="1:8" x14ac:dyDescent="0.2">
      <c r="A133" s="5">
        <v>119</v>
      </c>
      <c r="B133" s="151"/>
      <c r="C133" s="84" t="str">
        <f>Цены!B123</f>
        <v>Демонтаж кухонной мойки</v>
      </c>
      <c r="D133" s="85" t="str">
        <f>Цены!C123</f>
        <v>шт.</v>
      </c>
      <c r="E133" s="152">
        <v>1</v>
      </c>
      <c r="F133" s="86">
        <f>Цены!E123</f>
        <v>773</v>
      </c>
      <c r="G133" s="111">
        <f t="shared" si="11"/>
        <v>773</v>
      </c>
      <c r="H133" s="20"/>
    </row>
    <row r="134" spans="1:8" x14ac:dyDescent="0.2">
      <c r="A134" s="5">
        <v>120</v>
      </c>
      <c r="B134" s="151"/>
      <c r="C134" s="84" t="str">
        <f>Цены!B124</f>
        <v>Демонтаж унитаза</v>
      </c>
      <c r="D134" s="85" t="str">
        <f>Цены!C124</f>
        <v>шт.</v>
      </c>
      <c r="E134" s="152">
        <v>1</v>
      </c>
      <c r="F134" s="86">
        <f>Цены!E124</f>
        <v>966</v>
      </c>
      <c r="G134" s="111">
        <f t="shared" si="11"/>
        <v>966</v>
      </c>
      <c r="H134" s="20"/>
    </row>
    <row r="135" spans="1:8" x14ac:dyDescent="0.2">
      <c r="A135" s="5">
        <v>121</v>
      </c>
      <c r="B135" s="151"/>
      <c r="C135" s="84" t="str">
        <f>Цены!B125</f>
        <v>Демонтаж стиральной машины</v>
      </c>
      <c r="D135" s="85" t="str">
        <f>Цены!C125</f>
        <v>шт.</v>
      </c>
      <c r="E135" s="152">
        <v>1</v>
      </c>
      <c r="F135" s="86">
        <f>Цены!E125</f>
        <v>966</v>
      </c>
      <c r="G135" s="111">
        <f t="shared" si="11"/>
        <v>966</v>
      </c>
      <c r="H135" s="20"/>
    </row>
    <row r="136" spans="1:8" x14ac:dyDescent="0.2">
      <c r="A136" s="5">
        <v>122</v>
      </c>
      <c r="B136" s="151"/>
      <c r="C136" s="84" t="str">
        <f>Цены!B126</f>
        <v>Демонтаж  полотенцесушителя (электро)</v>
      </c>
      <c r="D136" s="85" t="str">
        <f>Цены!C126</f>
        <v>шт.</v>
      </c>
      <c r="E136" s="152">
        <v>1</v>
      </c>
      <c r="F136" s="86">
        <f>Цены!E126</f>
        <v>525</v>
      </c>
      <c r="G136" s="111">
        <f t="shared" si="11"/>
        <v>525</v>
      </c>
      <c r="H136" s="20"/>
    </row>
    <row r="137" spans="1:8" x14ac:dyDescent="0.2">
      <c r="A137" s="5">
        <v>123</v>
      </c>
      <c r="B137" s="151"/>
      <c r="C137" s="84" t="str">
        <f>Цены!B127</f>
        <v>Демонтаж  водонагревателя</v>
      </c>
      <c r="D137" s="85" t="str">
        <f>Цены!C127</f>
        <v>шт.</v>
      </c>
      <c r="E137" s="152">
        <v>1</v>
      </c>
      <c r="F137" s="86">
        <f>Цены!E127</f>
        <v>1260</v>
      </c>
      <c r="G137" s="111">
        <f t="shared" si="11"/>
        <v>1260</v>
      </c>
      <c r="H137" s="20"/>
    </row>
    <row r="138" spans="1:8" x14ac:dyDescent="0.2">
      <c r="A138" s="5">
        <v>124</v>
      </c>
      <c r="B138" s="151"/>
      <c r="C138" s="84" t="str">
        <f>Цены!B128</f>
        <v>Демонтаж кранов вводных, счетчиков</v>
      </c>
      <c r="D138" s="85" t="str">
        <f>Цены!C128</f>
        <v>шт.</v>
      </c>
      <c r="E138" s="152">
        <v>1</v>
      </c>
      <c r="F138" s="86">
        <f>Цены!E128</f>
        <v>186</v>
      </c>
      <c r="G138" s="111">
        <f t="shared" si="11"/>
        <v>186</v>
      </c>
      <c r="H138" s="20"/>
    </row>
    <row r="139" spans="1:8" x14ac:dyDescent="0.2">
      <c r="A139" s="5">
        <v>125</v>
      </c>
      <c r="B139" s="151"/>
      <c r="C139" s="84" t="str">
        <f>Цены!B129</f>
        <v>Демонтаж кранов шаровых</v>
      </c>
      <c r="D139" s="85" t="str">
        <f>Цены!C129</f>
        <v>шт.</v>
      </c>
      <c r="E139" s="152">
        <v>1</v>
      </c>
      <c r="F139" s="86">
        <f>Цены!E129</f>
        <v>168</v>
      </c>
      <c r="G139" s="111">
        <f t="shared" si="11"/>
        <v>168</v>
      </c>
      <c r="H139" s="20"/>
    </row>
    <row r="140" spans="1:8" x14ac:dyDescent="0.2">
      <c r="A140" s="5">
        <v>126</v>
      </c>
      <c r="B140" s="151"/>
      <c r="C140" s="84" t="str">
        <f>Цены!B130</f>
        <v>Демонтаж труб в/с</v>
      </c>
      <c r="D140" s="85" t="str">
        <f>Цены!C130</f>
        <v>м/п</v>
      </c>
      <c r="E140" s="152">
        <v>1</v>
      </c>
      <c r="F140" s="86">
        <f>Цены!E130</f>
        <v>284</v>
      </c>
      <c r="G140" s="111">
        <f t="shared" si="11"/>
        <v>284</v>
      </c>
      <c r="H140" s="20"/>
    </row>
    <row r="141" spans="1:8" x14ac:dyDescent="0.2">
      <c r="A141" s="5">
        <v>127</v>
      </c>
      <c r="B141" s="151"/>
      <c r="C141" s="84" t="str">
        <f>Цены!B131</f>
        <v>Демонтаж труб канализации</v>
      </c>
      <c r="D141" s="85" t="str">
        <f>Цены!C131</f>
        <v>м/п</v>
      </c>
      <c r="E141" s="152">
        <v>1</v>
      </c>
      <c r="F141" s="86">
        <f>Цены!E131</f>
        <v>450</v>
      </c>
      <c r="G141" s="111">
        <f t="shared" si="11"/>
        <v>450</v>
      </c>
      <c r="H141" s="20"/>
    </row>
    <row r="142" spans="1:8" x14ac:dyDescent="0.2">
      <c r="A142" s="5">
        <v>128</v>
      </c>
      <c r="B142" s="151"/>
      <c r="C142" s="84" t="str">
        <f>Цены!B132</f>
        <v xml:space="preserve">Расчеканка чугунных труб </v>
      </c>
      <c r="D142" s="85" t="str">
        <f>Цены!C132</f>
        <v>шт.</v>
      </c>
      <c r="E142" s="152">
        <v>1</v>
      </c>
      <c r="F142" s="86">
        <f>Цены!E132</f>
        <v>5168</v>
      </c>
      <c r="G142" s="111">
        <f t="shared" si="11"/>
        <v>5168</v>
      </c>
      <c r="H142" s="20"/>
    </row>
    <row r="143" spans="1:8" x14ac:dyDescent="0.2">
      <c r="A143" s="5">
        <v>129</v>
      </c>
      <c r="B143" s="151"/>
      <c r="C143" s="84" t="str">
        <f>Цены!B133</f>
        <v>Демонтаж  радиатора</v>
      </c>
      <c r="D143" s="85" t="str">
        <f>Цены!C133</f>
        <v>шт.</v>
      </c>
      <c r="E143" s="152">
        <v>1</v>
      </c>
      <c r="F143" s="86">
        <f>Цены!E133</f>
        <v>773</v>
      </c>
      <c r="G143" s="111">
        <f t="shared" si="11"/>
        <v>773</v>
      </c>
      <c r="H143" s="20"/>
    </row>
    <row r="144" spans="1:8" x14ac:dyDescent="0.2">
      <c r="A144" s="5">
        <v>130</v>
      </c>
      <c r="B144" s="151"/>
      <c r="C144" s="84" t="str">
        <f>Цены!B134</f>
        <v xml:space="preserve">Очистка стояка от старой краски до 3м </v>
      </c>
      <c r="D144" s="85" t="str">
        <f>Цены!C134</f>
        <v>м/п</v>
      </c>
      <c r="E144" s="152">
        <f>$G$11</f>
        <v>0</v>
      </c>
      <c r="F144" s="86">
        <f>Цены!E134</f>
        <v>1868</v>
      </c>
      <c r="G144" s="111">
        <f t="shared" si="11"/>
        <v>0</v>
      </c>
      <c r="H144" s="20"/>
    </row>
    <row r="145" spans="1:8" x14ac:dyDescent="0.2">
      <c r="A145" s="5">
        <v>131</v>
      </c>
      <c r="B145" s="151"/>
      <c r="C145" s="84" t="str">
        <f>Цены!B135</f>
        <v>Очистка радиатора от краски ( до 5 секций)</v>
      </c>
      <c r="D145" s="85" t="str">
        <f>Цены!C135</f>
        <v>шт.</v>
      </c>
      <c r="E145" s="152">
        <v>1</v>
      </c>
      <c r="F145" s="86">
        <f>Цены!E135</f>
        <v>1934</v>
      </c>
      <c r="G145" s="111">
        <f t="shared" si="11"/>
        <v>1934</v>
      </c>
      <c r="H145" s="20"/>
    </row>
    <row r="146" spans="1:8" x14ac:dyDescent="0.2">
      <c r="A146" s="5">
        <v>132</v>
      </c>
      <c r="B146" s="151"/>
      <c r="C146" s="84" t="str">
        <f>Цены!B136</f>
        <v xml:space="preserve">Очистка радиатора каждая следующая секция </v>
      </c>
      <c r="D146" s="85" t="str">
        <f>Цены!C136</f>
        <v>шт.</v>
      </c>
      <c r="E146" s="152">
        <v>1</v>
      </c>
      <c r="F146" s="86">
        <f>Цены!E136</f>
        <v>653</v>
      </c>
      <c r="G146" s="111">
        <f t="shared" si="11"/>
        <v>653</v>
      </c>
      <c r="H146" s="20"/>
    </row>
    <row r="147" spans="1:8" ht="25.5" x14ac:dyDescent="0.2">
      <c r="A147" s="5">
        <v>133</v>
      </c>
      <c r="B147" s="151"/>
      <c r="C147" s="84" t="str">
        <f>Цены!B137</f>
        <v>Демонтаж кабины совмещенного санузла (из ацеида)</v>
      </c>
      <c r="D147" s="85" t="str">
        <f>Цены!C137</f>
        <v>шт.</v>
      </c>
      <c r="E147" s="152">
        <v>1</v>
      </c>
      <c r="F147" s="86">
        <f>Цены!E137</f>
        <v>15780</v>
      </c>
      <c r="G147" s="111">
        <f t="shared" si="11"/>
        <v>15780</v>
      </c>
      <c r="H147" s="20"/>
    </row>
    <row r="148" spans="1:8" ht="25.5" x14ac:dyDescent="0.2">
      <c r="A148" s="5">
        <v>134</v>
      </c>
      <c r="B148" s="151"/>
      <c r="C148" s="84" t="str">
        <f>Цены!B138</f>
        <v>Демонтаж кабины раздельного санузла (из ацеида)</v>
      </c>
      <c r="D148" s="85" t="str">
        <f>Цены!C138</f>
        <v>шт.</v>
      </c>
      <c r="E148" s="152">
        <v>2</v>
      </c>
      <c r="F148" s="86">
        <f>Цены!E138</f>
        <v>18780</v>
      </c>
      <c r="G148" s="111">
        <f t="shared" si="11"/>
        <v>37560</v>
      </c>
      <c r="H148" s="20"/>
    </row>
    <row r="149" spans="1:8" x14ac:dyDescent="0.2">
      <c r="A149" s="5">
        <v>135</v>
      </c>
      <c r="B149" s="151"/>
      <c r="C149" s="84" t="str">
        <f>Цены!B139</f>
        <v>Демонтаж бетонного пола сан тех кабины</v>
      </c>
      <c r="D149" s="85" t="str">
        <f>Цены!C139</f>
        <v>шт.</v>
      </c>
      <c r="E149" s="152">
        <v>1</v>
      </c>
      <c r="F149" s="86">
        <f>Цены!E139</f>
        <v>14793</v>
      </c>
      <c r="G149" s="111">
        <f t="shared" si="11"/>
        <v>14793</v>
      </c>
      <c r="H149" s="20"/>
    </row>
    <row r="150" spans="1:8" x14ac:dyDescent="0.2">
      <c r="A150" s="5">
        <v>136</v>
      </c>
      <c r="B150" s="9" t="str">
        <f>IF(SUM(B151:B169)&gt;0,1,"")</f>
        <v/>
      </c>
      <c r="C150" s="428" t="s">
        <v>115</v>
      </c>
      <c r="D150" s="428"/>
      <c r="E150" s="428"/>
      <c r="F150" s="428"/>
      <c r="G150" s="428"/>
      <c r="H150" s="20"/>
    </row>
    <row r="151" spans="1:8" x14ac:dyDescent="0.2">
      <c r="A151" s="5">
        <v>137</v>
      </c>
      <c r="B151" s="151"/>
      <c r="C151" s="84" t="str">
        <f>Цены!B141</f>
        <v xml:space="preserve">Демонтаж панели электроточки </v>
      </c>
      <c r="D151" s="85" t="str">
        <f>Цены!C141</f>
        <v>шт.</v>
      </c>
      <c r="E151" s="152">
        <v>1</v>
      </c>
      <c r="F151" s="86">
        <f>Цены!E141</f>
        <v>74</v>
      </c>
      <c r="G151" s="111">
        <f t="shared" ref="G151:G169" si="12">E151*F151</f>
        <v>74</v>
      </c>
      <c r="H151" s="20"/>
    </row>
    <row r="152" spans="1:8" x14ac:dyDescent="0.2">
      <c r="A152" s="5">
        <v>138</v>
      </c>
      <c r="B152" s="151"/>
      <c r="C152" s="84" t="str">
        <f>Цены!B142</f>
        <v>Демонтаж розеток и выключателей</v>
      </c>
      <c r="D152" s="85" t="str">
        <f>Цены!C142</f>
        <v>шт.</v>
      </c>
      <c r="E152" s="152">
        <v>1</v>
      </c>
      <c r="F152" s="86">
        <f>Цены!E142</f>
        <v>263</v>
      </c>
      <c r="G152" s="111">
        <f t="shared" si="12"/>
        <v>263</v>
      </c>
      <c r="H152" s="20"/>
    </row>
    <row r="153" spans="1:8" x14ac:dyDescent="0.2">
      <c r="A153" s="5">
        <v>139</v>
      </c>
      <c r="B153" s="151"/>
      <c r="C153" s="84" t="str">
        <f>Цены!B143</f>
        <v>Демонтаж  светильников</v>
      </c>
      <c r="D153" s="85" t="str">
        <f>Цены!C143</f>
        <v>шт.</v>
      </c>
      <c r="E153" s="152">
        <v>1</v>
      </c>
      <c r="F153" s="86">
        <f>Цены!E143</f>
        <v>186</v>
      </c>
      <c r="G153" s="111">
        <f t="shared" si="12"/>
        <v>186</v>
      </c>
      <c r="H153" s="20"/>
    </row>
    <row r="154" spans="1:8" x14ac:dyDescent="0.2">
      <c r="A154" s="5">
        <v>140</v>
      </c>
      <c r="B154" s="151"/>
      <c r="C154" s="84" t="str">
        <f>Цены!B144</f>
        <v>Демонтаж люстры</v>
      </c>
      <c r="D154" s="85" t="str">
        <f>Цены!C144</f>
        <v>шт.</v>
      </c>
      <c r="E154" s="152">
        <v>1</v>
      </c>
      <c r="F154" s="86">
        <f>Цены!E144</f>
        <v>383</v>
      </c>
      <c r="G154" s="111">
        <f t="shared" si="12"/>
        <v>383</v>
      </c>
      <c r="H154" s="20"/>
    </row>
    <row r="155" spans="1:8" x14ac:dyDescent="0.2">
      <c r="A155" s="5">
        <v>141</v>
      </c>
      <c r="B155" s="151"/>
      <c r="C155" s="84" t="str">
        <f>Цены!B145</f>
        <v>Демонтаж  электрокабеля</v>
      </c>
      <c r="D155" s="85" t="str">
        <f>Цены!C145</f>
        <v>м/п</v>
      </c>
      <c r="E155" s="152">
        <v>1</v>
      </c>
      <c r="F155" s="86">
        <f>Цены!E145</f>
        <v>39</v>
      </c>
      <c r="G155" s="111">
        <f t="shared" si="12"/>
        <v>39</v>
      </c>
      <c r="H155" s="20"/>
    </row>
    <row r="156" spans="1:8" x14ac:dyDescent="0.2">
      <c r="A156" s="5">
        <v>142</v>
      </c>
      <c r="B156" s="151"/>
      <c r="C156" s="84" t="str">
        <f>Цены!B146</f>
        <v>Демонтаж автоматического выключателя</v>
      </c>
      <c r="D156" s="85" t="str">
        <f>Цены!C146</f>
        <v>шт.</v>
      </c>
      <c r="E156" s="152">
        <v>1</v>
      </c>
      <c r="F156" s="86">
        <f>Цены!E146</f>
        <v>186</v>
      </c>
      <c r="G156" s="111">
        <f t="shared" si="12"/>
        <v>186</v>
      </c>
      <c r="H156" s="20"/>
    </row>
    <row r="157" spans="1:8" x14ac:dyDescent="0.2">
      <c r="A157" s="5">
        <v>143</v>
      </c>
      <c r="B157" s="151"/>
      <c r="C157" s="84" t="str">
        <f>Цены!B147</f>
        <v>Демонтаж электрического щита</v>
      </c>
      <c r="D157" s="85" t="str">
        <f>Цены!C147</f>
        <v>шт.</v>
      </c>
      <c r="E157" s="152">
        <v>1</v>
      </c>
      <c r="F157" s="86">
        <f>Цены!E147</f>
        <v>1418</v>
      </c>
      <c r="G157" s="111">
        <f t="shared" si="12"/>
        <v>1418</v>
      </c>
      <c r="H157" s="20"/>
    </row>
    <row r="158" spans="1:8" x14ac:dyDescent="0.2">
      <c r="A158" s="5">
        <v>144</v>
      </c>
      <c r="B158" s="151"/>
      <c r="C158" s="84" t="str">
        <f>Цены!B148</f>
        <v>Пробивка отверстия в стене (бетон) ф 16-20</v>
      </c>
      <c r="D158" s="85" t="str">
        <f>Цены!C148</f>
        <v>шт.</v>
      </c>
      <c r="E158" s="152">
        <v>1</v>
      </c>
      <c r="F158" s="86">
        <f>Цены!E148</f>
        <v>1283</v>
      </c>
      <c r="G158" s="111">
        <f t="shared" si="12"/>
        <v>1283</v>
      </c>
      <c r="H158" s="20"/>
    </row>
    <row r="159" spans="1:8" x14ac:dyDescent="0.2">
      <c r="A159" s="5">
        <v>145</v>
      </c>
      <c r="B159" s="151"/>
      <c r="C159" s="84" t="str">
        <f>Цены!B149</f>
        <v>Пробивка отверстия в стене  (кирпич) ф 16-20</v>
      </c>
      <c r="D159" s="85" t="str">
        <f>Цены!C149</f>
        <v>шт.</v>
      </c>
      <c r="E159" s="152">
        <v>1</v>
      </c>
      <c r="F159" s="86">
        <f>Цены!E149</f>
        <v>714</v>
      </c>
      <c r="G159" s="111">
        <f t="shared" si="12"/>
        <v>714</v>
      </c>
      <c r="H159" s="20"/>
    </row>
    <row r="160" spans="1:8" ht="25.5" x14ac:dyDescent="0.2">
      <c r="A160" s="5">
        <v>146</v>
      </c>
      <c r="B160" s="151"/>
      <c r="C160" s="84" t="str">
        <f>Цены!B150</f>
        <v>Пробивка отверстия в стене (пеноблок, пазогребневый блок) ф 16-20</v>
      </c>
      <c r="D160" s="85" t="str">
        <f>Цены!C150</f>
        <v>шт.</v>
      </c>
      <c r="E160" s="152">
        <v>1</v>
      </c>
      <c r="F160" s="86">
        <f>Цены!E150</f>
        <v>578</v>
      </c>
      <c r="G160" s="111">
        <f t="shared" si="12"/>
        <v>578</v>
      </c>
      <c r="H160" s="20"/>
    </row>
    <row r="161" spans="1:8" ht="25.5" x14ac:dyDescent="0.2">
      <c r="A161" s="5">
        <v>147</v>
      </c>
      <c r="B161" s="151"/>
      <c r="C161" s="84" t="str">
        <f>Цены!B151</f>
        <v>Штробление ниши под элщит до 12 модулей (бетон)</v>
      </c>
      <c r="D161" s="85" t="str">
        <f>Цены!C151</f>
        <v>шт.</v>
      </c>
      <c r="E161" s="152">
        <v>1</v>
      </c>
      <c r="F161" s="86">
        <f>Цены!E151</f>
        <v>6381</v>
      </c>
      <c r="G161" s="111">
        <f t="shared" si="12"/>
        <v>6381</v>
      </c>
      <c r="H161" s="20"/>
    </row>
    <row r="162" spans="1:8" ht="25.5" x14ac:dyDescent="0.2">
      <c r="A162" s="5">
        <v>148</v>
      </c>
      <c r="B162" s="151"/>
      <c r="C162" s="84" t="str">
        <f>Цены!B152</f>
        <v>Штробление ниши под элщит 12-36 модулей (бетон)</v>
      </c>
      <c r="D162" s="85" t="str">
        <f>Цены!C152</f>
        <v>шт.</v>
      </c>
      <c r="E162" s="152">
        <v>1</v>
      </c>
      <c r="F162" s="86">
        <f>Цены!E152</f>
        <v>9668</v>
      </c>
      <c r="G162" s="111">
        <f t="shared" si="12"/>
        <v>9668</v>
      </c>
      <c r="H162" s="20"/>
    </row>
    <row r="163" spans="1:8" ht="25.5" x14ac:dyDescent="0.2">
      <c r="A163" s="5">
        <v>149</v>
      </c>
      <c r="B163" s="151"/>
      <c r="C163" s="84" t="str">
        <f>Цены!B153</f>
        <v>Штробление ниши под элщит до 12 модулей (кирпич/Пено блок/пгп)</v>
      </c>
      <c r="D163" s="85" t="str">
        <f>Цены!C153</f>
        <v>шт.</v>
      </c>
      <c r="E163" s="152">
        <v>1</v>
      </c>
      <c r="F163" s="86">
        <f>Цены!E153</f>
        <v>2691</v>
      </c>
      <c r="G163" s="111">
        <f t="shared" si="12"/>
        <v>2691</v>
      </c>
      <c r="H163" s="20"/>
    </row>
    <row r="164" spans="1:8" ht="25.5" x14ac:dyDescent="0.2">
      <c r="A164" s="5">
        <v>150</v>
      </c>
      <c r="B164" s="151"/>
      <c r="C164" s="84" t="str">
        <f>Цены!B154</f>
        <v>Штробление ниши под элщит 12-36 модулей (кирпич/Пено блок/пгп)</v>
      </c>
      <c r="D164" s="85" t="str">
        <f>Цены!C154</f>
        <v>шт.</v>
      </c>
      <c r="E164" s="152">
        <v>1</v>
      </c>
      <c r="F164" s="86">
        <f>Цены!E154</f>
        <v>5343</v>
      </c>
      <c r="G164" s="111">
        <f t="shared" si="12"/>
        <v>5343</v>
      </c>
      <c r="H164" s="20"/>
    </row>
    <row r="165" spans="1:8" x14ac:dyDescent="0.2">
      <c r="A165" s="5">
        <v>151</v>
      </c>
      <c r="B165" s="153"/>
      <c r="C165" s="154" t="str">
        <f>Цены!B155</f>
        <v>&lt;Запасные строчки&gt;</v>
      </c>
      <c r="D165" s="155">
        <f>Цены!C155</f>
        <v>0</v>
      </c>
      <c r="E165" s="152">
        <v>0</v>
      </c>
      <c r="F165" s="156">
        <f>Цены!E155</f>
        <v>0</v>
      </c>
      <c r="G165" s="111">
        <f t="shared" si="12"/>
        <v>0</v>
      </c>
      <c r="H165" s="20"/>
    </row>
    <row r="166" spans="1:8" x14ac:dyDescent="0.2">
      <c r="A166" s="5">
        <v>152</v>
      </c>
      <c r="B166" s="153"/>
      <c r="C166" s="154" t="str">
        <f>Цены!B156</f>
        <v>&lt;Запасные строчки&gt;</v>
      </c>
      <c r="D166" s="155">
        <f>Цены!C156</f>
        <v>0</v>
      </c>
      <c r="E166" s="152">
        <v>0</v>
      </c>
      <c r="F166" s="156">
        <f>Цены!E156</f>
        <v>0</v>
      </c>
      <c r="G166" s="111">
        <f t="shared" si="12"/>
        <v>0</v>
      </c>
      <c r="H166" s="20"/>
    </row>
    <row r="167" spans="1:8" x14ac:dyDescent="0.2">
      <c r="A167" s="5">
        <v>153</v>
      </c>
      <c r="B167" s="153"/>
      <c r="C167" s="154" t="str">
        <f>Цены!B157</f>
        <v>&lt;Запасные строчки&gt;</v>
      </c>
      <c r="D167" s="155">
        <f>Цены!C157</f>
        <v>0</v>
      </c>
      <c r="E167" s="152">
        <v>0</v>
      </c>
      <c r="F167" s="156">
        <f>Цены!E157</f>
        <v>0</v>
      </c>
      <c r="G167" s="111">
        <f t="shared" si="12"/>
        <v>0</v>
      </c>
      <c r="H167" s="20"/>
    </row>
    <row r="168" spans="1:8" x14ac:dyDescent="0.2">
      <c r="A168" s="5">
        <v>154</v>
      </c>
      <c r="B168" s="153"/>
      <c r="C168" s="154" t="str">
        <f>Цены!B158</f>
        <v>&lt;Запасные строчки&gt;</v>
      </c>
      <c r="D168" s="155">
        <f>Цены!C158</f>
        <v>0</v>
      </c>
      <c r="E168" s="152">
        <v>0</v>
      </c>
      <c r="F168" s="156">
        <f>Цены!E158</f>
        <v>0</v>
      </c>
      <c r="G168" s="111">
        <f t="shared" si="12"/>
        <v>0</v>
      </c>
      <c r="H168" s="20"/>
    </row>
    <row r="169" spans="1:8" x14ac:dyDescent="0.2">
      <c r="A169" s="5">
        <v>155</v>
      </c>
      <c r="B169" s="153"/>
      <c r="C169" s="154" t="str">
        <f>Цены!B159</f>
        <v>&lt;Запасные строчки&gt;</v>
      </c>
      <c r="D169" s="155">
        <f>Цены!C159</f>
        <v>0</v>
      </c>
      <c r="E169" s="152">
        <v>0</v>
      </c>
      <c r="F169" s="156">
        <f>Цены!E159</f>
        <v>0</v>
      </c>
      <c r="G169" s="111">
        <f t="shared" si="12"/>
        <v>0</v>
      </c>
      <c r="H169" s="20"/>
    </row>
    <row r="170" spans="1:8" x14ac:dyDescent="0.2">
      <c r="A170" s="5">
        <v>156</v>
      </c>
      <c r="B170" s="9" t="str">
        <f>B14</f>
        <v/>
      </c>
      <c r="C170" s="433" t="s">
        <v>127</v>
      </c>
      <c r="D170" s="433"/>
      <c r="E170" s="433"/>
      <c r="F170" s="433"/>
      <c r="G170" s="112">
        <f>SUMIF(B16:B169,1,G16:G169)</f>
        <v>0</v>
      </c>
      <c r="H170" s="20"/>
    </row>
    <row r="171" spans="1:8" ht="25.5" x14ac:dyDescent="0.2">
      <c r="A171" s="5">
        <v>157</v>
      </c>
      <c r="B171" s="9" t="str">
        <f>IF(SUM(B172:B331)&gt;0,1,"")</f>
        <v/>
      </c>
      <c r="C171" s="97" t="str">
        <f ca="1">C1&amp;". Черновые отделочные работы"</f>
        <v>12. Черновые отделочные работы</v>
      </c>
      <c r="D171" s="98" t="s">
        <v>804</v>
      </c>
      <c r="E171" s="107" t="s">
        <v>531</v>
      </c>
      <c r="F171" s="99" t="s">
        <v>805</v>
      </c>
      <c r="G171" s="110" t="s">
        <v>578</v>
      </c>
      <c r="H171" s="20"/>
    </row>
    <row r="172" spans="1:8" x14ac:dyDescent="0.2">
      <c r="A172" s="5">
        <v>158</v>
      </c>
      <c r="B172" s="9" t="str">
        <f>IF(SUM(B173:B206)&gt;0,1,"")</f>
        <v/>
      </c>
      <c r="C172" s="428" t="s">
        <v>131</v>
      </c>
      <c r="D172" s="428"/>
      <c r="E172" s="428"/>
      <c r="F172" s="428"/>
      <c r="G172" s="428"/>
      <c r="H172" s="20"/>
    </row>
    <row r="173" spans="1:8" x14ac:dyDescent="0.2">
      <c r="A173" s="5">
        <v>159</v>
      </c>
      <c r="B173" s="153"/>
      <c r="C173" s="84" t="str">
        <f>Цены!B163</f>
        <v>Грунтовка пола</v>
      </c>
      <c r="D173" s="85" t="str">
        <f>Цены!C163</f>
        <v>м2</v>
      </c>
      <c r="E173" s="152">
        <f t="shared" ref="E173:E180" si="13">$D$10</f>
        <v>0</v>
      </c>
      <c r="F173" s="86">
        <f>Цены!E163</f>
        <v>98</v>
      </c>
      <c r="G173" s="111">
        <f t="shared" ref="G173:G206" si="14">E173*F173</f>
        <v>0</v>
      </c>
      <c r="H173" s="20"/>
    </row>
    <row r="174" spans="1:8" x14ac:dyDescent="0.2">
      <c r="A174" s="5">
        <v>160</v>
      </c>
      <c r="B174" s="153"/>
      <c r="C174" s="84" t="str">
        <f>Цены!B164</f>
        <v>Грунтовка пола (второй и последующие слои)</v>
      </c>
      <c r="D174" s="85" t="str">
        <f>Цены!C164</f>
        <v>м2</v>
      </c>
      <c r="E174" s="152">
        <f t="shared" si="13"/>
        <v>0</v>
      </c>
      <c r="F174" s="86">
        <f>Цены!E164</f>
        <v>98</v>
      </c>
      <c r="G174" s="111">
        <f t="shared" si="14"/>
        <v>0</v>
      </c>
      <c r="H174" s="20"/>
    </row>
    <row r="175" spans="1:8" x14ac:dyDescent="0.2">
      <c r="A175" s="5">
        <v>161</v>
      </c>
      <c r="B175" s="153"/>
      <c r="C175" s="84" t="str">
        <f>Цены!B165</f>
        <v>Грунтовка пола (бетон контактом)</v>
      </c>
      <c r="D175" s="85" t="str">
        <f>Цены!C165</f>
        <v>м2</v>
      </c>
      <c r="E175" s="152">
        <f t="shared" si="13"/>
        <v>0</v>
      </c>
      <c r="F175" s="86">
        <f>Цены!E165</f>
        <v>128</v>
      </c>
      <c r="G175" s="111">
        <f t="shared" si="14"/>
        <v>0</v>
      </c>
      <c r="H175" s="20"/>
    </row>
    <row r="176" spans="1:8" x14ac:dyDescent="0.2">
      <c r="A176" s="5">
        <v>162</v>
      </c>
      <c r="B176" s="153"/>
      <c r="C176" s="84" t="str">
        <f>Цены!B166</f>
        <v>Обработка анти плесенью(пол)</v>
      </c>
      <c r="D176" s="85" t="str">
        <f>Цены!C166</f>
        <v>м2</v>
      </c>
      <c r="E176" s="152">
        <f t="shared" si="13"/>
        <v>0</v>
      </c>
      <c r="F176" s="86">
        <f>Цены!E166</f>
        <v>206</v>
      </c>
      <c r="G176" s="111">
        <f t="shared" si="14"/>
        <v>0</v>
      </c>
      <c r="H176" s="20"/>
    </row>
    <row r="177" spans="1:8" x14ac:dyDescent="0.2">
      <c r="A177" s="5">
        <v>163</v>
      </c>
      <c r="B177" s="153"/>
      <c r="C177" s="84" t="str">
        <f>Цены!B167</f>
        <v>Гидроизоляция пола пленкой ПВХ</v>
      </c>
      <c r="D177" s="85" t="str">
        <f>Цены!C167</f>
        <v>м2</v>
      </c>
      <c r="E177" s="152">
        <f t="shared" si="13"/>
        <v>0</v>
      </c>
      <c r="F177" s="86">
        <f>Цены!E167</f>
        <v>147</v>
      </c>
      <c r="G177" s="111">
        <f t="shared" si="14"/>
        <v>0</v>
      </c>
      <c r="H177" s="20"/>
    </row>
    <row r="178" spans="1:8" ht="25.5" x14ac:dyDescent="0.2">
      <c r="A178" s="5">
        <v>164</v>
      </c>
      <c r="B178" s="153"/>
      <c r="C178" s="84" t="str">
        <f>Цены!B168</f>
        <v>Гидроизоляция пола (смесью водостоп или жидким стеклом)</v>
      </c>
      <c r="D178" s="85" t="str">
        <f>Цены!C168</f>
        <v>м2</v>
      </c>
      <c r="E178" s="152">
        <f t="shared" si="13"/>
        <v>0</v>
      </c>
      <c r="F178" s="86">
        <f>Цены!E168</f>
        <v>461</v>
      </c>
      <c r="G178" s="111">
        <f t="shared" si="14"/>
        <v>0</v>
      </c>
      <c r="H178" s="20"/>
    </row>
    <row r="179" spans="1:8" x14ac:dyDescent="0.2">
      <c r="A179" s="5">
        <v>165</v>
      </c>
      <c r="B179" s="153"/>
      <c r="C179" s="84" t="str">
        <f>Цены!B169</f>
        <v>Гидроизоляция рулонными материалами</v>
      </c>
      <c r="D179" s="85" t="str">
        <f>Цены!C169</f>
        <v>м2</v>
      </c>
      <c r="E179" s="152">
        <f t="shared" si="13"/>
        <v>0</v>
      </c>
      <c r="F179" s="86">
        <f>Цены!E169</f>
        <v>642</v>
      </c>
      <c r="G179" s="111">
        <f t="shared" si="14"/>
        <v>0</v>
      </c>
      <c r="H179" s="20"/>
    </row>
    <row r="180" spans="1:8" x14ac:dyDescent="0.2">
      <c r="A180" s="5">
        <v>166</v>
      </c>
      <c r="B180" s="153"/>
      <c r="C180" s="84" t="str">
        <f>Цены!B170</f>
        <v xml:space="preserve">Укладка пароизолирующих материалов </v>
      </c>
      <c r="D180" s="85" t="str">
        <f>Цены!C170</f>
        <v>м2</v>
      </c>
      <c r="E180" s="152">
        <f t="shared" si="13"/>
        <v>0</v>
      </c>
      <c r="F180" s="86">
        <f>Цены!E170</f>
        <v>186</v>
      </c>
      <c r="G180" s="111">
        <f t="shared" si="14"/>
        <v>0</v>
      </c>
      <c r="H180" s="20"/>
    </row>
    <row r="181" spans="1:8" x14ac:dyDescent="0.2">
      <c r="A181" s="5">
        <v>167</v>
      </c>
      <c r="B181" s="153"/>
      <c r="C181" s="84" t="str">
        <f>Цены!B171</f>
        <v>Гидроизоляционная лента (по периметру стен)</v>
      </c>
      <c r="D181" s="85" t="str">
        <f>Цены!C171</f>
        <v>м/п</v>
      </c>
      <c r="E181" s="152">
        <f>$D$9-$I$13</f>
        <v>0</v>
      </c>
      <c r="F181" s="86">
        <f>Цены!E171</f>
        <v>176</v>
      </c>
      <c r="G181" s="111">
        <f t="shared" si="14"/>
        <v>0</v>
      </c>
      <c r="H181" s="20"/>
    </row>
    <row r="182" spans="1:8" x14ac:dyDescent="0.2">
      <c r="A182" s="5">
        <v>168</v>
      </c>
      <c r="B182" s="153"/>
      <c r="C182" s="84" t="str">
        <f>Цены!B172</f>
        <v>Монтаж демпферной ленты (кромочной ленты)</v>
      </c>
      <c r="D182" s="85" t="str">
        <f>Цены!C172</f>
        <v>м/п</v>
      </c>
      <c r="E182" s="152">
        <f>$D$9-$I$13</f>
        <v>0</v>
      </c>
      <c r="F182" s="86">
        <f>Цены!E172</f>
        <v>147</v>
      </c>
      <c r="G182" s="111">
        <f t="shared" si="14"/>
        <v>0</v>
      </c>
      <c r="H182" s="20"/>
    </row>
    <row r="183" spans="1:8" x14ac:dyDescent="0.2">
      <c r="A183" s="5">
        <v>169</v>
      </c>
      <c r="B183" s="153"/>
      <c r="C183" s="84" t="str">
        <f>Цены!B173</f>
        <v>Укрытие пленкой пола</v>
      </c>
      <c r="D183" s="85" t="str">
        <f>Цены!C173</f>
        <v>м2</v>
      </c>
      <c r="E183" s="152">
        <f t="shared" ref="E183:E195" si="15">$D$10</f>
        <v>0</v>
      </c>
      <c r="F183" s="86">
        <f>Цены!E173</f>
        <v>81</v>
      </c>
      <c r="G183" s="111">
        <f t="shared" si="14"/>
        <v>0</v>
      </c>
      <c r="H183" s="20"/>
    </row>
    <row r="184" spans="1:8" x14ac:dyDescent="0.2">
      <c r="A184" s="5">
        <v>170</v>
      </c>
      <c r="B184" s="153"/>
      <c r="C184" s="84" t="str">
        <f>Цены!B174</f>
        <v>Подсыпка керамзита</v>
      </c>
      <c r="D184" s="85" t="str">
        <f>Цены!C174</f>
        <v>м2</v>
      </c>
      <c r="E184" s="152">
        <f t="shared" si="15"/>
        <v>0</v>
      </c>
      <c r="F184" s="86">
        <f>Цены!E174</f>
        <v>321</v>
      </c>
      <c r="G184" s="111">
        <f t="shared" si="14"/>
        <v>0</v>
      </c>
      <c r="H184" s="20"/>
    </row>
    <row r="185" spans="1:8" x14ac:dyDescent="0.2">
      <c r="A185" s="5">
        <v>171</v>
      </c>
      <c r="B185" s="153"/>
      <c r="C185" s="84" t="str">
        <f>Цены!B175</f>
        <v>Укладка сетки (для стяжки)</v>
      </c>
      <c r="D185" s="85" t="str">
        <f>Цены!C175</f>
        <v>м2</v>
      </c>
      <c r="E185" s="152">
        <f t="shared" si="15"/>
        <v>0</v>
      </c>
      <c r="F185" s="86">
        <f>Цены!E175</f>
        <v>177</v>
      </c>
      <c r="G185" s="111">
        <f t="shared" si="14"/>
        <v>0</v>
      </c>
      <c r="H185" s="20"/>
    </row>
    <row r="186" spans="1:8" x14ac:dyDescent="0.2">
      <c r="A186" s="5">
        <v>172</v>
      </c>
      <c r="B186" s="153"/>
      <c r="C186" s="84" t="str">
        <f>Цены!B176</f>
        <v>Железнение стяжки</v>
      </c>
      <c r="D186" s="85" t="str">
        <f>Цены!C176</f>
        <v>м2</v>
      </c>
      <c r="E186" s="152">
        <f t="shared" si="15"/>
        <v>0</v>
      </c>
      <c r="F186" s="86">
        <f>Цены!E176</f>
        <v>186</v>
      </c>
      <c r="G186" s="111">
        <f t="shared" si="14"/>
        <v>0</v>
      </c>
      <c r="H186" s="20"/>
    </row>
    <row r="187" spans="1:8" x14ac:dyDescent="0.2">
      <c r="A187" s="5">
        <v>173</v>
      </c>
      <c r="B187" s="153"/>
      <c r="C187" s="84" t="str">
        <f>Цены!B177</f>
        <v>Устройство стяжки по маякам до 4 см</v>
      </c>
      <c r="D187" s="85" t="str">
        <f>Цены!C177</f>
        <v>м2</v>
      </c>
      <c r="E187" s="152">
        <f t="shared" si="15"/>
        <v>0</v>
      </c>
      <c r="F187" s="86">
        <f>Цены!E177</f>
        <v>698</v>
      </c>
      <c r="G187" s="111">
        <f t="shared" si="14"/>
        <v>0</v>
      </c>
      <c r="H187" s="20"/>
    </row>
    <row r="188" spans="1:8" x14ac:dyDescent="0.2">
      <c r="A188" s="5">
        <v>174</v>
      </c>
      <c r="B188" s="153"/>
      <c r="C188" s="84" t="str">
        <f>Цены!B178</f>
        <v>Устройство стяжки по маякам до 6 см</v>
      </c>
      <c r="D188" s="85" t="str">
        <f>Цены!C178</f>
        <v>м2</v>
      </c>
      <c r="E188" s="152">
        <f t="shared" si="15"/>
        <v>0</v>
      </c>
      <c r="F188" s="86">
        <f>Цены!E178</f>
        <v>1049</v>
      </c>
      <c r="G188" s="111">
        <f t="shared" si="14"/>
        <v>0</v>
      </c>
      <c r="H188" s="20"/>
    </row>
    <row r="189" spans="1:8" x14ac:dyDescent="0.2">
      <c r="A189" s="5">
        <v>175</v>
      </c>
      <c r="B189" s="153"/>
      <c r="C189" s="84" t="str">
        <f>Цены!B179</f>
        <v>Устройство стяжки по маякам свыше 6 см</v>
      </c>
      <c r="D189" s="85" t="str">
        <f>Цены!C179</f>
        <v>м2</v>
      </c>
      <c r="E189" s="152">
        <f t="shared" si="15"/>
        <v>0</v>
      </c>
      <c r="F189" s="86">
        <f>Цены!E179</f>
        <v>1193</v>
      </c>
      <c r="G189" s="111">
        <f t="shared" si="14"/>
        <v>0</v>
      </c>
      <c r="H189" s="20"/>
    </row>
    <row r="190" spans="1:8" x14ac:dyDescent="0.2">
      <c r="A190" s="5">
        <v>176</v>
      </c>
      <c r="B190" s="153"/>
      <c r="C190" s="84" t="str">
        <f>Цены!B180</f>
        <v>Устройство наливных полов до 3 см</v>
      </c>
      <c r="D190" s="85" t="str">
        <f>Цены!C180</f>
        <v>м2</v>
      </c>
      <c r="E190" s="152">
        <f t="shared" si="15"/>
        <v>0</v>
      </c>
      <c r="F190" s="86">
        <f>Цены!E180</f>
        <v>683</v>
      </c>
      <c r="G190" s="111">
        <f t="shared" si="14"/>
        <v>0</v>
      </c>
      <c r="H190" s="20"/>
    </row>
    <row r="191" spans="1:8" x14ac:dyDescent="0.2">
      <c r="A191" s="5">
        <v>177</v>
      </c>
      <c r="B191" s="153"/>
      <c r="C191" s="84" t="str">
        <f>Цены!B181</f>
        <v xml:space="preserve">Финишное выравнивание стяжки наливным полом </v>
      </c>
      <c r="D191" s="85" t="str">
        <f>Цены!C181</f>
        <v>м2</v>
      </c>
      <c r="E191" s="152">
        <f t="shared" si="15"/>
        <v>0</v>
      </c>
      <c r="F191" s="86">
        <f>Цены!E181</f>
        <v>533</v>
      </c>
      <c r="G191" s="111">
        <f t="shared" si="14"/>
        <v>0</v>
      </c>
      <c r="H191" s="20"/>
    </row>
    <row r="192" spans="1:8" ht="25.5" x14ac:dyDescent="0.2">
      <c r="A192" s="5">
        <v>178</v>
      </c>
      <c r="B192" s="153"/>
      <c r="C192" s="84" t="str">
        <f>Цены!B182</f>
        <v>Заливка рустов после проведения демонтажа перегородок</v>
      </c>
      <c r="D192" s="85" t="str">
        <f>Цены!C182</f>
        <v>м/п</v>
      </c>
      <c r="E192" s="152">
        <f t="shared" si="15"/>
        <v>0</v>
      </c>
      <c r="F192" s="86">
        <f>Цены!E182</f>
        <v>630</v>
      </c>
      <c r="G192" s="111">
        <f t="shared" si="14"/>
        <v>0</v>
      </c>
      <c r="H192" s="20"/>
    </row>
    <row r="193" spans="1:8" x14ac:dyDescent="0.2">
      <c r="A193" s="5">
        <v>179</v>
      </c>
      <c r="B193" s="153"/>
      <c r="C193" s="84" t="str">
        <f>Цены!B183</f>
        <v>Устройство "сухой стяжки"</v>
      </c>
      <c r="D193" s="85" t="str">
        <f>Цены!C183</f>
        <v>м2</v>
      </c>
      <c r="E193" s="152">
        <f t="shared" si="15"/>
        <v>0</v>
      </c>
      <c r="F193" s="86">
        <f>Цены!E183</f>
        <v>2310</v>
      </c>
      <c r="G193" s="111">
        <f t="shared" si="14"/>
        <v>0</v>
      </c>
      <c r="H193" s="20"/>
    </row>
    <row r="194" spans="1:8" ht="25.5" x14ac:dyDescent="0.2">
      <c r="A194" s="5">
        <v>180</v>
      </c>
      <c r="B194" s="153"/>
      <c r="C194" s="84" t="str">
        <f>Цены!B184</f>
        <v>Устройство "полусухой" (механизированной стяжки)</v>
      </c>
      <c r="D194" s="85" t="str">
        <f>Цены!C184</f>
        <v>м2</v>
      </c>
      <c r="E194" s="152">
        <f t="shared" si="15"/>
        <v>0</v>
      </c>
      <c r="F194" s="86">
        <f>Цены!E184</f>
        <v>2775</v>
      </c>
      <c r="G194" s="111">
        <f t="shared" si="14"/>
        <v>0</v>
      </c>
      <c r="H194" s="20"/>
    </row>
    <row r="195" spans="1:8" x14ac:dyDescent="0.2">
      <c r="A195" s="5">
        <v>181</v>
      </c>
      <c r="B195" s="153"/>
      <c r="C195" s="84" t="str">
        <f>Цены!B185</f>
        <v>Устройство деревянной обрешетки пола</v>
      </c>
      <c r="D195" s="85" t="str">
        <f>Цены!C185</f>
        <v>м2</v>
      </c>
      <c r="E195" s="152">
        <f t="shared" si="15"/>
        <v>0</v>
      </c>
      <c r="F195" s="86">
        <f>Цены!E185</f>
        <v>638</v>
      </c>
      <c r="G195" s="111">
        <f t="shared" si="14"/>
        <v>0</v>
      </c>
      <c r="H195" s="20"/>
    </row>
    <row r="196" spans="1:8" x14ac:dyDescent="0.2">
      <c r="A196" s="5">
        <v>182</v>
      </c>
      <c r="B196" s="153"/>
      <c r="C196" s="84" t="str">
        <f>Цены!B186</f>
        <v>Укладка деревянных лаг</v>
      </c>
      <c r="D196" s="85" t="str">
        <f>Цены!C186</f>
        <v>м/п</v>
      </c>
      <c r="E196" s="152">
        <f>$G$9*$G$10/0.4</f>
        <v>0</v>
      </c>
      <c r="F196" s="86">
        <f>Цены!E186</f>
        <v>533</v>
      </c>
      <c r="G196" s="111">
        <f t="shared" si="14"/>
        <v>0</v>
      </c>
      <c r="H196" s="20"/>
    </row>
    <row r="197" spans="1:8" x14ac:dyDescent="0.2">
      <c r="A197" s="5">
        <v>183</v>
      </c>
      <c r="B197" s="153"/>
      <c r="C197" s="84" t="str">
        <f>Цены!B187</f>
        <v>Устройство  тепло/звукоизоляции(полы)</v>
      </c>
      <c r="D197" s="85" t="str">
        <f>Цены!C187</f>
        <v>м2</v>
      </c>
      <c r="E197" s="152">
        <f>$D$10</f>
        <v>0</v>
      </c>
      <c r="F197" s="86">
        <f>Цены!E187</f>
        <v>353</v>
      </c>
      <c r="G197" s="111">
        <f t="shared" si="14"/>
        <v>0</v>
      </c>
      <c r="H197" s="20"/>
    </row>
    <row r="198" spans="1:8" x14ac:dyDescent="0.2">
      <c r="A198" s="5">
        <v>184</v>
      </c>
      <c r="B198" s="153"/>
      <c r="C198" s="84" t="str">
        <f>Цены!B188</f>
        <v xml:space="preserve">Устройство дощатых полов по лагам </v>
      </c>
      <c r="D198" s="85" t="str">
        <f>Цены!C188</f>
        <v>м2</v>
      </c>
      <c r="E198" s="152">
        <f>$D$10</f>
        <v>0</v>
      </c>
      <c r="F198" s="86">
        <f>Цены!E188</f>
        <v>759</v>
      </c>
      <c r="G198" s="111">
        <f t="shared" si="14"/>
        <v>0</v>
      </c>
      <c r="H198" s="20"/>
    </row>
    <row r="199" spans="1:8" x14ac:dyDescent="0.2">
      <c r="A199" s="5">
        <v>185</v>
      </c>
      <c r="B199" s="153"/>
      <c r="C199" s="84" t="str">
        <f>Цены!B189</f>
        <v xml:space="preserve">Укладка фанеры на дощатый пол </v>
      </c>
      <c r="D199" s="85" t="str">
        <f>Цены!C189</f>
        <v>м2</v>
      </c>
      <c r="E199" s="152">
        <f>$D$10</f>
        <v>0</v>
      </c>
      <c r="F199" s="86">
        <f>Цены!E189</f>
        <v>518</v>
      </c>
      <c r="G199" s="111">
        <f t="shared" si="14"/>
        <v>0</v>
      </c>
      <c r="H199" s="20"/>
    </row>
    <row r="200" spans="1:8" x14ac:dyDescent="0.2">
      <c r="A200" s="5">
        <v>186</v>
      </c>
      <c r="B200" s="153"/>
      <c r="C200" s="84" t="str">
        <f>Цены!B190</f>
        <v>Укладка фанеры на бетон</v>
      </c>
      <c r="D200" s="85" t="str">
        <f>Цены!C190</f>
        <v>м2</v>
      </c>
      <c r="E200" s="152">
        <f>$D$10</f>
        <v>0</v>
      </c>
      <c r="F200" s="86">
        <f>Цены!E190</f>
        <v>863</v>
      </c>
      <c r="G200" s="111">
        <f t="shared" si="14"/>
        <v>0</v>
      </c>
      <c r="H200" s="20"/>
    </row>
    <row r="201" spans="1:8" x14ac:dyDescent="0.2">
      <c r="A201" s="5">
        <v>187</v>
      </c>
      <c r="B201" s="153"/>
      <c r="C201" s="84" t="str">
        <f>Цены!B191</f>
        <v xml:space="preserve">Распил фанеры </v>
      </c>
      <c r="D201" s="85" t="str">
        <f>Цены!C191</f>
        <v>м/п</v>
      </c>
      <c r="E201" s="152">
        <f>$D$10*8</f>
        <v>0</v>
      </c>
      <c r="F201" s="86">
        <f>Цены!E191</f>
        <v>90</v>
      </c>
      <c r="G201" s="111">
        <f t="shared" si="14"/>
        <v>0</v>
      </c>
      <c r="H201" s="20"/>
    </row>
    <row r="202" spans="1:8" x14ac:dyDescent="0.2">
      <c r="A202" s="5">
        <v>188</v>
      </c>
      <c r="B202" s="153"/>
      <c r="C202" s="84" t="str">
        <f>Цены!B192</f>
        <v>Шлифовка фанеры</v>
      </c>
      <c r="D202" s="85" t="str">
        <f>Цены!C192</f>
        <v>м2</v>
      </c>
      <c r="E202" s="152">
        <f>$D$10</f>
        <v>0</v>
      </c>
      <c r="F202" s="86">
        <f>Цены!E192</f>
        <v>332</v>
      </c>
      <c r="G202" s="111">
        <f t="shared" si="14"/>
        <v>0</v>
      </c>
      <c r="H202" s="20"/>
    </row>
    <row r="203" spans="1:8" x14ac:dyDescent="0.2">
      <c r="A203" s="5">
        <v>189</v>
      </c>
      <c r="B203" s="153"/>
      <c r="C203" s="84" t="str">
        <f>Цены!B193</f>
        <v>Укладка ДВП</v>
      </c>
      <c r="D203" s="85" t="str">
        <f>Цены!C193</f>
        <v>м2</v>
      </c>
      <c r="E203" s="152">
        <f>$D$10</f>
        <v>0</v>
      </c>
      <c r="F203" s="86">
        <f>Цены!E193</f>
        <v>399</v>
      </c>
      <c r="G203" s="111">
        <f t="shared" si="14"/>
        <v>0</v>
      </c>
      <c r="H203" s="20"/>
    </row>
    <row r="204" spans="1:8" x14ac:dyDescent="0.2">
      <c r="A204" s="5">
        <v>190</v>
      </c>
      <c r="B204" s="153"/>
      <c r="C204" s="84" t="str">
        <f>Цены!B194</f>
        <v xml:space="preserve">Временная застилка полов оргалитом </v>
      </c>
      <c r="D204" s="85" t="str">
        <f>Цены!C194</f>
        <v>м2</v>
      </c>
      <c r="E204" s="152">
        <f>$D$10</f>
        <v>0</v>
      </c>
      <c r="F204" s="86">
        <f>Цены!E194</f>
        <v>90</v>
      </c>
      <c r="G204" s="111">
        <f t="shared" si="14"/>
        <v>0</v>
      </c>
      <c r="H204" s="20"/>
    </row>
    <row r="205" spans="1:8" ht="25.5" x14ac:dyDescent="0.2">
      <c r="A205" s="5">
        <v>191</v>
      </c>
      <c r="B205" s="153"/>
      <c r="C205" s="84" t="str">
        <f>Цены!B195</f>
        <v xml:space="preserve">Устройство подиума с обшивкой фанерой до 10 см сложной формы </v>
      </c>
      <c r="D205" s="85" t="str">
        <f>Цены!C195</f>
        <v>м2</v>
      </c>
      <c r="E205" s="152">
        <f>$D$10</f>
        <v>0</v>
      </c>
      <c r="F205" s="86">
        <f>Цены!E195</f>
        <v>3518</v>
      </c>
      <c r="G205" s="111">
        <f t="shared" si="14"/>
        <v>0</v>
      </c>
      <c r="H205" s="20"/>
    </row>
    <row r="206" spans="1:8" x14ac:dyDescent="0.2">
      <c r="A206" s="5">
        <v>192</v>
      </c>
      <c r="B206" s="153"/>
      <c r="C206" s="84" t="str">
        <f>Цены!B196</f>
        <v xml:space="preserve">Добавление фиброволокна в стяжку пола </v>
      </c>
      <c r="D206" s="85" t="str">
        <f>Цены!C196</f>
        <v>м2</v>
      </c>
      <c r="E206" s="152">
        <f>$D$10</f>
        <v>0</v>
      </c>
      <c r="F206" s="86">
        <f>Цены!E196</f>
        <v>72</v>
      </c>
      <c r="G206" s="111">
        <f t="shared" si="14"/>
        <v>0</v>
      </c>
      <c r="H206" s="20"/>
    </row>
    <row r="207" spans="1:8" x14ac:dyDescent="0.2">
      <c r="A207" s="5">
        <v>193</v>
      </c>
      <c r="B207" s="9" t="str">
        <f>IF(SUM(B208:B268)&gt;0,1,"")</f>
        <v/>
      </c>
      <c r="C207" s="428" t="s">
        <v>24</v>
      </c>
      <c r="D207" s="428"/>
      <c r="E207" s="428"/>
      <c r="F207" s="428"/>
      <c r="G207" s="428"/>
      <c r="H207" s="20"/>
    </row>
    <row r="208" spans="1:8" ht="25.5" x14ac:dyDescent="0.2">
      <c r="A208" s="5">
        <v>194</v>
      </c>
      <c r="B208" s="153"/>
      <c r="C208" s="84" t="str">
        <f>Цены!B198</f>
        <v>Кирпичная кладка в 1/2 кирпича (черновой кирпич)</v>
      </c>
      <c r="D208" s="85" t="str">
        <f>Цены!C198</f>
        <v>м2</v>
      </c>
      <c r="E208" s="152">
        <f t="shared" ref="E208:E214" si="16">$D$12</f>
        <v>0</v>
      </c>
      <c r="F208" s="86">
        <f>Цены!E198</f>
        <v>1688</v>
      </c>
      <c r="G208" s="111">
        <f t="shared" ref="G208:G239" si="17">E208*F208</f>
        <v>0</v>
      </c>
      <c r="H208" s="20"/>
    </row>
    <row r="209" spans="1:8" x14ac:dyDescent="0.2">
      <c r="A209" s="5">
        <v>195</v>
      </c>
      <c r="B209" s="153"/>
      <c r="C209" s="84" t="str">
        <f>Цены!B199</f>
        <v>Кирпичная кладка в 1 кирпич (черновой кирпич)</v>
      </c>
      <c r="D209" s="85" t="str">
        <f>Цены!C199</f>
        <v>м2</v>
      </c>
      <c r="E209" s="152">
        <f t="shared" si="16"/>
        <v>0</v>
      </c>
      <c r="F209" s="86">
        <f>Цены!E199</f>
        <v>2223</v>
      </c>
      <c r="G209" s="111">
        <f t="shared" si="17"/>
        <v>0</v>
      </c>
      <c r="H209" s="20"/>
    </row>
    <row r="210" spans="1:8" ht="25.5" x14ac:dyDescent="0.2">
      <c r="A210" s="5">
        <v>196</v>
      </c>
      <c r="B210" s="153"/>
      <c r="C210" s="84" t="str">
        <f>Цены!B200</f>
        <v>Кирпичная кладка в 1 кирпич (облицовочный кирпич)</v>
      </c>
      <c r="D210" s="85" t="str">
        <f>Цены!C200</f>
        <v>м2</v>
      </c>
      <c r="E210" s="152">
        <f t="shared" si="16"/>
        <v>0</v>
      </c>
      <c r="F210" s="86">
        <f>Цены!E200</f>
        <v>4440</v>
      </c>
      <c r="G210" s="111">
        <f t="shared" si="17"/>
        <v>0</v>
      </c>
      <c r="H210" s="20"/>
    </row>
    <row r="211" spans="1:8" ht="25.5" x14ac:dyDescent="0.2">
      <c r="A211" s="5">
        <v>197</v>
      </c>
      <c r="B211" s="153"/>
      <c r="C211" s="84" t="str">
        <f>Цены!B201</f>
        <v>Кирпичная кладка в 1/2 кирпича (облицовочный кирпич)</v>
      </c>
      <c r="D211" s="85" t="str">
        <f>Цены!C201</f>
        <v>м2</v>
      </c>
      <c r="E211" s="152">
        <f t="shared" si="16"/>
        <v>0</v>
      </c>
      <c r="F211" s="86">
        <f>Цены!E201</f>
        <v>3375</v>
      </c>
      <c r="G211" s="111">
        <f t="shared" si="17"/>
        <v>0</v>
      </c>
      <c r="H211" s="20"/>
    </row>
    <row r="212" spans="1:8" x14ac:dyDescent="0.2">
      <c r="A212" s="5">
        <v>198</v>
      </c>
      <c r="B212" s="153"/>
      <c r="C212" s="84" t="str">
        <f>Цены!B202</f>
        <v>Кладка стен из Пеноблоков</v>
      </c>
      <c r="D212" s="85" t="str">
        <f>Цены!C202</f>
        <v>м2</v>
      </c>
      <c r="E212" s="152">
        <f t="shared" si="16"/>
        <v>0</v>
      </c>
      <c r="F212" s="86">
        <f>Цены!E202</f>
        <v>1718</v>
      </c>
      <c r="G212" s="111">
        <f t="shared" si="17"/>
        <v>0</v>
      </c>
      <c r="H212" s="20"/>
    </row>
    <row r="213" spans="1:8" x14ac:dyDescent="0.2">
      <c r="A213" s="5">
        <v>199</v>
      </c>
      <c r="B213" s="153"/>
      <c r="C213" s="84" t="str">
        <f>Цены!B203</f>
        <v>Кладка перегородок из шлакоблоков</v>
      </c>
      <c r="D213" s="85" t="str">
        <f>Цены!C203</f>
        <v>м2</v>
      </c>
      <c r="E213" s="152">
        <f t="shared" si="16"/>
        <v>0</v>
      </c>
      <c r="F213" s="86">
        <f>Цены!E203</f>
        <v>1881</v>
      </c>
      <c r="G213" s="111">
        <f t="shared" si="17"/>
        <v>0</v>
      </c>
      <c r="H213" s="20"/>
    </row>
    <row r="214" spans="1:8" x14ac:dyDescent="0.2">
      <c r="A214" s="5">
        <v>200</v>
      </c>
      <c r="B214" s="153"/>
      <c r="C214" s="84" t="str">
        <f>Цены!B204</f>
        <v>Кладка перегородок из пазогребневых блоков</v>
      </c>
      <c r="D214" s="85" t="str">
        <f>Цены!C204</f>
        <v>м2</v>
      </c>
      <c r="E214" s="152">
        <f t="shared" si="16"/>
        <v>0</v>
      </c>
      <c r="F214" s="86">
        <f>Цены!E204</f>
        <v>1763</v>
      </c>
      <c r="G214" s="111">
        <f t="shared" si="17"/>
        <v>0</v>
      </c>
      <c r="H214" s="20"/>
    </row>
    <row r="215" spans="1:8" ht="25.5" x14ac:dyDescent="0.2">
      <c r="A215" s="5">
        <v>201</v>
      </c>
      <c r="B215" s="153"/>
      <c r="C215" s="84" t="str">
        <f>Цены!B205</f>
        <v xml:space="preserve">Заужение дверного проема путем наращивания торца стен из ГКЛ до 50 см </v>
      </c>
      <c r="D215" s="85" t="str">
        <f>Цены!C205</f>
        <v>шт.</v>
      </c>
      <c r="E215" s="152">
        <v>1</v>
      </c>
      <c r="F215" s="86">
        <f>Цены!E205</f>
        <v>2798</v>
      </c>
      <c r="G215" s="111">
        <f t="shared" si="17"/>
        <v>2798</v>
      </c>
      <c r="H215" s="20"/>
    </row>
    <row r="216" spans="1:8" ht="38.25" x14ac:dyDescent="0.2">
      <c r="A216" s="5">
        <v>202</v>
      </c>
      <c r="B216" s="153"/>
      <c r="C216" s="84" t="str">
        <f>Цены!B206</f>
        <v>Расширение дверного проема из кирпича,пазогреб./Пеноблоков до 10 см ( с одной стороны)</v>
      </c>
      <c r="D216" s="85" t="str">
        <f>Цены!C206</f>
        <v>шт.</v>
      </c>
      <c r="E216" s="152">
        <v>1</v>
      </c>
      <c r="F216" s="86">
        <f>Цены!E206</f>
        <v>1518</v>
      </c>
      <c r="G216" s="111">
        <f t="shared" si="17"/>
        <v>1518</v>
      </c>
      <c r="H216" s="20"/>
    </row>
    <row r="217" spans="1:8" x14ac:dyDescent="0.2">
      <c r="A217" s="5">
        <v>203</v>
      </c>
      <c r="B217" s="153"/>
      <c r="C217" s="84" t="str">
        <f>Цены!B207</f>
        <v xml:space="preserve">Расширение дверного проема бетонного до 80 мм </v>
      </c>
      <c r="D217" s="85" t="str">
        <f>Цены!C207</f>
        <v>шт.</v>
      </c>
      <c r="E217" s="152">
        <v>1</v>
      </c>
      <c r="F217" s="86">
        <f>Цены!E207</f>
        <v>7823</v>
      </c>
      <c r="G217" s="111">
        <f t="shared" si="17"/>
        <v>7823</v>
      </c>
      <c r="H217" s="20"/>
    </row>
    <row r="218" spans="1:8" x14ac:dyDescent="0.2">
      <c r="A218" s="5">
        <v>204</v>
      </c>
      <c r="B218" s="153"/>
      <c r="C218" s="254" t="str">
        <f>Цены!B208</f>
        <v>Подготовка дверного проема под скрытую дверь</v>
      </c>
      <c r="D218" s="85" t="str">
        <f>Цены!C208</f>
        <v>шт.</v>
      </c>
      <c r="E218" s="152">
        <v>1</v>
      </c>
      <c r="F218" s="86">
        <f>Цены!E208</f>
        <v>6750</v>
      </c>
      <c r="G218" s="111">
        <f t="shared" si="17"/>
        <v>6750</v>
      </c>
      <c r="H218" s="20"/>
    </row>
    <row r="219" spans="1:8" ht="25.5" x14ac:dyDescent="0.2">
      <c r="A219" s="5">
        <v>205</v>
      </c>
      <c r="B219" s="153"/>
      <c r="C219" s="84" t="str">
        <f>Цены!B209</f>
        <v>Армирование проемов арматурой (с грунтовкой арматуры)</v>
      </c>
      <c r="D219" s="85" t="str">
        <f>Цены!C209</f>
        <v>шт.</v>
      </c>
      <c r="E219" s="152">
        <v>1</v>
      </c>
      <c r="F219" s="86">
        <f>Цены!E209</f>
        <v>891</v>
      </c>
      <c r="G219" s="111">
        <f t="shared" si="17"/>
        <v>891</v>
      </c>
      <c r="H219" s="20"/>
    </row>
    <row r="220" spans="1:8" ht="25.5" x14ac:dyDescent="0.2">
      <c r="A220" s="5">
        <v>206</v>
      </c>
      <c r="B220" s="153"/>
      <c r="C220" s="84" t="str">
        <f>Цены!B210</f>
        <v>Армирование проемов уголком (с грунтовкой уголка)</v>
      </c>
      <c r="D220" s="85" t="str">
        <f>Цены!C210</f>
        <v>шт.</v>
      </c>
      <c r="E220" s="152">
        <v>1</v>
      </c>
      <c r="F220" s="86">
        <f>Цены!E210</f>
        <v>1079</v>
      </c>
      <c r="G220" s="111">
        <f t="shared" si="17"/>
        <v>1079</v>
      </c>
      <c r="H220" s="20"/>
    </row>
    <row r="221" spans="1:8" ht="25.5" x14ac:dyDescent="0.2">
      <c r="A221" s="5">
        <v>207</v>
      </c>
      <c r="B221" s="153"/>
      <c r="C221" s="84" t="str">
        <f>Цены!B211</f>
        <v>Монтаж металлической штукатурной сетки (на дюбели)</v>
      </c>
      <c r="D221" s="85" t="str">
        <f>Цены!C211</f>
        <v>м2</v>
      </c>
      <c r="E221" s="152">
        <f>$D$12</f>
        <v>0</v>
      </c>
      <c r="F221" s="86">
        <f>Цены!E211</f>
        <v>488</v>
      </c>
      <c r="G221" s="111">
        <f t="shared" si="17"/>
        <v>0</v>
      </c>
      <c r="H221" s="20"/>
    </row>
    <row r="222" spans="1:8" x14ac:dyDescent="0.2">
      <c r="A222" s="5">
        <v>208</v>
      </c>
      <c r="B222" s="153"/>
      <c r="C222" s="84" t="str">
        <f>Цены!B212</f>
        <v xml:space="preserve">Монтаж штукатурной сетки на стенах </v>
      </c>
      <c r="D222" s="85" t="str">
        <f>Цены!C212</f>
        <v>м2</v>
      </c>
      <c r="E222" s="152">
        <f>$D$12</f>
        <v>0</v>
      </c>
      <c r="F222" s="86">
        <f>Цены!E212</f>
        <v>261</v>
      </c>
      <c r="G222" s="111">
        <f t="shared" si="17"/>
        <v>0</v>
      </c>
      <c r="H222" s="20"/>
    </row>
    <row r="223" spans="1:8" x14ac:dyDescent="0.2">
      <c r="A223" s="5">
        <v>209</v>
      </c>
      <c r="B223" s="153"/>
      <c r="C223" s="84" t="str">
        <f>Цены!B213</f>
        <v>Герметизация стыков, швов монтажной пеной</v>
      </c>
      <c r="D223" s="85" t="str">
        <f>Цены!C213</f>
        <v>м/п</v>
      </c>
      <c r="E223" s="152">
        <f>$D$9</f>
        <v>0</v>
      </c>
      <c r="F223" s="86">
        <f>Цены!E213</f>
        <v>186</v>
      </c>
      <c r="G223" s="111">
        <f t="shared" si="17"/>
        <v>0</v>
      </c>
      <c r="H223" s="20"/>
    </row>
    <row r="224" spans="1:8" x14ac:dyDescent="0.2">
      <c r="A224" s="5">
        <v>210</v>
      </c>
      <c r="B224" s="153"/>
      <c r="C224" s="84" t="str">
        <f>Цены!B214</f>
        <v>Герметизация стыков, швов силиконом</v>
      </c>
      <c r="D224" s="85" t="str">
        <f>Цены!C214</f>
        <v>м/п</v>
      </c>
      <c r="E224" s="152">
        <f>$D$9</f>
        <v>0</v>
      </c>
      <c r="F224" s="86">
        <f>Цены!E214</f>
        <v>675</v>
      </c>
      <c r="G224" s="111">
        <f t="shared" si="17"/>
        <v>0</v>
      </c>
      <c r="H224" s="20"/>
    </row>
    <row r="225" spans="1:8" x14ac:dyDescent="0.2">
      <c r="A225" s="5">
        <v>211</v>
      </c>
      <c r="B225" s="153"/>
      <c r="C225" s="84" t="str">
        <f>Цены!B215</f>
        <v>Монтаж отражающей теплоизоляции (Пенофол)</v>
      </c>
      <c r="D225" s="85" t="str">
        <f>Цены!C215</f>
        <v>м2</v>
      </c>
      <c r="E225" s="152">
        <f t="shared" ref="E225:E233" si="18">$D$12</f>
        <v>0</v>
      </c>
      <c r="F225" s="86">
        <f>Цены!E215</f>
        <v>201</v>
      </c>
      <c r="G225" s="111">
        <f t="shared" si="17"/>
        <v>0</v>
      </c>
      <c r="H225" s="20"/>
    </row>
    <row r="226" spans="1:8" x14ac:dyDescent="0.2">
      <c r="A226" s="5">
        <v>212</v>
      </c>
      <c r="B226" s="153"/>
      <c r="C226" s="84" t="str">
        <f>Цены!B216</f>
        <v>Устройство теплоизоляции стен пеноплексом</v>
      </c>
      <c r="D226" s="85" t="str">
        <f>Цены!C216</f>
        <v>м2</v>
      </c>
      <c r="E226" s="152">
        <f t="shared" si="18"/>
        <v>0</v>
      </c>
      <c r="F226" s="86">
        <f>Цены!E216</f>
        <v>891</v>
      </c>
      <c r="G226" s="111">
        <f t="shared" si="17"/>
        <v>0</v>
      </c>
      <c r="H226" s="20"/>
    </row>
    <row r="227" spans="1:8" ht="25.5" x14ac:dyDescent="0.2">
      <c r="A227" s="5">
        <v>213</v>
      </c>
      <c r="B227" s="153"/>
      <c r="C227" s="84" t="str">
        <f>Цены!B217</f>
        <v>Устройство звукоизоляции стен системой ЗИПС вектор</v>
      </c>
      <c r="D227" s="85" t="str">
        <f>Цены!C217</f>
        <v>м2</v>
      </c>
      <c r="E227" s="152">
        <f t="shared" si="18"/>
        <v>0</v>
      </c>
      <c r="F227" s="86">
        <f>Цены!E217</f>
        <v>1700</v>
      </c>
      <c r="G227" s="111">
        <f t="shared" si="17"/>
        <v>0</v>
      </c>
      <c r="H227" s="20"/>
    </row>
    <row r="228" spans="1:8" x14ac:dyDescent="0.2">
      <c r="A228" s="5">
        <v>214</v>
      </c>
      <c r="B228" s="153"/>
      <c r="C228" s="84" t="str">
        <f>Цены!B218</f>
        <v>Устройство пароизоляции(стен)</v>
      </c>
      <c r="D228" s="85" t="str">
        <f>Цены!C218</f>
        <v>м2</v>
      </c>
      <c r="E228" s="152">
        <f t="shared" si="18"/>
        <v>0</v>
      </c>
      <c r="F228" s="86">
        <f>Цены!E218</f>
        <v>152</v>
      </c>
      <c r="G228" s="111">
        <f t="shared" si="17"/>
        <v>0</v>
      </c>
      <c r="H228" s="20"/>
    </row>
    <row r="229" spans="1:8" x14ac:dyDescent="0.2">
      <c r="A229" s="5">
        <v>215</v>
      </c>
      <c r="B229" s="153"/>
      <c r="C229" s="84" t="str">
        <f>Цены!B219</f>
        <v>Окраска металических деталей до 100мм</v>
      </c>
      <c r="D229" s="85" t="str">
        <f>Цены!C219</f>
        <v>м/п</v>
      </c>
      <c r="E229" s="152">
        <f t="shared" si="18"/>
        <v>0</v>
      </c>
      <c r="F229" s="86">
        <f>Цены!E219</f>
        <v>180</v>
      </c>
      <c r="G229" s="111">
        <f t="shared" si="17"/>
        <v>0</v>
      </c>
      <c r="H229" s="20"/>
    </row>
    <row r="230" spans="1:8" ht="25.5" x14ac:dyDescent="0.2">
      <c r="A230" s="5">
        <v>216</v>
      </c>
      <c r="B230" s="153"/>
      <c r="C230" s="84" t="str">
        <f>Цены!B220</f>
        <v>Устройство тепло/звукоизоляции стен минеральной ватой</v>
      </c>
      <c r="D230" s="85" t="str">
        <f>Цены!C220</f>
        <v>м2</v>
      </c>
      <c r="E230" s="152">
        <f t="shared" si="18"/>
        <v>0</v>
      </c>
      <c r="F230" s="86">
        <f>Цены!E220</f>
        <v>480</v>
      </c>
      <c r="G230" s="111">
        <f t="shared" si="17"/>
        <v>0</v>
      </c>
      <c r="H230" s="20"/>
    </row>
    <row r="231" spans="1:8" x14ac:dyDescent="0.2">
      <c r="A231" s="5">
        <v>217</v>
      </c>
      <c r="B231" s="153"/>
      <c r="C231" s="84" t="str">
        <f>Цены!B221</f>
        <v>Устройство перегородок из ГКЛ в 1 слой</v>
      </c>
      <c r="D231" s="85" t="str">
        <f>Цены!C221</f>
        <v>м2</v>
      </c>
      <c r="E231" s="152">
        <f t="shared" si="18"/>
        <v>0</v>
      </c>
      <c r="F231" s="86">
        <f>Цены!E221</f>
        <v>2100</v>
      </c>
      <c r="G231" s="111">
        <f t="shared" si="17"/>
        <v>0</v>
      </c>
      <c r="H231" s="20"/>
    </row>
    <row r="232" spans="1:8" x14ac:dyDescent="0.2">
      <c r="A232" s="5">
        <v>218</v>
      </c>
      <c r="B232" s="153"/>
      <c r="C232" s="84" t="str">
        <f>Цены!B222</f>
        <v>Устройство перегородок из ГКЛ в 2 слоя</v>
      </c>
      <c r="D232" s="85" t="str">
        <f>Цены!C222</f>
        <v>м2</v>
      </c>
      <c r="E232" s="152">
        <f t="shared" si="18"/>
        <v>0</v>
      </c>
      <c r="F232" s="86">
        <f>Цены!E222</f>
        <v>2468</v>
      </c>
      <c r="G232" s="111">
        <f t="shared" si="17"/>
        <v>0</v>
      </c>
      <c r="H232" s="20"/>
    </row>
    <row r="233" spans="1:8" x14ac:dyDescent="0.2">
      <c r="A233" s="5">
        <v>219</v>
      </c>
      <c r="B233" s="153"/>
      <c r="C233" s="84" t="str">
        <f>Цены!B223</f>
        <v>Усиление ГКЛ перегородки ОСБ/фанерой</v>
      </c>
      <c r="D233" s="85" t="str">
        <f>Цены!C223</f>
        <v>м2</v>
      </c>
      <c r="E233" s="152">
        <f t="shared" si="18"/>
        <v>0</v>
      </c>
      <c r="F233" s="86">
        <f>Цены!E223</f>
        <v>975</v>
      </c>
      <c r="G233" s="111">
        <f t="shared" si="17"/>
        <v>0</v>
      </c>
      <c r="H233" s="20"/>
    </row>
    <row r="234" spans="1:8" x14ac:dyDescent="0.2">
      <c r="A234" s="5">
        <v>220</v>
      </c>
      <c r="B234" s="153"/>
      <c r="C234" s="84" t="str">
        <f>Цены!B224</f>
        <v>Устройство ниш, ступеней из ГКЛ</v>
      </c>
      <c r="D234" s="85" t="str">
        <f>Цены!C224</f>
        <v>м/п</v>
      </c>
      <c r="E234" s="152">
        <v>1</v>
      </c>
      <c r="F234" s="86">
        <f>Цены!E224</f>
        <v>3291</v>
      </c>
      <c r="G234" s="111">
        <f t="shared" si="17"/>
        <v>3291</v>
      </c>
      <c r="H234" s="20"/>
    </row>
    <row r="235" spans="1:8" x14ac:dyDescent="0.2">
      <c r="A235" s="5">
        <v>221</v>
      </c>
      <c r="B235" s="153"/>
      <c r="C235" s="84" t="str">
        <f>Цены!B225</f>
        <v>Устройство коробов из ГКЛ</v>
      </c>
      <c r="D235" s="85" t="str">
        <f>Цены!C225</f>
        <v>м/п</v>
      </c>
      <c r="E235" s="152">
        <v>1</v>
      </c>
      <c r="F235" s="86">
        <f>Цены!E225</f>
        <v>2768</v>
      </c>
      <c r="G235" s="111">
        <f t="shared" si="17"/>
        <v>2768</v>
      </c>
      <c r="H235" s="20"/>
    </row>
    <row r="236" spans="1:8" ht="25.5" x14ac:dyDescent="0.2">
      <c r="A236" s="5">
        <v>222</v>
      </c>
      <c r="B236" s="153"/>
      <c r="C236" s="84" t="str">
        <f>Цены!B226</f>
        <v xml:space="preserve">Устройство криволинейных коробов из ГКЛ на стенах </v>
      </c>
      <c r="D236" s="85" t="str">
        <f>Цены!C226</f>
        <v>м/п</v>
      </c>
      <c r="E236" s="152">
        <v>1</v>
      </c>
      <c r="F236" s="86">
        <f>Цены!E226</f>
        <v>3960</v>
      </c>
      <c r="G236" s="111">
        <f t="shared" si="17"/>
        <v>3960</v>
      </c>
      <c r="H236" s="20"/>
    </row>
    <row r="237" spans="1:8" x14ac:dyDescent="0.2">
      <c r="A237" s="5">
        <v>223</v>
      </c>
      <c r="B237" s="153"/>
      <c r="C237" s="84" t="str">
        <f>Цены!B227</f>
        <v xml:space="preserve">Устройство ниш, ступеней из ГКЛ сложной формы </v>
      </c>
      <c r="D237" s="85" t="str">
        <f>Цены!C227</f>
        <v>м/п</v>
      </c>
      <c r="E237" s="152">
        <v>1</v>
      </c>
      <c r="F237" s="86">
        <f>Цены!E227</f>
        <v>4125</v>
      </c>
      <c r="G237" s="111">
        <f t="shared" si="17"/>
        <v>4125</v>
      </c>
      <c r="H237" s="20"/>
    </row>
    <row r="238" spans="1:8" x14ac:dyDescent="0.2">
      <c r="A238" s="5">
        <v>224</v>
      </c>
      <c r="B238" s="153"/>
      <c r="C238" s="84" t="str">
        <f>Цены!B228</f>
        <v xml:space="preserve">Устройство арки из ГКЛ </v>
      </c>
      <c r="D238" s="85" t="str">
        <f>Цены!C228</f>
        <v>шт.</v>
      </c>
      <c r="E238" s="152">
        <v>1</v>
      </c>
      <c r="F238" s="86">
        <f>Цены!E228</f>
        <v>5400</v>
      </c>
      <c r="G238" s="111">
        <f t="shared" si="17"/>
        <v>5400</v>
      </c>
      <c r="H238" s="20"/>
    </row>
    <row r="239" spans="1:8" x14ac:dyDescent="0.2">
      <c r="A239" s="5">
        <v>225</v>
      </c>
      <c r="B239" s="153"/>
      <c r="C239" s="84" t="str">
        <f>Цены!B229</f>
        <v>Выравнивание стен листами ГКЛ</v>
      </c>
      <c r="D239" s="85" t="str">
        <f>Цены!C229</f>
        <v>м2</v>
      </c>
      <c r="E239" s="152">
        <f>$D$12</f>
        <v>0</v>
      </c>
      <c r="F239" s="86">
        <f>Цены!E229</f>
        <v>941</v>
      </c>
      <c r="G239" s="111">
        <f t="shared" si="17"/>
        <v>0</v>
      </c>
      <c r="H239" s="20"/>
    </row>
    <row r="240" spans="1:8" ht="25.5" x14ac:dyDescent="0.2">
      <c r="A240" s="5">
        <v>226</v>
      </c>
      <c r="B240" s="153"/>
      <c r="C240" s="84" t="str">
        <f>Цены!B230</f>
        <v>Выравнивание стен листами ГКЛ (1 слой) с устройством каркаса</v>
      </c>
      <c r="D240" s="85" t="str">
        <f>Цены!C230</f>
        <v>м2</v>
      </c>
      <c r="E240" s="152">
        <f>$D$12</f>
        <v>0</v>
      </c>
      <c r="F240" s="86">
        <f>Цены!E230</f>
        <v>1650</v>
      </c>
      <c r="G240" s="111">
        <f t="shared" ref="G240:G267" si="19">E240*F240</f>
        <v>0</v>
      </c>
      <c r="H240" s="20"/>
    </row>
    <row r="241" spans="1:8" ht="25.5" x14ac:dyDescent="0.2">
      <c r="A241" s="5">
        <v>227</v>
      </c>
      <c r="B241" s="153"/>
      <c r="C241" s="84" t="str">
        <f>Цены!B231</f>
        <v>Выравнивание стен листами ГКЛ (2 слоя) с устройством каркаса</v>
      </c>
      <c r="D241" s="85" t="str">
        <f>Цены!C231</f>
        <v>м2</v>
      </c>
      <c r="E241" s="152">
        <f>$D$12</f>
        <v>0</v>
      </c>
      <c r="F241" s="86">
        <f>Цены!E231</f>
        <v>1875</v>
      </c>
      <c r="G241" s="111">
        <f t="shared" si="19"/>
        <v>0</v>
      </c>
      <c r="H241" s="20"/>
    </row>
    <row r="242" spans="1:8" ht="25.5" x14ac:dyDescent="0.2">
      <c r="A242" s="5">
        <v>228</v>
      </c>
      <c r="B242" s="153"/>
      <c r="C242" s="84" t="str">
        <f>Цены!B232</f>
        <v>Устройство конструкции ниши ГКЛ с полками на металлокаркасе</v>
      </c>
      <c r="D242" s="85" t="str">
        <f>Цены!C232</f>
        <v>шт.</v>
      </c>
      <c r="E242" s="152">
        <f>$D$12*3</f>
        <v>0</v>
      </c>
      <c r="F242" s="86">
        <f>Цены!E232</f>
        <v>5835</v>
      </c>
      <c r="G242" s="111">
        <f t="shared" si="19"/>
        <v>0</v>
      </c>
      <c r="H242" s="20"/>
    </row>
    <row r="243" spans="1:8" x14ac:dyDescent="0.2">
      <c r="A243" s="5">
        <v>229</v>
      </c>
      <c r="B243" s="153"/>
      <c r="C243" s="84" t="str">
        <f>Цены!B233</f>
        <v>Грунтовка стен</v>
      </c>
      <c r="D243" s="85" t="str">
        <f>Цены!C233</f>
        <v>м2</v>
      </c>
      <c r="E243" s="152">
        <f t="shared" ref="E243:E253" si="20">$D$12</f>
        <v>0</v>
      </c>
      <c r="F243" s="86">
        <f>Цены!E233</f>
        <v>98</v>
      </c>
      <c r="G243" s="111">
        <f t="shared" si="19"/>
        <v>0</v>
      </c>
      <c r="H243" s="20"/>
    </row>
    <row r="244" spans="1:8" x14ac:dyDescent="0.2">
      <c r="A244" s="5">
        <v>230</v>
      </c>
      <c r="B244" s="153"/>
      <c r="C244" s="84" t="str">
        <f>Цены!B234</f>
        <v>Грунтовка стен (второй и последующие слои )</v>
      </c>
      <c r="D244" s="85" t="str">
        <f>Цены!C234</f>
        <v>м2</v>
      </c>
      <c r="E244" s="152">
        <f t="shared" si="20"/>
        <v>0</v>
      </c>
      <c r="F244" s="86">
        <f>Цены!E234</f>
        <v>98</v>
      </c>
      <c r="G244" s="111">
        <f t="shared" si="19"/>
        <v>0</v>
      </c>
      <c r="H244" s="20"/>
    </row>
    <row r="245" spans="1:8" x14ac:dyDescent="0.2">
      <c r="A245" s="5">
        <v>231</v>
      </c>
      <c r="B245" s="153"/>
      <c r="C245" s="84" t="str">
        <f>Цены!B235</f>
        <v>Грунтовка стен (бетонконтактом)</v>
      </c>
      <c r="D245" s="85" t="str">
        <f>Цены!C235</f>
        <v>м2</v>
      </c>
      <c r="E245" s="152">
        <f t="shared" si="20"/>
        <v>0</v>
      </c>
      <c r="F245" s="86">
        <f>Цены!E235</f>
        <v>168</v>
      </c>
      <c r="G245" s="111">
        <f t="shared" si="19"/>
        <v>0</v>
      </c>
      <c r="H245" s="20"/>
    </row>
    <row r="246" spans="1:8" x14ac:dyDescent="0.2">
      <c r="A246" s="5">
        <v>232</v>
      </c>
      <c r="B246" s="153"/>
      <c r="C246" s="84" t="str">
        <f>Цены!B236</f>
        <v xml:space="preserve">Противогрибковая обработка стен спец. составом </v>
      </c>
      <c r="D246" s="85" t="str">
        <f>Цены!C236</f>
        <v>м2</v>
      </c>
      <c r="E246" s="152">
        <f t="shared" si="20"/>
        <v>0</v>
      </c>
      <c r="F246" s="86">
        <f>Цены!E236</f>
        <v>255</v>
      </c>
      <c r="G246" s="111">
        <f t="shared" si="19"/>
        <v>0</v>
      </c>
      <c r="H246" s="20"/>
    </row>
    <row r="247" spans="1:8" ht="25.5" x14ac:dyDescent="0.2">
      <c r="A247" s="5">
        <v>233</v>
      </c>
      <c r="B247" s="153"/>
      <c r="C247" s="84" t="str">
        <f>Цены!B237</f>
        <v>Гидроизоляция (смесью водостоп или жидким стеклом)</v>
      </c>
      <c r="D247" s="85" t="str">
        <f>Цены!C237</f>
        <v>м2</v>
      </c>
      <c r="E247" s="152">
        <f t="shared" si="20"/>
        <v>0</v>
      </c>
      <c r="F247" s="86">
        <f>Цены!E237</f>
        <v>461</v>
      </c>
      <c r="G247" s="111">
        <f t="shared" si="19"/>
        <v>0</v>
      </c>
      <c r="H247" s="20"/>
    </row>
    <row r="248" spans="1:8" x14ac:dyDescent="0.2">
      <c r="A248" s="5">
        <v>234</v>
      </c>
      <c r="B248" s="153"/>
      <c r="C248" s="84" t="str">
        <f>Цены!B238</f>
        <v>Штукатурка стен простая (под правило)</v>
      </c>
      <c r="D248" s="85" t="str">
        <f>Цены!C238</f>
        <v>м2</v>
      </c>
      <c r="E248" s="152">
        <f t="shared" si="20"/>
        <v>0</v>
      </c>
      <c r="F248" s="86">
        <f>Цены!E238</f>
        <v>656</v>
      </c>
      <c r="G248" s="111">
        <f t="shared" si="19"/>
        <v>0</v>
      </c>
      <c r="H248" s="20"/>
    </row>
    <row r="249" spans="1:8" ht="25.5" x14ac:dyDescent="0.2">
      <c r="A249" s="5">
        <v>235</v>
      </c>
      <c r="B249" s="153"/>
      <c r="C249" s="84" t="str">
        <f>Цены!B239</f>
        <v>Штукатурка стен по маякам до 3 см гипсовой смесью</v>
      </c>
      <c r="D249" s="85" t="str">
        <f>Цены!C239</f>
        <v>м2</v>
      </c>
      <c r="E249" s="152">
        <f t="shared" si="20"/>
        <v>0</v>
      </c>
      <c r="F249" s="86">
        <f>Цены!E239</f>
        <v>984</v>
      </c>
      <c r="G249" s="111">
        <f t="shared" si="19"/>
        <v>0</v>
      </c>
      <c r="H249" s="20"/>
    </row>
    <row r="250" spans="1:8" ht="25.5" x14ac:dyDescent="0.2">
      <c r="A250" s="5">
        <v>236</v>
      </c>
      <c r="B250" s="153"/>
      <c r="C250" s="84" t="str">
        <f>Цены!B240</f>
        <v>Штукатурка стен по маякам до 5 см гипсовой смесью</v>
      </c>
      <c r="D250" s="85" t="str">
        <f>Цены!C240</f>
        <v>м2</v>
      </c>
      <c r="E250" s="152">
        <f t="shared" si="20"/>
        <v>0</v>
      </c>
      <c r="F250" s="86">
        <f>Цены!E240</f>
        <v>1134</v>
      </c>
      <c r="G250" s="111">
        <f t="shared" si="19"/>
        <v>0</v>
      </c>
      <c r="H250" s="20"/>
    </row>
    <row r="251" spans="1:8" ht="25.5" x14ac:dyDescent="0.2">
      <c r="A251" s="5">
        <v>237</v>
      </c>
      <c r="B251" s="153"/>
      <c r="C251" s="84" t="str">
        <f>Цены!B241</f>
        <v>Штукатурка стен по маякам свыше 5 см гипсовой смесью</v>
      </c>
      <c r="D251" s="85" t="str">
        <f>Цены!C241</f>
        <v>м2</v>
      </c>
      <c r="E251" s="152">
        <f t="shared" si="20"/>
        <v>0</v>
      </c>
      <c r="F251" s="86">
        <f>Цены!E241</f>
        <v>1434</v>
      </c>
      <c r="G251" s="111">
        <f t="shared" si="19"/>
        <v>0</v>
      </c>
      <c r="H251" s="20"/>
    </row>
    <row r="252" spans="1:8" ht="25.5" x14ac:dyDescent="0.2">
      <c r="A252" s="5">
        <v>238</v>
      </c>
      <c r="B252" s="153"/>
      <c r="C252" s="84" t="str">
        <f>Цены!B242</f>
        <v>Штукатурка стен по маякам до 3 см цементной смесью</v>
      </c>
      <c r="D252" s="85" t="str">
        <f>Цены!C242</f>
        <v>м2</v>
      </c>
      <c r="E252" s="152">
        <f t="shared" si="20"/>
        <v>0</v>
      </c>
      <c r="F252" s="86">
        <f>Цены!E242</f>
        <v>1284</v>
      </c>
      <c r="G252" s="111">
        <f t="shared" si="19"/>
        <v>0</v>
      </c>
      <c r="H252" s="20"/>
    </row>
    <row r="253" spans="1:8" ht="25.5" x14ac:dyDescent="0.2">
      <c r="A253" s="5">
        <v>239</v>
      </c>
      <c r="B253" s="153"/>
      <c r="C253" s="84" t="str">
        <f>Цены!B243</f>
        <v>Штукатурка стен по маякам до 5 см цементной смесью</v>
      </c>
      <c r="D253" s="85" t="str">
        <f>Цены!C243</f>
        <v>м2</v>
      </c>
      <c r="E253" s="152">
        <f t="shared" si="20"/>
        <v>0</v>
      </c>
      <c r="F253" s="86">
        <f>Цены!E243</f>
        <v>1434</v>
      </c>
      <c r="G253" s="111">
        <f t="shared" si="19"/>
        <v>0</v>
      </c>
      <c r="H253" s="20"/>
    </row>
    <row r="254" spans="1:8" x14ac:dyDescent="0.2">
      <c r="A254" s="5">
        <v>240</v>
      </c>
      <c r="B254" s="153"/>
      <c r="C254" s="84" t="str">
        <f>Цены!B244</f>
        <v>Протяжка углов штукатуркой</v>
      </c>
      <c r="D254" s="85" t="str">
        <f>Цены!C244</f>
        <v>м/п</v>
      </c>
      <c r="E254" s="152">
        <f>$D$9</f>
        <v>0</v>
      </c>
      <c r="F254" s="86">
        <f>Цены!E244</f>
        <v>372</v>
      </c>
      <c r="G254" s="111">
        <f t="shared" si="19"/>
        <v>0</v>
      </c>
      <c r="H254" s="20"/>
    </row>
    <row r="255" spans="1:8" ht="25.5" x14ac:dyDescent="0.2">
      <c r="A255" s="5">
        <v>241</v>
      </c>
      <c r="B255" s="153"/>
      <c r="C255" s="84" t="str">
        <f>Цены!B245</f>
        <v>Протягивание штукатуркой углов, зон плинтусов, потолков (до 30 см)</v>
      </c>
      <c r="D255" s="85" t="str">
        <f>Цены!C245</f>
        <v>м/п</v>
      </c>
      <c r="E255" s="152">
        <f>$D$9</f>
        <v>0</v>
      </c>
      <c r="F255" s="86">
        <f>Цены!E245</f>
        <v>428</v>
      </c>
      <c r="G255" s="111">
        <f t="shared" si="19"/>
        <v>0</v>
      </c>
      <c r="H255" s="20"/>
    </row>
    <row r="256" spans="1:8" x14ac:dyDescent="0.2">
      <c r="A256" s="5">
        <v>242</v>
      </c>
      <c r="B256" s="153"/>
      <c r="C256" s="84" t="str">
        <f>Цены!B246</f>
        <v>Установка малярного уголка, перфорированного</v>
      </c>
      <c r="D256" s="85" t="str">
        <f>Цены!C246</f>
        <v>м/п</v>
      </c>
      <c r="E256" s="152">
        <v>0</v>
      </c>
      <c r="F256" s="86">
        <f>Цены!E246</f>
        <v>186</v>
      </c>
      <c r="G256" s="111">
        <f t="shared" si="19"/>
        <v>0</v>
      </c>
      <c r="H256" s="20"/>
    </row>
    <row r="257" spans="1:8" x14ac:dyDescent="0.2">
      <c r="A257" s="5">
        <v>243</v>
      </c>
      <c r="B257" s="153"/>
      <c r="C257" s="84" t="str">
        <f>Цены!B247</f>
        <v>Нанесение малярной сетки</v>
      </c>
      <c r="D257" s="85" t="str">
        <f>Цены!C247</f>
        <v>м2</v>
      </c>
      <c r="E257" s="152">
        <f t="shared" ref="E257:E263" si="21">$D$12</f>
        <v>0</v>
      </c>
      <c r="F257" s="86">
        <f>Цены!E247</f>
        <v>180</v>
      </c>
      <c r="G257" s="111">
        <f t="shared" si="19"/>
        <v>0</v>
      </c>
      <c r="H257" s="20"/>
    </row>
    <row r="258" spans="1:8" x14ac:dyDescent="0.2">
      <c r="A258" s="5">
        <v>244</v>
      </c>
      <c r="B258" s="153"/>
      <c r="C258" s="84" t="str">
        <f>Цены!B248</f>
        <v>Базовая шпаклевка стен (с ошкуриванием)</v>
      </c>
      <c r="D258" s="85" t="str">
        <f>Цены!C248</f>
        <v>м2</v>
      </c>
      <c r="E258" s="152">
        <f t="shared" si="21"/>
        <v>0</v>
      </c>
      <c r="F258" s="86">
        <f>Цены!E248</f>
        <v>488</v>
      </c>
      <c r="G258" s="111">
        <f t="shared" si="19"/>
        <v>0</v>
      </c>
      <c r="H258" s="20"/>
    </row>
    <row r="259" spans="1:8" x14ac:dyDescent="0.2">
      <c r="A259" s="5">
        <v>245</v>
      </c>
      <c r="B259" s="153"/>
      <c r="C259" s="84" t="str">
        <f>Цены!B249</f>
        <v>Сплошная шпаклевка в 1 слой (с ошкуриванием)</v>
      </c>
      <c r="D259" s="85" t="str">
        <f>Цены!C249</f>
        <v>м2</v>
      </c>
      <c r="E259" s="152">
        <f t="shared" si="21"/>
        <v>0</v>
      </c>
      <c r="F259" s="86">
        <f>Цены!E249</f>
        <v>548</v>
      </c>
      <c r="G259" s="111">
        <f t="shared" si="19"/>
        <v>0</v>
      </c>
      <c r="H259" s="20"/>
    </row>
    <row r="260" spans="1:8" ht="25.5" x14ac:dyDescent="0.2">
      <c r="A260" s="5">
        <v>246</v>
      </c>
      <c r="B260" s="153"/>
      <c r="C260" s="84" t="str">
        <f>Цены!B250</f>
        <v>Шпаклевка стен под оклейку обоями (с ошкуриванием)</v>
      </c>
      <c r="D260" s="85" t="str">
        <f>Цены!C250</f>
        <v>м2</v>
      </c>
      <c r="E260" s="152">
        <f t="shared" si="21"/>
        <v>0</v>
      </c>
      <c r="F260" s="86">
        <f>Цены!E250</f>
        <v>825</v>
      </c>
      <c r="G260" s="111">
        <f t="shared" si="19"/>
        <v>0</v>
      </c>
      <c r="H260" s="20"/>
    </row>
    <row r="261" spans="1:8" ht="25.5" x14ac:dyDescent="0.2">
      <c r="A261" s="5">
        <v>247</v>
      </c>
      <c r="B261" s="153"/>
      <c r="C261" s="84" t="str">
        <f>Цены!B251</f>
        <v>Финишная шпаклевка стен под окраску (2 слоя с ошкуриванием)</v>
      </c>
      <c r="D261" s="85" t="str">
        <f>Цены!C251</f>
        <v>м2</v>
      </c>
      <c r="E261" s="152">
        <f t="shared" si="21"/>
        <v>0</v>
      </c>
      <c r="F261" s="86">
        <f>Цены!E251</f>
        <v>1200</v>
      </c>
      <c r="G261" s="111">
        <f t="shared" si="19"/>
        <v>0</v>
      </c>
      <c r="H261" s="20"/>
    </row>
    <row r="262" spans="1:8" ht="25.5" x14ac:dyDescent="0.2">
      <c r="A262" s="5">
        <v>248</v>
      </c>
      <c r="B262" s="153"/>
      <c r="C262" s="84" t="str">
        <f>Цены!B252</f>
        <v>Шпаклевка стен ГКЛ под оклейку обоями (с ошкуриванием)</v>
      </c>
      <c r="D262" s="85" t="str">
        <f>Цены!C252</f>
        <v>м2</v>
      </c>
      <c r="E262" s="152">
        <f t="shared" si="21"/>
        <v>0</v>
      </c>
      <c r="F262" s="86">
        <f>Цены!E252</f>
        <v>870</v>
      </c>
      <c r="G262" s="111">
        <f t="shared" si="19"/>
        <v>0</v>
      </c>
      <c r="H262" s="20"/>
    </row>
    <row r="263" spans="1:8" ht="25.5" x14ac:dyDescent="0.2">
      <c r="A263" s="5">
        <v>249</v>
      </c>
      <c r="B263" s="153"/>
      <c r="C263" s="84" t="str">
        <f>Цены!B253</f>
        <v>Финишная Шпаклевка стен ГКЛ под окраску (2 слоя с ошкуриванием)</v>
      </c>
      <c r="D263" s="85" t="str">
        <f>Цены!C253</f>
        <v>м2</v>
      </c>
      <c r="E263" s="152">
        <f t="shared" si="21"/>
        <v>0</v>
      </c>
      <c r="F263" s="86">
        <f>Цены!E253</f>
        <v>900</v>
      </c>
      <c r="G263" s="111">
        <f t="shared" si="19"/>
        <v>0</v>
      </c>
      <c r="H263" s="20"/>
    </row>
    <row r="264" spans="1:8" x14ac:dyDescent="0.2">
      <c r="A264" s="5">
        <v>250</v>
      </c>
      <c r="B264" s="153"/>
      <c r="C264" s="84" t="str">
        <f>Цены!B254</f>
        <v xml:space="preserve">Шпаклевка коробов, ниш </v>
      </c>
      <c r="D264" s="85" t="str">
        <f>Цены!C254</f>
        <v>м/п</v>
      </c>
      <c r="E264" s="152">
        <v>0</v>
      </c>
      <c r="F264" s="86">
        <f>Цены!E254</f>
        <v>780</v>
      </c>
      <c r="G264" s="111">
        <f t="shared" si="19"/>
        <v>0</v>
      </c>
      <c r="H264" s="20"/>
    </row>
    <row r="265" spans="1:8" x14ac:dyDescent="0.2">
      <c r="A265" s="5">
        <v>251</v>
      </c>
      <c r="B265" s="153"/>
      <c r="C265" s="84" t="str">
        <f>Цены!B255</f>
        <v xml:space="preserve">Ошкуривание поверхности стен </v>
      </c>
      <c r="D265" s="85" t="str">
        <f>Цены!C255</f>
        <v>м2</v>
      </c>
      <c r="E265" s="152">
        <f>$D$12</f>
        <v>0</v>
      </c>
      <c r="F265" s="86">
        <f>Цены!E255</f>
        <v>480</v>
      </c>
      <c r="G265" s="111">
        <f t="shared" si="19"/>
        <v>0</v>
      </c>
      <c r="H265" s="20"/>
    </row>
    <row r="266" spans="1:8" x14ac:dyDescent="0.2">
      <c r="A266" s="5">
        <v>252</v>
      </c>
      <c r="B266" s="153"/>
      <c r="C266" s="84" t="str">
        <f>Цены!B256</f>
        <v>Поклейка стеклохолста</v>
      </c>
      <c r="D266" s="85" t="str">
        <f>Цены!C256</f>
        <v>м2</v>
      </c>
      <c r="E266" s="152">
        <f>$D$12</f>
        <v>0</v>
      </c>
      <c r="F266" s="86">
        <f>Цены!E256</f>
        <v>435</v>
      </c>
      <c r="G266" s="111">
        <f t="shared" si="19"/>
        <v>0</v>
      </c>
      <c r="H266" s="20"/>
    </row>
    <row r="267" spans="1:8" ht="25.5" x14ac:dyDescent="0.2">
      <c r="A267" s="5">
        <v>253</v>
      </c>
      <c r="B267" s="153"/>
      <c r="C267" s="84" t="str">
        <f>Цены!B257</f>
        <v xml:space="preserve">Устройство ниш глубиной до 7 см в кирпичных стенах </v>
      </c>
      <c r="D267" s="85" t="str">
        <f>Цены!C257</f>
        <v>м/п</v>
      </c>
      <c r="E267" s="152">
        <v>1</v>
      </c>
      <c r="F267" s="86">
        <f>Цены!E257</f>
        <v>2250</v>
      </c>
      <c r="G267" s="111">
        <f t="shared" si="19"/>
        <v>2250</v>
      </c>
      <c r="H267" s="20"/>
    </row>
    <row r="268" spans="1:8" x14ac:dyDescent="0.2">
      <c r="A268" s="5">
        <v>254</v>
      </c>
      <c r="B268" s="153"/>
      <c r="C268" s="84" t="str">
        <f>Цены!B258</f>
        <v>Устройство деревянной обрешетки стены</v>
      </c>
      <c r="D268" s="85" t="str">
        <f>Цены!C258</f>
        <v>м2</v>
      </c>
      <c r="E268" s="152">
        <f>$D$12</f>
        <v>0</v>
      </c>
      <c r="F268" s="86">
        <f>Цены!E258</f>
        <v>518</v>
      </c>
      <c r="G268" s="111">
        <f>E268*F268</f>
        <v>0</v>
      </c>
      <c r="H268" s="20"/>
    </row>
    <row r="269" spans="1:8" x14ac:dyDescent="0.2">
      <c r="A269" s="5">
        <v>255</v>
      </c>
      <c r="B269" s="9" t="str">
        <f>IF(SUM(B270:B281)&gt;0,1,"")</f>
        <v/>
      </c>
      <c r="C269" s="428" t="s">
        <v>49</v>
      </c>
      <c r="D269" s="428"/>
      <c r="E269" s="428"/>
      <c r="F269" s="428"/>
      <c r="G269" s="428"/>
      <c r="H269" s="20"/>
    </row>
    <row r="270" spans="1:8" x14ac:dyDescent="0.2">
      <c r="A270" s="5">
        <v>256</v>
      </c>
      <c r="B270" s="153"/>
      <c r="C270" s="84" t="str">
        <f>Цены!B260</f>
        <v>Грунтовка откосов, углов</v>
      </c>
      <c r="D270" s="85" t="str">
        <f>Цены!C260</f>
        <v>м/п</v>
      </c>
      <c r="E270" s="152">
        <f t="shared" ref="E270:E281" si="22">$G$13</f>
        <v>0</v>
      </c>
      <c r="F270" s="86">
        <f>Цены!E260</f>
        <v>98</v>
      </c>
      <c r="G270" s="111">
        <f t="shared" ref="G270:G281" si="23">E270*F270</f>
        <v>0</v>
      </c>
      <c r="H270" s="20"/>
    </row>
    <row r="271" spans="1:8" ht="25.5" x14ac:dyDescent="0.2">
      <c r="A271" s="5">
        <v>257</v>
      </c>
      <c r="B271" s="153"/>
      <c r="C271" s="84" t="str">
        <f>Цены!B261</f>
        <v xml:space="preserve">Установка штукатурных уголков ( перфорированных) </v>
      </c>
      <c r="D271" s="85" t="str">
        <f>Цены!C261</f>
        <v>м/п</v>
      </c>
      <c r="E271" s="152">
        <f t="shared" si="22"/>
        <v>0</v>
      </c>
      <c r="F271" s="86">
        <f>Цены!E261</f>
        <v>188</v>
      </c>
      <c r="G271" s="111">
        <f t="shared" si="23"/>
        <v>0</v>
      </c>
      <c r="H271" s="20"/>
    </row>
    <row r="272" spans="1:8" x14ac:dyDescent="0.2">
      <c r="A272" s="5">
        <v>258</v>
      </c>
      <c r="B272" s="153"/>
      <c r="C272" s="84" t="str">
        <f>Цены!B262</f>
        <v>Штукатурка откосов до 40 см, углов</v>
      </c>
      <c r="D272" s="85" t="str">
        <f>Цены!C262</f>
        <v>м/п</v>
      </c>
      <c r="E272" s="152">
        <f t="shared" si="22"/>
        <v>0</v>
      </c>
      <c r="F272" s="86">
        <f>Цены!E262</f>
        <v>683</v>
      </c>
      <c r="G272" s="111">
        <f t="shared" si="23"/>
        <v>0</v>
      </c>
      <c r="H272" s="20"/>
    </row>
    <row r="273" spans="1:8" x14ac:dyDescent="0.2">
      <c r="A273" s="5">
        <v>259</v>
      </c>
      <c r="B273" s="153"/>
      <c r="C273" s="84" t="str">
        <f>Цены!B263</f>
        <v>Штукатурка откосов от 40 до 60 см, углов</v>
      </c>
      <c r="D273" s="85" t="str">
        <f>Цены!C263</f>
        <v>м/п</v>
      </c>
      <c r="E273" s="152">
        <f t="shared" si="22"/>
        <v>0</v>
      </c>
      <c r="F273" s="86">
        <f>Цены!E263</f>
        <v>713</v>
      </c>
      <c r="G273" s="111">
        <f t="shared" si="23"/>
        <v>0</v>
      </c>
      <c r="H273" s="20"/>
    </row>
    <row r="274" spans="1:8" x14ac:dyDescent="0.2">
      <c r="A274" s="5">
        <v>260</v>
      </c>
      <c r="B274" s="153"/>
      <c r="C274" s="84" t="str">
        <f>Цены!B264</f>
        <v>Штукатурка откосов арочных</v>
      </c>
      <c r="D274" s="85" t="str">
        <f>Цены!C264</f>
        <v>м/п</v>
      </c>
      <c r="E274" s="152">
        <f t="shared" si="22"/>
        <v>0</v>
      </c>
      <c r="F274" s="86">
        <f>Цены!E264</f>
        <v>1193</v>
      </c>
      <c r="G274" s="111">
        <f t="shared" si="23"/>
        <v>0</v>
      </c>
      <c r="H274" s="20"/>
    </row>
    <row r="275" spans="1:8" x14ac:dyDescent="0.2">
      <c r="A275" s="5">
        <v>261</v>
      </c>
      <c r="B275" s="153"/>
      <c r="C275" s="84" t="str">
        <f>Цены!B265</f>
        <v>Утепление откосов</v>
      </c>
      <c r="D275" s="85" t="str">
        <f>Цены!C265</f>
        <v>м/п</v>
      </c>
      <c r="E275" s="152">
        <f t="shared" si="22"/>
        <v>0</v>
      </c>
      <c r="F275" s="86">
        <f>Цены!E265</f>
        <v>171</v>
      </c>
      <c r="G275" s="111">
        <f t="shared" si="23"/>
        <v>0</v>
      </c>
      <c r="H275" s="20"/>
    </row>
    <row r="276" spans="1:8" x14ac:dyDescent="0.2">
      <c r="A276" s="5">
        <v>262</v>
      </c>
      <c r="B276" s="153"/>
      <c r="C276" s="84" t="str">
        <f>Цены!B266</f>
        <v>Запенивание стыков</v>
      </c>
      <c r="D276" s="85" t="str">
        <f>Цены!C266</f>
        <v>м/п</v>
      </c>
      <c r="E276" s="152">
        <f t="shared" si="22"/>
        <v>0</v>
      </c>
      <c r="F276" s="86">
        <f>Цены!E266</f>
        <v>189</v>
      </c>
      <c r="G276" s="111">
        <f t="shared" si="23"/>
        <v>0</v>
      </c>
      <c r="H276" s="20"/>
    </row>
    <row r="277" spans="1:8" x14ac:dyDescent="0.2">
      <c r="A277" s="5">
        <v>263</v>
      </c>
      <c r="B277" s="153"/>
      <c r="C277" s="84" t="str">
        <f>Цены!B267</f>
        <v>Устройство откосов из ГКЛ</v>
      </c>
      <c r="D277" s="85" t="str">
        <f>Цены!C267</f>
        <v>м/п</v>
      </c>
      <c r="E277" s="152">
        <f t="shared" si="22"/>
        <v>0</v>
      </c>
      <c r="F277" s="86">
        <f>Цены!E267</f>
        <v>1238</v>
      </c>
      <c r="G277" s="111">
        <f t="shared" si="23"/>
        <v>0</v>
      </c>
      <c r="H277" s="20"/>
    </row>
    <row r="278" spans="1:8" x14ac:dyDescent="0.2">
      <c r="A278" s="5">
        <v>264</v>
      </c>
      <c r="B278" s="153"/>
      <c r="C278" s="84" t="str">
        <f>Цены!B268</f>
        <v xml:space="preserve">Оклейка стеклохолстом / малярной сеткой откосов </v>
      </c>
      <c r="D278" s="85" t="str">
        <f>Цены!C268</f>
        <v>м/п</v>
      </c>
      <c r="E278" s="152">
        <f t="shared" si="22"/>
        <v>0</v>
      </c>
      <c r="F278" s="86">
        <f>Цены!E268</f>
        <v>323</v>
      </c>
      <c r="G278" s="111">
        <f t="shared" si="23"/>
        <v>0</v>
      </c>
      <c r="H278" s="20"/>
    </row>
    <row r="279" spans="1:8" x14ac:dyDescent="0.2">
      <c r="A279" s="5">
        <v>265</v>
      </c>
      <c r="B279" s="153"/>
      <c r="C279" s="84" t="str">
        <f>Цены!B269</f>
        <v>Шпаклевка откосов, углов</v>
      </c>
      <c r="D279" s="85" t="str">
        <f>Цены!C269</f>
        <v>м/п</v>
      </c>
      <c r="E279" s="152">
        <f t="shared" si="22"/>
        <v>0</v>
      </c>
      <c r="F279" s="86">
        <f>Цены!E269</f>
        <v>870</v>
      </c>
      <c r="G279" s="111">
        <f t="shared" si="23"/>
        <v>0</v>
      </c>
      <c r="H279" s="20"/>
    </row>
    <row r="280" spans="1:8" x14ac:dyDescent="0.2">
      <c r="A280" s="5">
        <v>266</v>
      </c>
      <c r="B280" s="153"/>
      <c r="C280" s="84" t="str">
        <f>Цены!B270</f>
        <v>Формирование дверного проема</v>
      </c>
      <c r="D280" s="85" t="str">
        <f>Цены!C270</f>
        <v>м/п</v>
      </c>
      <c r="E280" s="152">
        <f t="shared" si="22"/>
        <v>0</v>
      </c>
      <c r="F280" s="86">
        <f>Цены!E270</f>
        <v>2250</v>
      </c>
      <c r="G280" s="111">
        <f t="shared" si="23"/>
        <v>0</v>
      </c>
      <c r="H280" s="20"/>
    </row>
    <row r="281" spans="1:8" x14ac:dyDescent="0.2">
      <c r="A281" s="5">
        <v>267</v>
      </c>
      <c r="B281" s="153"/>
      <c r="C281" s="84" t="str">
        <f>Цены!B271</f>
        <v>Шпаклевка откосов под окраску</v>
      </c>
      <c r="D281" s="85" t="str">
        <f>Цены!C271</f>
        <v>м/п</v>
      </c>
      <c r="E281" s="152">
        <f t="shared" si="22"/>
        <v>0</v>
      </c>
      <c r="F281" s="86">
        <f>Цены!E271</f>
        <v>870</v>
      </c>
      <c r="G281" s="111">
        <f t="shared" si="23"/>
        <v>0</v>
      </c>
      <c r="H281" s="20"/>
    </row>
    <row r="282" spans="1:8" ht="12.95" customHeight="1" x14ac:dyDescent="0.2">
      <c r="A282" s="5">
        <v>268</v>
      </c>
      <c r="B282" s="9" t="str">
        <f>IF(SUM(B283:B331)&gt;0,1,"")</f>
        <v/>
      </c>
      <c r="C282" s="428" t="s">
        <v>59</v>
      </c>
      <c r="D282" s="428"/>
      <c r="E282" s="428"/>
      <c r="F282" s="428"/>
      <c r="G282" s="428"/>
      <c r="H282" s="20"/>
    </row>
    <row r="283" spans="1:8" x14ac:dyDescent="0.2">
      <c r="A283" s="5">
        <v>269</v>
      </c>
      <c r="B283" s="153"/>
      <c r="C283" s="84" t="str">
        <f>Цены!B273</f>
        <v xml:space="preserve">Грунтовка потолков </v>
      </c>
      <c r="D283" s="85" t="str">
        <f>Цены!C273</f>
        <v>м2</v>
      </c>
      <c r="E283" s="152">
        <f t="shared" ref="E283:E291" si="24">$D$10</f>
        <v>0</v>
      </c>
      <c r="F283" s="86">
        <f>Цены!E273</f>
        <v>150</v>
      </c>
      <c r="G283" s="111">
        <f t="shared" ref="G283:G314" si="25">E283*F283</f>
        <v>0</v>
      </c>
      <c r="H283" s="20"/>
    </row>
    <row r="284" spans="1:8" x14ac:dyDescent="0.2">
      <c r="A284" s="5">
        <v>270</v>
      </c>
      <c r="B284" s="153"/>
      <c r="C284" s="84" t="str">
        <f>Цены!B274</f>
        <v xml:space="preserve">Грунтовка потолков второй и последующие слои </v>
      </c>
      <c r="D284" s="85" t="str">
        <f>Цены!C274</f>
        <v>м2</v>
      </c>
      <c r="E284" s="152">
        <f t="shared" si="24"/>
        <v>0</v>
      </c>
      <c r="F284" s="86">
        <f>Цены!E274</f>
        <v>150</v>
      </c>
      <c r="G284" s="111">
        <f t="shared" si="25"/>
        <v>0</v>
      </c>
      <c r="H284" s="20"/>
    </row>
    <row r="285" spans="1:8" x14ac:dyDescent="0.2">
      <c r="A285" s="5">
        <v>271</v>
      </c>
      <c r="B285" s="153"/>
      <c r="C285" s="84" t="str">
        <f>Цены!B275</f>
        <v>Грунтовка потолков бетонконтактом</v>
      </c>
      <c r="D285" s="85" t="str">
        <f>Цены!C275</f>
        <v>м2</v>
      </c>
      <c r="E285" s="152">
        <f t="shared" si="24"/>
        <v>0</v>
      </c>
      <c r="F285" s="86">
        <f>Цены!E275</f>
        <v>225</v>
      </c>
      <c r="G285" s="111">
        <f t="shared" si="25"/>
        <v>0</v>
      </c>
      <c r="H285" s="20"/>
    </row>
    <row r="286" spans="1:8" x14ac:dyDescent="0.2">
      <c r="A286" s="5">
        <v>272</v>
      </c>
      <c r="B286" s="153"/>
      <c r="C286" s="84" t="str">
        <f>Цены!B276</f>
        <v xml:space="preserve">Гидроизоляция потолков </v>
      </c>
      <c r="D286" s="85" t="str">
        <f>Цены!C276</f>
        <v>м2</v>
      </c>
      <c r="E286" s="152">
        <f t="shared" si="24"/>
        <v>0</v>
      </c>
      <c r="F286" s="86">
        <f>Цены!E276</f>
        <v>600</v>
      </c>
      <c r="G286" s="111">
        <f t="shared" si="25"/>
        <v>0</v>
      </c>
      <c r="H286" s="20"/>
    </row>
    <row r="287" spans="1:8" x14ac:dyDescent="0.2">
      <c r="A287" s="5">
        <v>273</v>
      </c>
      <c r="B287" s="153"/>
      <c r="C287" s="84" t="str">
        <f>Цены!B277</f>
        <v>Обработка анти плесенью(потолок)</v>
      </c>
      <c r="D287" s="85" t="str">
        <f>Цены!C277</f>
        <v>м2</v>
      </c>
      <c r="E287" s="152">
        <f t="shared" si="24"/>
        <v>0</v>
      </c>
      <c r="F287" s="86">
        <f>Цены!E277</f>
        <v>294</v>
      </c>
      <c r="G287" s="111">
        <f t="shared" si="25"/>
        <v>0</v>
      </c>
      <c r="H287" s="20"/>
    </row>
    <row r="288" spans="1:8" ht="25.5" x14ac:dyDescent="0.2">
      <c r="A288" s="5">
        <v>274</v>
      </c>
      <c r="B288" s="153"/>
      <c r="C288" s="84" t="str">
        <f>Цены!B278</f>
        <v xml:space="preserve">Монтаж металлической штукатурной сетки на потолке </v>
      </c>
      <c r="D288" s="85" t="str">
        <f>Цены!C278</f>
        <v>м2</v>
      </c>
      <c r="E288" s="152">
        <f t="shared" si="24"/>
        <v>0</v>
      </c>
      <c r="F288" s="86">
        <f>Цены!E278</f>
        <v>563</v>
      </c>
      <c r="G288" s="111">
        <f t="shared" si="25"/>
        <v>0</v>
      </c>
      <c r="H288" s="20"/>
    </row>
    <row r="289" spans="1:8" x14ac:dyDescent="0.2">
      <c r="A289" s="5">
        <v>275</v>
      </c>
      <c r="B289" s="153"/>
      <c r="C289" s="84" t="str">
        <f>Цены!B279</f>
        <v>Штукатурка потолков простая (под провило)</v>
      </c>
      <c r="D289" s="85" t="str">
        <f>Цены!C279</f>
        <v>м2</v>
      </c>
      <c r="E289" s="152">
        <f t="shared" si="24"/>
        <v>0</v>
      </c>
      <c r="F289" s="86">
        <f>Цены!E279</f>
        <v>794</v>
      </c>
      <c r="G289" s="111">
        <f t="shared" si="25"/>
        <v>0</v>
      </c>
      <c r="H289" s="20"/>
    </row>
    <row r="290" spans="1:8" x14ac:dyDescent="0.2">
      <c r="A290" s="5">
        <v>276</v>
      </c>
      <c r="B290" s="153"/>
      <c r="C290" s="84" t="str">
        <f>Цены!B280</f>
        <v>Штукатурка улучшенная до 1 см гипсовой смесью</v>
      </c>
      <c r="D290" s="85" t="str">
        <f>Цены!C280</f>
        <v>м2</v>
      </c>
      <c r="E290" s="152">
        <f t="shared" si="24"/>
        <v>0</v>
      </c>
      <c r="F290" s="86">
        <f>Цены!E280</f>
        <v>987</v>
      </c>
      <c r="G290" s="111">
        <f t="shared" si="25"/>
        <v>0</v>
      </c>
      <c r="H290" s="20"/>
    </row>
    <row r="291" spans="1:8" ht="25.5" x14ac:dyDescent="0.2">
      <c r="A291" s="5">
        <v>277</v>
      </c>
      <c r="B291" s="153"/>
      <c r="C291" s="84" t="str">
        <f>Цены!B281</f>
        <v>Штукатурка потолков по маякам до 3 см гипсовой смесью</v>
      </c>
      <c r="D291" s="85" t="str">
        <f>Цены!C281</f>
        <v>м2</v>
      </c>
      <c r="E291" s="152">
        <f t="shared" si="24"/>
        <v>0</v>
      </c>
      <c r="F291" s="86">
        <f>Цены!E281</f>
        <v>1265</v>
      </c>
      <c r="G291" s="111">
        <f t="shared" si="25"/>
        <v>0</v>
      </c>
      <c r="H291" s="20"/>
    </row>
    <row r="292" spans="1:8" x14ac:dyDescent="0.2">
      <c r="A292" s="5">
        <v>278</v>
      </c>
      <c r="B292" s="153"/>
      <c r="C292" s="84" t="str">
        <f>Цены!B282</f>
        <v>Заделка трещин рустов</v>
      </c>
      <c r="D292" s="85" t="str">
        <f>Цены!C282</f>
        <v>м/п</v>
      </c>
      <c r="E292" s="152">
        <f>$D$9</f>
        <v>0</v>
      </c>
      <c r="F292" s="86">
        <f>Цены!E282</f>
        <v>213</v>
      </c>
      <c r="G292" s="111">
        <f t="shared" si="25"/>
        <v>0</v>
      </c>
      <c r="H292" s="20"/>
    </row>
    <row r="293" spans="1:8" x14ac:dyDescent="0.2">
      <c r="A293" s="5">
        <v>279</v>
      </c>
      <c r="B293" s="153"/>
      <c r="C293" s="84" t="str">
        <f>Цены!B283</f>
        <v>Устройство теплоизоляции пеноплексом</v>
      </c>
      <c r="D293" s="85" t="str">
        <f>Цены!C283</f>
        <v>м2</v>
      </c>
      <c r="E293" s="152">
        <f t="shared" ref="E293:E299" si="26">$D$10</f>
        <v>0</v>
      </c>
      <c r="F293" s="86">
        <f>Цены!E283</f>
        <v>518</v>
      </c>
      <c r="G293" s="111">
        <f t="shared" si="25"/>
        <v>0</v>
      </c>
      <c r="H293" s="20"/>
    </row>
    <row r="294" spans="1:8" ht="25.5" x14ac:dyDescent="0.2">
      <c r="A294" s="5">
        <v>280</v>
      </c>
      <c r="B294" s="153"/>
      <c r="C294" s="84" t="str">
        <f>Цены!B284</f>
        <v>Устройство тепло/звукоизоляции минеральной ватой</v>
      </c>
      <c r="D294" s="85" t="str">
        <f>Цены!C284</f>
        <v>м2</v>
      </c>
      <c r="E294" s="152">
        <f t="shared" si="26"/>
        <v>0</v>
      </c>
      <c r="F294" s="86">
        <f>Цены!E284</f>
        <v>938</v>
      </c>
      <c r="G294" s="111">
        <f t="shared" si="25"/>
        <v>0</v>
      </c>
      <c r="H294" s="20"/>
    </row>
    <row r="295" spans="1:8" x14ac:dyDescent="0.2">
      <c r="A295" s="5">
        <v>281</v>
      </c>
      <c r="B295" s="153"/>
      <c r="C295" s="84" t="str">
        <f>Цены!B285</f>
        <v>Устройство шумоизоляционного мата на потолоке</v>
      </c>
      <c r="D295" s="85" t="str">
        <f>Цены!C285</f>
        <v>м2</v>
      </c>
      <c r="E295" s="152">
        <f t="shared" si="26"/>
        <v>0</v>
      </c>
      <c r="F295" s="86">
        <f>Цены!E285</f>
        <v>1350</v>
      </c>
      <c r="G295" s="111">
        <f t="shared" si="25"/>
        <v>0</v>
      </c>
      <c r="H295" s="20"/>
    </row>
    <row r="296" spans="1:8" x14ac:dyDescent="0.2">
      <c r="A296" s="5">
        <v>282</v>
      </c>
      <c r="B296" s="153"/>
      <c r="C296" s="84" t="str">
        <f>Цены!B286</f>
        <v>Устройство пароизоляции</v>
      </c>
      <c r="D296" s="85" t="str">
        <f>Цены!C286</f>
        <v>м2</v>
      </c>
      <c r="E296" s="152">
        <f t="shared" si="26"/>
        <v>0</v>
      </c>
      <c r="F296" s="86">
        <f>Цены!E286</f>
        <v>215</v>
      </c>
      <c r="G296" s="111">
        <f t="shared" si="25"/>
        <v>0</v>
      </c>
      <c r="H296" s="20"/>
    </row>
    <row r="297" spans="1:8" x14ac:dyDescent="0.2">
      <c r="A297" s="5">
        <v>283</v>
      </c>
      <c r="B297" s="153"/>
      <c r="C297" s="84" t="str">
        <f>Цены!B287</f>
        <v>Устройство деревянной обрешетки</v>
      </c>
      <c r="D297" s="85" t="str">
        <f>Цены!C287</f>
        <v>м2</v>
      </c>
      <c r="E297" s="152">
        <f t="shared" si="26"/>
        <v>0</v>
      </c>
      <c r="F297" s="86">
        <f>Цены!E287</f>
        <v>555</v>
      </c>
      <c r="G297" s="111">
        <f t="shared" si="25"/>
        <v>0</v>
      </c>
      <c r="H297" s="20"/>
    </row>
    <row r="298" spans="1:8" ht="25.5" x14ac:dyDescent="0.2">
      <c r="A298" s="5">
        <v>284</v>
      </c>
      <c r="B298" s="153"/>
      <c r="C298" s="84" t="str">
        <f>Цены!B288</f>
        <v>Устройство потолков из ГКЛ ( с устройством каркаса)</v>
      </c>
      <c r="D298" s="85" t="str">
        <f>Цены!C288</f>
        <v>м2</v>
      </c>
      <c r="E298" s="152">
        <f t="shared" si="26"/>
        <v>0</v>
      </c>
      <c r="F298" s="86">
        <f>Цены!E288</f>
        <v>2475</v>
      </c>
      <c r="G298" s="111">
        <f t="shared" si="25"/>
        <v>0</v>
      </c>
      <c r="H298" s="20"/>
    </row>
    <row r="299" spans="1:8" ht="25.5" x14ac:dyDescent="0.2">
      <c r="A299" s="5">
        <v>285</v>
      </c>
      <c r="B299" s="153"/>
      <c r="C299" s="84" t="str">
        <f>Цены!B289</f>
        <v>Устройство потолков из ГКЛ в 2 слоя ( с устройством каркаса)</v>
      </c>
      <c r="D299" s="85" t="str">
        <f>Цены!C289</f>
        <v>м2</v>
      </c>
      <c r="E299" s="152">
        <f t="shared" si="26"/>
        <v>0</v>
      </c>
      <c r="F299" s="86">
        <f>Цены!E289</f>
        <v>2918</v>
      </c>
      <c r="G299" s="111">
        <f t="shared" si="25"/>
        <v>0</v>
      </c>
      <c r="H299" s="20"/>
    </row>
    <row r="300" spans="1:8" x14ac:dyDescent="0.2">
      <c r="A300" s="5">
        <v>286</v>
      </c>
      <c r="B300" s="153"/>
      <c r="C300" s="84" t="str">
        <f>Цены!B290</f>
        <v xml:space="preserve">Устройство коробов из ГКЛ  на потолке </v>
      </c>
      <c r="D300" s="85" t="str">
        <f>Цены!C290</f>
        <v>м/п</v>
      </c>
      <c r="E300" s="152">
        <v>1</v>
      </c>
      <c r="F300" s="86">
        <f>Цены!E290</f>
        <v>3218</v>
      </c>
      <c r="G300" s="111">
        <f t="shared" si="25"/>
        <v>3218</v>
      </c>
      <c r="H300" s="20"/>
    </row>
    <row r="301" spans="1:8" ht="25.5" x14ac:dyDescent="0.2">
      <c r="A301" s="5">
        <v>287</v>
      </c>
      <c r="B301" s="153"/>
      <c r="C301" s="84" t="str">
        <f>Цены!B291</f>
        <v>Устройство коробов из ГКЛ на потолке с нишей для скрытой подсветки</v>
      </c>
      <c r="D301" s="85" t="str">
        <f>Цены!C291</f>
        <v>м/п</v>
      </c>
      <c r="E301" s="152">
        <v>1</v>
      </c>
      <c r="F301" s="86">
        <f>Цены!E291</f>
        <v>3683</v>
      </c>
      <c r="G301" s="111">
        <f t="shared" si="25"/>
        <v>3683</v>
      </c>
      <c r="H301" s="20"/>
    </row>
    <row r="302" spans="1:8" ht="25.5" x14ac:dyDescent="0.2">
      <c r="A302" s="5">
        <v>288</v>
      </c>
      <c r="B302" s="153"/>
      <c r="C302" s="84" t="str">
        <f>Цены!B292</f>
        <v>Устройство потолков из ГКЛ в 2 уровня прямолинейного</v>
      </c>
      <c r="D302" s="85" t="str">
        <f>Цены!C292</f>
        <v>м2</v>
      </c>
      <c r="E302" s="152">
        <f>$D$10</f>
        <v>0</v>
      </c>
      <c r="F302" s="86">
        <f>Цены!E292</f>
        <v>3975</v>
      </c>
      <c r="G302" s="111">
        <f t="shared" si="25"/>
        <v>0</v>
      </c>
      <c r="H302" s="20"/>
    </row>
    <row r="303" spans="1:8" ht="25.5" x14ac:dyDescent="0.2">
      <c r="A303" s="5">
        <v>289</v>
      </c>
      <c r="B303" s="153"/>
      <c r="C303" s="84" t="str">
        <f>Цены!B293</f>
        <v>Устройство потолков из ГКЛ в 2 уровня криволинейного</v>
      </c>
      <c r="D303" s="85" t="str">
        <f>Цены!C293</f>
        <v>м2</v>
      </c>
      <c r="E303" s="152">
        <f>$D$10</f>
        <v>0</v>
      </c>
      <c r="F303" s="86">
        <f>Цены!E293</f>
        <v>4860</v>
      </c>
      <c r="G303" s="111">
        <f t="shared" si="25"/>
        <v>0</v>
      </c>
      <c r="H303" s="20"/>
    </row>
    <row r="304" spans="1:8" ht="25.5" x14ac:dyDescent="0.2">
      <c r="A304" s="5">
        <v>290</v>
      </c>
      <c r="B304" s="153"/>
      <c r="C304" s="84" t="str">
        <f>Цены!B294</f>
        <v xml:space="preserve">Монтаж ниши для парящего потолка из гипсокартона </v>
      </c>
      <c r="D304" s="85" t="str">
        <f>Цены!C294</f>
        <v>м/п</v>
      </c>
      <c r="E304" s="152">
        <f>$D$9</f>
        <v>0</v>
      </c>
      <c r="F304" s="86">
        <f>Цены!E294</f>
        <v>3683</v>
      </c>
      <c r="G304" s="111">
        <f t="shared" si="25"/>
        <v>0</v>
      </c>
      <c r="H304" s="20"/>
    </row>
    <row r="305" spans="1:8" x14ac:dyDescent="0.2">
      <c r="A305" s="5">
        <v>291</v>
      </c>
      <c r="B305" s="153"/>
      <c r="C305" s="84" t="str">
        <f>Цены!B295</f>
        <v xml:space="preserve">Монтаж полки из ГКЛ  для скрытой подсветки </v>
      </c>
      <c r="D305" s="85" t="str">
        <f>Цены!C295</f>
        <v>м/п</v>
      </c>
      <c r="E305" s="152">
        <f>$D$9</f>
        <v>0</v>
      </c>
      <c r="F305" s="86">
        <f>Цены!E295</f>
        <v>2468</v>
      </c>
      <c r="G305" s="111">
        <f t="shared" si="25"/>
        <v>0</v>
      </c>
      <c r="H305" s="20"/>
    </row>
    <row r="306" spans="1:8" x14ac:dyDescent="0.2">
      <c r="A306" s="5">
        <v>292</v>
      </c>
      <c r="B306" s="153"/>
      <c r="C306" s="84" t="str">
        <f>Цены!B296</f>
        <v>Монтаж ниши из ГКЛ для скрытого карниза</v>
      </c>
      <c r="D306" s="85" t="str">
        <f>Цены!C296</f>
        <v>м/п</v>
      </c>
      <c r="E306" s="152">
        <f>$D$9</f>
        <v>0</v>
      </c>
      <c r="F306" s="86">
        <f>Цены!E296</f>
        <v>1853</v>
      </c>
      <c r="G306" s="111">
        <f t="shared" si="25"/>
        <v>0</v>
      </c>
      <c r="H306" s="20"/>
    </row>
    <row r="307" spans="1:8" x14ac:dyDescent="0.2">
      <c r="A307" s="5">
        <v>293</v>
      </c>
      <c r="B307" s="153"/>
      <c r="C307" s="84" t="str">
        <f>Цены!B297</f>
        <v>Устройство закладной на потолке</v>
      </c>
      <c r="D307" s="85" t="str">
        <f>Цены!C297</f>
        <v>м/п</v>
      </c>
      <c r="E307" s="152">
        <f>$D$10</f>
        <v>0</v>
      </c>
      <c r="F307" s="86">
        <f>Цены!E297</f>
        <v>300</v>
      </c>
      <c r="G307" s="111">
        <f t="shared" si="25"/>
        <v>0</v>
      </c>
      <c r="H307" s="20"/>
    </row>
    <row r="308" spans="1:8" ht="25.5" x14ac:dyDescent="0.2">
      <c r="A308" s="5">
        <v>294</v>
      </c>
      <c r="B308" s="153"/>
      <c r="C308" s="84" t="str">
        <f>Цены!B298</f>
        <v xml:space="preserve">Устройство криволинейных коробов из ГКЛ на потолке </v>
      </c>
      <c r="D308" s="85" t="str">
        <f>Цены!C298</f>
        <v>м/п</v>
      </c>
      <c r="E308" s="152">
        <f>$D$9</f>
        <v>0</v>
      </c>
      <c r="F308" s="86">
        <f>Цены!E298</f>
        <v>4215</v>
      </c>
      <c r="G308" s="111">
        <f t="shared" si="25"/>
        <v>0</v>
      </c>
      <c r="H308" s="20"/>
    </row>
    <row r="309" spans="1:8" x14ac:dyDescent="0.2">
      <c r="A309" s="5">
        <v>295</v>
      </c>
      <c r="B309" s="153"/>
      <c r="C309" s="84" t="str">
        <f>Цены!B299</f>
        <v>Установка уголков перфорированных арочных</v>
      </c>
      <c r="D309" s="85" t="str">
        <f>Цены!C299</f>
        <v>м/п</v>
      </c>
      <c r="E309" s="152">
        <f>$D$9</f>
        <v>0</v>
      </c>
      <c r="F309" s="86">
        <f>Цены!E299</f>
        <v>338</v>
      </c>
      <c r="G309" s="111">
        <f t="shared" si="25"/>
        <v>0</v>
      </c>
      <c r="H309" s="20"/>
    </row>
    <row r="310" spans="1:8" x14ac:dyDescent="0.2">
      <c r="A310" s="5">
        <v>296</v>
      </c>
      <c r="B310" s="153"/>
      <c r="C310" s="84" t="str">
        <f>Цены!B300</f>
        <v>Установка уголков перфорированных</v>
      </c>
      <c r="D310" s="85" t="str">
        <f>Цены!C300</f>
        <v>м/п</v>
      </c>
      <c r="E310" s="152">
        <f>$D$10</f>
        <v>0</v>
      </c>
      <c r="F310" s="86">
        <f>Цены!E300</f>
        <v>263</v>
      </c>
      <c r="G310" s="111">
        <f t="shared" si="25"/>
        <v>0</v>
      </c>
      <c r="H310" s="20"/>
    </row>
    <row r="311" spans="1:8" x14ac:dyDescent="0.2">
      <c r="A311" s="5">
        <v>297</v>
      </c>
      <c r="B311" s="153"/>
      <c r="C311" s="84" t="str">
        <f>Цены!B301</f>
        <v>Проклейка швов ГКЛ серпянкой/малярной лентой</v>
      </c>
      <c r="D311" s="85" t="str">
        <f>Цены!C301</f>
        <v>м/п</v>
      </c>
      <c r="E311" s="152">
        <f>$D$9</f>
        <v>0</v>
      </c>
      <c r="F311" s="86">
        <f>Цены!E301</f>
        <v>188</v>
      </c>
      <c r="G311" s="111">
        <f t="shared" si="25"/>
        <v>0</v>
      </c>
      <c r="H311" s="20"/>
    </row>
    <row r="312" spans="1:8" x14ac:dyDescent="0.2">
      <c r="A312" s="5">
        <v>298</v>
      </c>
      <c r="B312" s="153"/>
      <c r="C312" s="84" t="str">
        <f>Цены!B302</f>
        <v>Поклейка  стеклохолста(потолок)</v>
      </c>
      <c r="D312" s="85" t="str">
        <f>Цены!C302</f>
        <v>м2</v>
      </c>
      <c r="E312" s="152">
        <f t="shared" ref="E312:E320" si="27">$D$10</f>
        <v>0</v>
      </c>
      <c r="F312" s="86">
        <f>Цены!E302</f>
        <v>428</v>
      </c>
      <c r="G312" s="111">
        <f t="shared" si="25"/>
        <v>0</v>
      </c>
      <c r="H312" s="20"/>
    </row>
    <row r="313" spans="1:8" x14ac:dyDescent="0.2">
      <c r="A313" s="5">
        <v>299</v>
      </c>
      <c r="B313" s="153"/>
      <c r="C313" s="84" t="str">
        <f>Цены!B303</f>
        <v xml:space="preserve">Монтаж малярной сетки / серпянки </v>
      </c>
      <c r="D313" s="85" t="str">
        <f>Цены!C303</f>
        <v>м/п</v>
      </c>
      <c r="E313" s="152">
        <f t="shared" si="27"/>
        <v>0</v>
      </c>
      <c r="F313" s="86">
        <f>Цены!E303</f>
        <v>188</v>
      </c>
      <c r="G313" s="111">
        <f t="shared" si="25"/>
        <v>0</v>
      </c>
      <c r="H313" s="20"/>
    </row>
    <row r="314" spans="1:8" x14ac:dyDescent="0.2">
      <c r="A314" s="5">
        <v>300</v>
      </c>
      <c r="B314" s="153"/>
      <c r="C314" s="84" t="str">
        <f>Цены!B304</f>
        <v>Сплошная шпаклевка в один слой</v>
      </c>
      <c r="D314" s="85" t="str">
        <f>Цены!C304</f>
        <v>м2</v>
      </c>
      <c r="E314" s="152">
        <f t="shared" si="27"/>
        <v>0</v>
      </c>
      <c r="F314" s="86">
        <f>Цены!E304</f>
        <v>563</v>
      </c>
      <c r="G314" s="111">
        <f t="shared" si="25"/>
        <v>0</v>
      </c>
      <c r="H314" s="20"/>
    </row>
    <row r="315" spans="1:8" x14ac:dyDescent="0.2">
      <c r="A315" s="5">
        <v>301</v>
      </c>
      <c r="B315" s="153"/>
      <c r="C315" s="84" t="str">
        <f>Цены!B305</f>
        <v>Базовая шпаклевка (с ошкуриванием)</v>
      </c>
      <c r="D315" s="85" t="str">
        <f>Цены!C305</f>
        <v>м2</v>
      </c>
      <c r="E315" s="152">
        <f t="shared" si="27"/>
        <v>0</v>
      </c>
      <c r="F315" s="86">
        <f>Цены!E305</f>
        <v>645</v>
      </c>
      <c r="G315" s="111">
        <f t="shared" ref="G315:G331" si="28">E315*F315</f>
        <v>0</v>
      </c>
      <c r="H315" s="20"/>
    </row>
    <row r="316" spans="1:8" x14ac:dyDescent="0.2">
      <c r="A316" s="5">
        <v>302</v>
      </c>
      <c r="B316" s="153"/>
      <c r="C316" s="84" t="str">
        <f>Цены!B306</f>
        <v>Шпаклевка потолков в два слоя под обои</v>
      </c>
      <c r="D316" s="85" t="str">
        <f>Цены!C306</f>
        <v>м2</v>
      </c>
      <c r="E316" s="152">
        <f t="shared" si="27"/>
        <v>0</v>
      </c>
      <c r="F316" s="86">
        <f>Цены!E306</f>
        <v>786</v>
      </c>
      <c r="G316" s="111">
        <f t="shared" si="28"/>
        <v>0</v>
      </c>
      <c r="H316" s="20"/>
    </row>
    <row r="317" spans="1:8" x14ac:dyDescent="0.2">
      <c r="A317" s="5">
        <v>303</v>
      </c>
      <c r="B317" s="153"/>
      <c r="C317" s="84" t="str">
        <f>Цены!B307</f>
        <v>Шпаклевка потолков под покраску</v>
      </c>
      <c r="D317" s="85" t="str">
        <f>Цены!C307</f>
        <v>м2</v>
      </c>
      <c r="E317" s="152">
        <f t="shared" si="27"/>
        <v>0</v>
      </c>
      <c r="F317" s="86">
        <f>Цены!E307</f>
        <v>1500</v>
      </c>
      <c r="G317" s="111">
        <f t="shared" si="28"/>
        <v>0</v>
      </c>
      <c r="H317" s="20"/>
    </row>
    <row r="318" spans="1:8" ht="27" customHeight="1" x14ac:dyDescent="0.2">
      <c r="A318" s="5">
        <v>304</v>
      </c>
      <c r="B318" s="153"/>
      <c r="C318" s="84" t="str">
        <f>Цены!B308</f>
        <v>Шпаклевка ГКЛ под оклейку обоями (с ошкуриванием)</v>
      </c>
      <c r="D318" s="85" t="str">
        <f>Цены!C308</f>
        <v>м2</v>
      </c>
      <c r="E318" s="152">
        <f t="shared" si="27"/>
        <v>0</v>
      </c>
      <c r="F318" s="86">
        <f>Цены!E308</f>
        <v>900</v>
      </c>
      <c r="G318" s="111">
        <f t="shared" si="28"/>
        <v>0</v>
      </c>
      <c r="H318" s="20"/>
    </row>
    <row r="319" spans="1:8" ht="28.5" customHeight="1" x14ac:dyDescent="0.2">
      <c r="A319" s="5">
        <v>305</v>
      </c>
      <c r="B319" s="153"/>
      <c r="C319" s="84" t="str">
        <f>Цены!B309</f>
        <v>Шпаклевка ГКЛ под окраску (2 слоя с ошкуриванием)</v>
      </c>
      <c r="D319" s="85" t="str">
        <f>Цены!C309</f>
        <v>м2</v>
      </c>
      <c r="E319" s="152">
        <f t="shared" si="27"/>
        <v>0</v>
      </c>
      <c r="F319" s="86">
        <f>Цены!E309</f>
        <v>1800</v>
      </c>
      <c r="G319" s="111">
        <f t="shared" si="28"/>
        <v>0</v>
      </c>
      <c r="H319" s="20"/>
    </row>
    <row r="320" spans="1:8" ht="28.5" customHeight="1" x14ac:dyDescent="0.2">
      <c r="A320" s="5">
        <v>306</v>
      </c>
      <c r="B320" s="153"/>
      <c r="C320" s="84" t="str">
        <f>Цены!B310</f>
        <v>Малярные работы по нише для закарнизной конструкции (штукатурка, грунтовка, шпаклевка, окраска</v>
      </c>
      <c r="D320" s="85" t="str">
        <f>Цены!C310</f>
        <v>м/п</v>
      </c>
      <c r="E320" s="152">
        <f t="shared" si="27"/>
        <v>0</v>
      </c>
      <c r="F320" s="86">
        <f>Цены!E310</f>
        <v>1500</v>
      </c>
      <c r="G320" s="111">
        <f t="shared" si="28"/>
        <v>0</v>
      </c>
      <c r="H320" s="20"/>
    </row>
    <row r="321" spans="1:8" ht="25.5" x14ac:dyDescent="0.2">
      <c r="A321" s="5">
        <v>307</v>
      </c>
      <c r="B321" s="153"/>
      <c r="C321" s="84" t="str">
        <f>Цены!B311</f>
        <v>Шпаклевка криволинейного участка шириной до 250 мм</v>
      </c>
      <c r="D321" s="85" t="str">
        <f>Цены!C311</f>
        <v>м/п</v>
      </c>
      <c r="E321" s="152">
        <f>$D$9</f>
        <v>0</v>
      </c>
      <c r="F321" s="86">
        <f>Цены!E311</f>
        <v>1011</v>
      </c>
      <c r="G321" s="111">
        <f t="shared" si="28"/>
        <v>0</v>
      </c>
      <c r="H321" s="20"/>
    </row>
    <row r="322" spans="1:8" x14ac:dyDescent="0.2">
      <c r="A322" s="5">
        <v>308</v>
      </c>
      <c r="B322" s="153"/>
      <c r="C322" s="84" t="str">
        <f>Цены!B312</f>
        <v xml:space="preserve">Шпаклевка коробов, ниш </v>
      </c>
      <c r="D322" s="85" t="str">
        <f>Цены!C312</f>
        <v>м/п</v>
      </c>
      <c r="E322" s="152">
        <f>$D$9</f>
        <v>0</v>
      </c>
      <c r="F322" s="86">
        <f>Цены!E312</f>
        <v>828</v>
      </c>
      <c r="G322" s="111">
        <f t="shared" si="28"/>
        <v>0</v>
      </c>
      <c r="H322" s="20"/>
    </row>
    <row r="323" spans="1:8" x14ac:dyDescent="0.2">
      <c r="A323" s="5">
        <v>309</v>
      </c>
      <c r="B323" s="153"/>
      <c r="C323" s="84" t="str">
        <f>Цены!B313</f>
        <v>Шпаклевка полок для скрытой подсветки</v>
      </c>
      <c r="D323" s="85" t="str">
        <f>Цены!C313</f>
        <v>м/п</v>
      </c>
      <c r="E323" s="152">
        <f>$D$9</f>
        <v>0</v>
      </c>
      <c r="F323" s="86">
        <f>Цены!E313</f>
        <v>602</v>
      </c>
      <c r="G323" s="111">
        <f t="shared" si="28"/>
        <v>0</v>
      </c>
      <c r="H323" s="20"/>
    </row>
    <row r="324" spans="1:8" x14ac:dyDescent="0.2">
      <c r="A324" s="5">
        <v>310</v>
      </c>
      <c r="B324" s="153"/>
      <c r="C324" s="84" t="str">
        <f>Цены!B314</f>
        <v xml:space="preserve">Оклеивание потолков флизелином под окраску </v>
      </c>
      <c r="D324" s="85" t="str">
        <f>Цены!C314</f>
        <v>м2</v>
      </c>
      <c r="E324" s="152">
        <f>$D$10</f>
        <v>0</v>
      </c>
      <c r="F324" s="86">
        <f>Цены!E314</f>
        <v>593</v>
      </c>
      <c r="G324" s="111">
        <f t="shared" si="28"/>
        <v>0</v>
      </c>
      <c r="H324" s="20"/>
    </row>
    <row r="325" spans="1:8" x14ac:dyDescent="0.2">
      <c r="A325" s="5">
        <v>311</v>
      </c>
      <c r="B325" s="153"/>
      <c r="C325" s="84" t="str">
        <f>Цены!B315</f>
        <v xml:space="preserve">Ошкуривание поверхности потолка </v>
      </c>
      <c r="D325" s="85" t="str">
        <f>Цены!C315</f>
        <v>м2</v>
      </c>
      <c r="E325" s="152">
        <f>$D$10</f>
        <v>0</v>
      </c>
      <c r="F325" s="86">
        <f>Цены!E315</f>
        <v>263</v>
      </c>
      <c r="G325" s="111">
        <f t="shared" si="28"/>
        <v>0</v>
      </c>
      <c r="H325" s="20"/>
    </row>
    <row r="326" spans="1:8" x14ac:dyDescent="0.2">
      <c r="A326" s="5">
        <v>312</v>
      </c>
      <c r="B326" s="153"/>
      <c r="C326" s="84" t="str">
        <f>Цены!B316</f>
        <v xml:space="preserve">Монтаж фальш балки на потолок </v>
      </c>
      <c r="D326" s="85" t="str">
        <f>Цены!C316</f>
        <v>м/п</v>
      </c>
      <c r="E326" s="152">
        <f t="shared" ref="E326:E331" si="29">$D$9</f>
        <v>0</v>
      </c>
      <c r="F326" s="86">
        <f>Цены!E316</f>
        <v>1431</v>
      </c>
      <c r="G326" s="111">
        <f t="shared" si="28"/>
        <v>0</v>
      </c>
      <c r="H326" s="20"/>
    </row>
    <row r="327" spans="1:8" x14ac:dyDescent="0.2">
      <c r="A327" s="5">
        <v>313</v>
      </c>
      <c r="B327" s="153"/>
      <c r="C327" s="84" t="str">
        <f>Цены!B317</f>
        <v>Грунтовка коробов из ГКЛ</v>
      </c>
      <c r="D327" s="85" t="str">
        <f>Цены!C317</f>
        <v>м/п</v>
      </c>
      <c r="E327" s="152">
        <f t="shared" si="29"/>
        <v>0</v>
      </c>
      <c r="F327" s="86">
        <f>Цены!E317</f>
        <v>83</v>
      </c>
      <c r="G327" s="111">
        <f t="shared" si="28"/>
        <v>0</v>
      </c>
      <c r="H327" s="20"/>
    </row>
    <row r="328" spans="1:8" x14ac:dyDescent="0.2">
      <c r="A328" s="5">
        <v>314</v>
      </c>
      <c r="B328" s="153"/>
      <c r="C328" s="154" t="str">
        <f>Цены!B318</f>
        <v>&lt;Запасные строчки&gt;</v>
      </c>
      <c r="D328" s="155">
        <f>Цены!C318</f>
        <v>0</v>
      </c>
      <c r="E328" s="152">
        <f t="shared" si="29"/>
        <v>0</v>
      </c>
      <c r="F328" s="156">
        <f>Цены!E318</f>
        <v>0</v>
      </c>
      <c r="G328" s="111">
        <f t="shared" si="28"/>
        <v>0</v>
      </c>
      <c r="H328" s="20"/>
    </row>
    <row r="329" spans="1:8" x14ac:dyDescent="0.2">
      <c r="A329" s="5">
        <v>315</v>
      </c>
      <c r="B329" s="153"/>
      <c r="C329" s="154" t="str">
        <f>Цены!B319</f>
        <v>&lt;Запасные строчки&gt;</v>
      </c>
      <c r="D329" s="155">
        <f>Цены!C319</f>
        <v>0</v>
      </c>
      <c r="E329" s="152">
        <f t="shared" si="29"/>
        <v>0</v>
      </c>
      <c r="F329" s="156">
        <f>Цены!E319</f>
        <v>0</v>
      </c>
      <c r="G329" s="111">
        <f t="shared" si="28"/>
        <v>0</v>
      </c>
      <c r="H329" s="20"/>
    </row>
    <row r="330" spans="1:8" x14ac:dyDescent="0.2">
      <c r="A330" s="5">
        <v>316</v>
      </c>
      <c r="B330" s="153"/>
      <c r="C330" s="154" t="str">
        <f>Цены!B320</f>
        <v>&lt;Запасные строчки&gt;</v>
      </c>
      <c r="D330" s="155">
        <f>Цены!C320</f>
        <v>0</v>
      </c>
      <c r="E330" s="152">
        <f t="shared" si="29"/>
        <v>0</v>
      </c>
      <c r="F330" s="156">
        <f>Цены!E320</f>
        <v>0</v>
      </c>
      <c r="G330" s="111">
        <f t="shared" si="28"/>
        <v>0</v>
      </c>
      <c r="H330" s="20"/>
    </row>
    <row r="331" spans="1:8" x14ac:dyDescent="0.2">
      <c r="A331" s="5">
        <v>317</v>
      </c>
      <c r="B331" s="153"/>
      <c r="C331" s="154" t="str">
        <f>Цены!B321</f>
        <v>&lt;Запасные строчки&gt;</v>
      </c>
      <c r="D331" s="155">
        <f>Цены!C321</f>
        <v>0</v>
      </c>
      <c r="E331" s="152">
        <f t="shared" si="29"/>
        <v>0</v>
      </c>
      <c r="F331" s="156">
        <f>Цены!E321</f>
        <v>0</v>
      </c>
      <c r="G331" s="111">
        <f t="shared" si="28"/>
        <v>0</v>
      </c>
      <c r="H331" s="20"/>
    </row>
    <row r="332" spans="1:8" x14ac:dyDescent="0.2">
      <c r="A332" s="5">
        <v>318</v>
      </c>
      <c r="B332" s="5" t="str">
        <f>B171</f>
        <v/>
      </c>
      <c r="C332" s="433" t="s">
        <v>246</v>
      </c>
      <c r="D332" s="433"/>
      <c r="E332" s="433"/>
      <c r="F332" s="433"/>
      <c r="G332" s="112">
        <f>SUMIF(B173:B331,1,G173:G331)</f>
        <v>0</v>
      </c>
      <c r="H332" s="20"/>
    </row>
    <row r="333" spans="1:8" ht="25.5" x14ac:dyDescent="0.2">
      <c r="A333" s="5">
        <v>319</v>
      </c>
      <c r="B333" s="103" t="str">
        <f>IF(SUM(B334:B517)&gt;0,1,"")</f>
        <v/>
      </c>
      <c r="C333" s="97" t="str">
        <f ca="1">C1&amp;". Чистовые отделочные работы"</f>
        <v>12. Чистовые отделочные работы</v>
      </c>
      <c r="D333" s="98" t="s">
        <v>804</v>
      </c>
      <c r="E333" s="107" t="s">
        <v>531</v>
      </c>
      <c r="F333" s="99" t="s">
        <v>805</v>
      </c>
      <c r="G333" s="110" t="s">
        <v>578</v>
      </c>
      <c r="H333" s="20"/>
    </row>
    <row r="334" spans="1:8" x14ac:dyDescent="0.2">
      <c r="A334" s="5">
        <v>320</v>
      </c>
      <c r="B334" s="103" t="str">
        <f>IF(SUM(B335:B388)&gt;0,1,"")</f>
        <v/>
      </c>
      <c r="C334" s="428" t="s">
        <v>131</v>
      </c>
      <c r="D334" s="428"/>
      <c r="E334" s="428"/>
      <c r="F334" s="428"/>
      <c r="G334" s="428"/>
      <c r="H334" s="20"/>
    </row>
    <row r="335" spans="1:8" x14ac:dyDescent="0.2">
      <c r="A335" s="5">
        <v>321</v>
      </c>
      <c r="B335" s="153"/>
      <c r="C335" s="84" t="str">
        <f>Цены!B325</f>
        <v>Облицовка плиткой пола</v>
      </c>
      <c r="D335" s="85" t="str">
        <f>Цены!C325</f>
        <v>м2</v>
      </c>
      <c r="E335" s="152">
        <f>$D$10</f>
        <v>0</v>
      </c>
      <c r="F335" s="86">
        <f>Цены!E325</f>
        <v>2588</v>
      </c>
      <c r="G335" s="111">
        <f t="shared" ref="G335:G366" si="30">E335*F335</f>
        <v>0</v>
      </c>
      <c r="H335" s="20"/>
    </row>
    <row r="336" spans="1:8" x14ac:dyDescent="0.2">
      <c r="A336" s="5">
        <v>322</v>
      </c>
      <c r="B336" s="153"/>
      <c r="C336" s="84" t="str">
        <f>Цены!B326</f>
        <v xml:space="preserve">Облицовка плиткой гексагон  </v>
      </c>
      <c r="D336" s="85" t="str">
        <f>Цены!C326</f>
        <v>м2</v>
      </c>
      <c r="E336" s="152">
        <f>$D$10</f>
        <v>0</v>
      </c>
      <c r="F336" s="86">
        <f>Цены!E326</f>
        <v>3518</v>
      </c>
      <c r="G336" s="111">
        <f t="shared" si="30"/>
        <v>0</v>
      </c>
      <c r="H336" s="20"/>
    </row>
    <row r="337" spans="1:8" x14ac:dyDescent="0.2">
      <c r="A337" s="5">
        <v>323</v>
      </c>
      <c r="B337" s="153"/>
      <c r="C337" s="84" t="str">
        <f>Цены!B327</f>
        <v>Подрезка керамической плитки</v>
      </c>
      <c r="D337" s="85" t="str">
        <f>Цены!C327</f>
        <v>м/п</v>
      </c>
      <c r="E337" s="152">
        <f>$D$9</f>
        <v>0</v>
      </c>
      <c r="F337" s="86">
        <f>Цены!E327</f>
        <v>423</v>
      </c>
      <c r="G337" s="111">
        <f t="shared" si="30"/>
        <v>0</v>
      </c>
      <c r="H337" s="20"/>
    </row>
    <row r="338" spans="1:8" ht="25.5" x14ac:dyDescent="0.2">
      <c r="A338" s="5">
        <v>324</v>
      </c>
      <c r="B338" s="153"/>
      <c r="C338" s="84" t="str">
        <f>Цены!B328</f>
        <v>Облицовка плиткой пола с декоративными вставками</v>
      </c>
      <c r="D338" s="85" t="str">
        <f>Цены!C328</f>
        <v>м2</v>
      </c>
      <c r="E338" s="152">
        <f>$D$10</f>
        <v>0</v>
      </c>
      <c r="F338" s="86">
        <f>Цены!E328</f>
        <v>2784</v>
      </c>
      <c r="G338" s="111">
        <f t="shared" si="30"/>
        <v>0</v>
      </c>
      <c r="H338" s="20"/>
    </row>
    <row r="339" spans="1:8" x14ac:dyDescent="0.2">
      <c r="A339" s="5">
        <v>325</v>
      </c>
      <c r="B339" s="153"/>
      <c r="C339" s="84" t="str">
        <f>Цены!B329</f>
        <v>Облицовка плиткой пола по диагонали</v>
      </c>
      <c r="D339" s="85" t="str">
        <f>Цены!C329</f>
        <v>м2</v>
      </c>
      <c r="E339" s="152">
        <f>$D$10</f>
        <v>0</v>
      </c>
      <c r="F339" s="86">
        <f>Цены!E329</f>
        <v>3488</v>
      </c>
      <c r="G339" s="111">
        <f t="shared" si="30"/>
        <v>0</v>
      </c>
      <c r="H339" s="20"/>
    </row>
    <row r="340" spans="1:8" x14ac:dyDescent="0.2">
      <c r="A340" s="5">
        <v>326</v>
      </c>
      <c r="B340" s="153"/>
      <c r="C340" s="84" t="str">
        <f>Цены!B330</f>
        <v>Облицовка плиткой пола елочкой</v>
      </c>
      <c r="D340" s="85" t="str">
        <f>Цены!C330</f>
        <v>м2</v>
      </c>
      <c r="E340" s="152">
        <f>$D$10</f>
        <v>0</v>
      </c>
      <c r="F340" s="86">
        <f>Цены!E330</f>
        <v>4266</v>
      </c>
      <c r="G340" s="111">
        <f t="shared" si="30"/>
        <v>0</v>
      </c>
      <c r="H340" s="20"/>
    </row>
    <row r="341" spans="1:8" x14ac:dyDescent="0.2">
      <c r="A341" s="5">
        <v>327</v>
      </c>
      <c r="B341" s="153"/>
      <c r="C341" s="84" t="str">
        <f>Цены!B331</f>
        <v>Облицовка плиткой пола "панно"</v>
      </c>
      <c r="D341" s="85" t="str">
        <f>Цены!C331</f>
        <v>м2</v>
      </c>
      <c r="E341" s="152">
        <f>$D$10</f>
        <v>0</v>
      </c>
      <c r="F341" s="86">
        <f>Цены!E331</f>
        <v>3831</v>
      </c>
      <c r="G341" s="111">
        <f t="shared" si="30"/>
        <v>0</v>
      </c>
      <c r="H341" s="20"/>
    </row>
    <row r="342" spans="1:8" x14ac:dyDescent="0.2">
      <c r="A342" s="5">
        <v>328</v>
      </c>
      <c r="B342" s="153"/>
      <c r="C342" s="84" t="str">
        <f>Цены!B332</f>
        <v>Облицовка мозаикой, мелкой плиткой (с затиркой)</v>
      </c>
      <c r="D342" s="85" t="str">
        <f>Цены!C332</f>
        <v>м2</v>
      </c>
      <c r="E342" s="152">
        <f>$D$10</f>
        <v>0</v>
      </c>
      <c r="F342" s="86">
        <f>Цены!E332</f>
        <v>4283</v>
      </c>
      <c r="G342" s="111">
        <f t="shared" si="30"/>
        <v>0</v>
      </c>
      <c r="H342" s="20"/>
    </row>
    <row r="343" spans="1:8" x14ac:dyDescent="0.2">
      <c r="A343" s="5">
        <v>329</v>
      </c>
      <c r="B343" s="153"/>
      <c r="C343" s="84" t="str">
        <f>Цены!B333</f>
        <v>Облицовка плиточным бордюром (с затиркой)</v>
      </c>
      <c r="D343" s="85" t="str">
        <f>Цены!C333</f>
        <v>м/п</v>
      </c>
      <c r="E343" s="152">
        <f>$D$9</f>
        <v>0</v>
      </c>
      <c r="F343" s="86">
        <f>Цены!E333</f>
        <v>1281</v>
      </c>
      <c r="G343" s="111">
        <f t="shared" si="30"/>
        <v>0</v>
      </c>
      <c r="H343" s="20"/>
    </row>
    <row r="344" spans="1:8" x14ac:dyDescent="0.2">
      <c r="A344" s="5">
        <v>330</v>
      </c>
      <c r="B344" s="153"/>
      <c r="C344" s="84" t="str">
        <f>Цены!B334</f>
        <v>Облицовка плиткой менее 300х300</v>
      </c>
      <c r="D344" s="85" t="str">
        <f>Цены!C334</f>
        <v>м2</v>
      </c>
      <c r="E344" s="152">
        <f t="shared" ref="E344:E350" si="31">$D$10</f>
        <v>0</v>
      </c>
      <c r="F344" s="86">
        <f>Цены!E334</f>
        <v>3218</v>
      </c>
      <c r="G344" s="111">
        <f t="shared" si="30"/>
        <v>0</v>
      </c>
      <c r="H344" s="20"/>
    </row>
    <row r="345" spans="1:8" x14ac:dyDescent="0.2">
      <c r="A345" s="5">
        <v>331</v>
      </c>
      <c r="B345" s="153"/>
      <c r="C345" s="84" t="str">
        <f>Цены!B335</f>
        <v>Облицовка пола разноразмерной плиткой</v>
      </c>
      <c r="D345" s="85" t="str">
        <f>Цены!C335</f>
        <v>м2</v>
      </c>
      <c r="E345" s="152">
        <f t="shared" si="31"/>
        <v>0</v>
      </c>
      <c r="F345" s="86">
        <f>Цены!E335</f>
        <v>3159</v>
      </c>
      <c r="G345" s="111">
        <f t="shared" si="30"/>
        <v>0</v>
      </c>
      <c r="H345" s="20"/>
    </row>
    <row r="346" spans="1:8" x14ac:dyDescent="0.2">
      <c r="A346" s="5">
        <v>332</v>
      </c>
      <c r="B346" s="153"/>
      <c r="C346" s="84" t="str">
        <f>Цены!B336</f>
        <v xml:space="preserve">Облицовка керамогранитом по диагонали </v>
      </c>
      <c r="D346" s="85" t="str">
        <f>Цены!C336</f>
        <v>м2</v>
      </c>
      <c r="E346" s="152">
        <f t="shared" si="31"/>
        <v>0</v>
      </c>
      <c r="F346" s="86">
        <f>Цены!E336</f>
        <v>3986</v>
      </c>
      <c r="G346" s="111">
        <f t="shared" si="30"/>
        <v>0</v>
      </c>
      <c r="H346" s="20"/>
    </row>
    <row r="347" spans="1:8" ht="25.5" x14ac:dyDescent="0.2">
      <c r="A347" s="5">
        <v>333</v>
      </c>
      <c r="B347" s="153"/>
      <c r="C347" s="84" t="str">
        <f>Цены!B337</f>
        <v>Облицовка  керамогранитом до 600 мм по одной стороне</v>
      </c>
      <c r="D347" s="85" t="str">
        <f>Цены!C337</f>
        <v>м2</v>
      </c>
      <c r="E347" s="152">
        <f t="shared" si="31"/>
        <v>0</v>
      </c>
      <c r="F347" s="86">
        <f>Цены!E337</f>
        <v>3459</v>
      </c>
      <c r="G347" s="111">
        <f t="shared" si="30"/>
        <v>0</v>
      </c>
      <c r="H347" s="20"/>
    </row>
    <row r="348" spans="1:8" ht="25.5" x14ac:dyDescent="0.2">
      <c r="A348" s="5">
        <v>334</v>
      </c>
      <c r="B348" s="153"/>
      <c r="C348" s="84" t="str">
        <f>Цены!B338</f>
        <v>Облицовка  керамогранитом до 1200 мм по одной стороне</v>
      </c>
      <c r="D348" s="85" t="str">
        <f>Цены!C338</f>
        <v>м2</v>
      </c>
      <c r="E348" s="152">
        <f t="shared" si="31"/>
        <v>0</v>
      </c>
      <c r="F348" s="86">
        <f>Цены!E338</f>
        <v>4838</v>
      </c>
      <c r="G348" s="111">
        <f t="shared" si="30"/>
        <v>0</v>
      </c>
      <c r="H348" s="20"/>
    </row>
    <row r="349" spans="1:8" ht="25.5" x14ac:dyDescent="0.2">
      <c r="A349" s="5">
        <v>335</v>
      </c>
      <c r="B349" s="153"/>
      <c r="C349" s="84" t="str">
        <f>Цены!B338</f>
        <v>Облицовка  керамогранитом до 1200 мм по одной стороне</v>
      </c>
      <c r="D349" s="85" t="str">
        <f>Цены!C338</f>
        <v>м2</v>
      </c>
      <c r="E349" s="152">
        <f t="shared" si="31"/>
        <v>0</v>
      </c>
      <c r="F349" s="86">
        <f>Цены!E338</f>
        <v>4838</v>
      </c>
      <c r="G349" s="111">
        <f t="shared" si="30"/>
        <v>0</v>
      </c>
      <c r="H349" s="20"/>
    </row>
    <row r="350" spans="1:8" x14ac:dyDescent="0.2">
      <c r="A350" s="5">
        <v>336</v>
      </c>
      <c r="B350" s="153"/>
      <c r="C350" s="84" t="str">
        <f>Цены!B339</f>
        <v>Облицовка  Крупноформатным керамогранитом</v>
      </c>
      <c r="D350" s="85" t="str">
        <f>Цены!C339</f>
        <v>м2</v>
      </c>
      <c r="E350" s="152">
        <f t="shared" si="31"/>
        <v>0</v>
      </c>
      <c r="F350" s="86">
        <f>Цены!E339</f>
        <v>9915</v>
      </c>
      <c r="G350" s="111">
        <f t="shared" si="30"/>
        <v>0</v>
      </c>
      <c r="H350" s="20"/>
    </row>
    <row r="351" spans="1:8" x14ac:dyDescent="0.2">
      <c r="A351" s="5">
        <v>337</v>
      </c>
      <c r="B351" s="153"/>
      <c r="C351" s="84" t="str">
        <f>Цены!B340</f>
        <v>Подрезка  керамогранита до 600 мм</v>
      </c>
      <c r="D351" s="85" t="str">
        <f>Цены!C340</f>
        <v>м/п</v>
      </c>
      <c r="E351" s="152">
        <f>$D$9</f>
        <v>0</v>
      </c>
      <c r="F351" s="86">
        <f>Цены!E340</f>
        <v>782</v>
      </c>
      <c r="G351" s="111">
        <f t="shared" si="30"/>
        <v>0</v>
      </c>
      <c r="H351" s="20"/>
    </row>
    <row r="352" spans="1:8" x14ac:dyDescent="0.2">
      <c r="A352" s="5">
        <v>338</v>
      </c>
      <c r="B352" s="153"/>
      <c r="C352" s="84" t="str">
        <f>Цены!B341</f>
        <v>Подрезка  керамогранита до 1200 мм</v>
      </c>
      <c r="D352" s="85" t="str">
        <f>Цены!C341</f>
        <v>м/п</v>
      </c>
      <c r="E352" s="152">
        <f>$D$9</f>
        <v>0</v>
      </c>
      <c r="F352" s="86">
        <f>Цены!E341</f>
        <v>1359</v>
      </c>
      <c r="G352" s="111">
        <f t="shared" si="30"/>
        <v>0</v>
      </c>
      <c r="H352" s="20"/>
    </row>
    <row r="353" spans="1:8" x14ac:dyDescent="0.2">
      <c r="A353" s="5">
        <v>339</v>
      </c>
      <c r="B353" s="153"/>
      <c r="C353" s="84" t="str">
        <f>Цены!B342</f>
        <v>Подрезка керамогранита крупноформатного</v>
      </c>
      <c r="D353" s="85" t="str">
        <f>Цены!C342</f>
        <v>м/п</v>
      </c>
      <c r="E353" s="152">
        <f>$D$9</f>
        <v>0</v>
      </c>
      <c r="F353" s="86">
        <f>Цены!E342</f>
        <v>2469</v>
      </c>
      <c r="G353" s="111">
        <f t="shared" si="30"/>
        <v>0</v>
      </c>
      <c r="H353" s="20"/>
    </row>
    <row r="354" spans="1:8" x14ac:dyDescent="0.2">
      <c r="A354" s="5">
        <v>340</v>
      </c>
      <c r="B354" s="153"/>
      <c r="C354" s="84" t="str">
        <f>Цены!B344</f>
        <v>Устройство плинтуса из плитки</v>
      </c>
      <c r="D354" s="85" t="str">
        <f>Цены!C344</f>
        <v>м/п</v>
      </c>
      <c r="E354" s="152">
        <f>D9-I13</f>
        <v>0</v>
      </c>
      <c r="F354" s="86">
        <f>Цены!E344</f>
        <v>1380</v>
      </c>
      <c r="G354" s="111">
        <f t="shared" si="30"/>
        <v>0</v>
      </c>
      <c r="H354" s="20"/>
    </row>
    <row r="355" spans="1:8" x14ac:dyDescent="0.2">
      <c r="A355" s="5">
        <v>341</v>
      </c>
      <c r="B355" s="153"/>
      <c r="C355" s="84" t="str">
        <f>Цены!B345</f>
        <v>Установка порожков из плитки</v>
      </c>
      <c r="D355" s="85" t="str">
        <f>Цены!C345</f>
        <v>шт.</v>
      </c>
      <c r="E355" s="152">
        <v>1</v>
      </c>
      <c r="F355" s="86">
        <f>Цены!E345</f>
        <v>2775</v>
      </c>
      <c r="G355" s="111">
        <f t="shared" si="30"/>
        <v>2775</v>
      </c>
      <c r="H355" s="20"/>
    </row>
    <row r="356" spans="1:8" ht="25.5" x14ac:dyDescent="0.2">
      <c r="A356" s="5">
        <v>342</v>
      </c>
      <c r="B356" s="153"/>
      <c r="C356" s="84" t="str">
        <f>Цены!B346</f>
        <v>Облицовка плиткой ступеней (с подрезкой и затиркой)</v>
      </c>
      <c r="D356" s="85" t="str">
        <f>Цены!C346</f>
        <v>м/п</v>
      </c>
      <c r="E356" s="152">
        <f t="shared" ref="E356:E374" si="32">$D$10</f>
        <v>0</v>
      </c>
      <c r="F356" s="86">
        <f>Цены!E346</f>
        <v>3161</v>
      </c>
      <c r="G356" s="111">
        <f t="shared" si="30"/>
        <v>0</v>
      </c>
      <c r="H356" s="20"/>
    </row>
    <row r="357" spans="1:8" x14ac:dyDescent="0.2">
      <c r="A357" s="5">
        <v>343</v>
      </c>
      <c r="B357" s="153"/>
      <c r="C357" s="84" t="str">
        <f>Цены!B347</f>
        <v>Затирка плитки</v>
      </c>
      <c r="D357" s="85" t="str">
        <f>Цены!C347</f>
        <v>м2</v>
      </c>
      <c r="E357" s="152">
        <f t="shared" si="32"/>
        <v>0</v>
      </c>
      <c r="F357" s="86">
        <f>Цены!E347</f>
        <v>294</v>
      </c>
      <c r="G357" s="111">
        <f t="shared" si="30"/>
        <v>0</v>
      </c>
      <c r="H357" s="20"/>
    </row>
    <row r="358" spans="1:8" x14ac:dyDescent="0.2">
      <c r="A358" s="5">
        <v>344</v>
      </c>
      <c r="B358" s="153"/>
      <c r="C358" s="84" t="str">
        <f>Цены!B348</f>
        <v xml:space="preserve">Затирка плитки эпоксидной затиркой </v>
      </c>
      <c r="D358" s="85" t="str">
        <f>Цены!C348</f>
        <v>м2</v>
      </c>
      <c r="E358" s="152">
        <f t="shared" si="32"/>
        <v>0</v>
      </c>
      <c r="F358" s="86">
        <f>Цены!E348</f>
        <v>1301</v>
      </c>
      <c r="G358" s="111">
        <f t="shared" si="30"/>
        <v>0</v>
      </c>
      <c r="H358" s="20"/>
    </row>
    <row r="359" spans="1:8" x14ac:dyDescent="0.2">
      <c r="A359" s="5">
        <v>345</v>
      </c>
      <c r="B359" s="153"/>
      <c r="C359" s="84" t="str">
        <f>Цены!B349</f>
        <v>Укладка ламината</v>
      </c>
      <c r="D359" s="85" t="str">
        <f>Цены!C349</f>
        <v>м2</v>
      </c>
      <c r="E359" s="152">
        <f t="shared" si="32"/>
        <v>0</v>
      </c>
      <c r="F359" s="86">
        <f>Цены!E349</f>
        <v>714</v>
      </c>
      <c r="G359" s="111">
        <f t="shared" si="30"/>
        <v>0</v>
      </c>
      <c r="H359" s="20"/>
    </row>
    <row r="360" spans="1:8" ht="25.5" x14ac:dyDescent="0.2">
      <c r="A360" s="5">
        <v>346</v>
      </c>
      <c r="B360" s="153"/>
      <c r="C360" s="84" t="str">
        <f>Цены!B350</f>
        <v>Укладка ламината и подложки с проклейкой стыков клеем</v>
      </c>
      <c r="D360" s="85" t="str">
        <f>Цены!C350</f>
        <v>м2</v>
      </c>
      <c r="E360" s="152">
        <f t="shared" si="32"/>
        <v>0</v>
      </c>
      <c r="F360" s="86">
        <f>Цены!E350</f>
        <v>884</v>
      </c>
      <c r="G360" s="111">
        <f t="shared" si="30"/>
        <v>0</v>
      </c>
      <c r="H360" s="20"/>
    </row>
    <row r="361" spans="1:8" x14ac:dyDescent="0.2">
      <c r="A361" s="5">
        <v>347</v>
      </c>
      <c r="B361" s="153"/>
      <c r="C361" s="84" t="str">
        <f>Цены!B351</f>
        <v xml:space="preserve">Укладка ламината и подложки по диагонали </v>
      </c>
      <c r="D361" s="85" t="str">
        <f>Цены!C351</f>
        <v>м2</v>
      </c>
      <c r="E361" s="152">
        <f t="shared" si="32"/>
        <v>0</v>
      </c>
      <c r="F361" s="86">
        <f>Цены!E351</f>
        <v>1338</v>
      </c>
      <c r="G361" s="111">
        <f t="shared" si="30"/>
        <v>0</v>
      </c>
      <c r="H361" s="20"/>
    </row>
    <row r="362" spans="1:8" ht="25.5" x14ac:dyDescent="0.2">
      <c r="A362" s="5">
        <v>348</v>
      </c>
      <c r="B362" s="153"/>
      <c r="C362" s="84" t="str">
        <f>Цены!B352</f>
        <v>Укладка нелакированного модульного паркета на фанеру</v>
      </c>
      <c r="D362" s="85" t="str">
        <f>Цены!C352</f>
        <v>м2</v>
      </c>
      <c r="E362" s="152">
        <f t="shared" si="32"/>
        <v>0</v>
      </c>
      <c r="F362" s="86">
        <f>Цены!E352</f>
        <v>3315</v>
      </c>
      <c r="G362" s="111">
        <f t="shared" si="30"/>
        <v>0</v>
      </c>
      <c r="H362" s="20"/>
    </row>
    <row r="363" spans="1:8" x14ac:dyDescent="0.2">
      <c r="A363" s="5">
        <v>349</v>
      </c>
      <c r="B363" s="153"/>
      <c r="C363" s="84" t="str">
        <f>Цены!B353</f>
        <v>Укладка инженерной доски</v>
      </c>
      <c r="D363" s="85" t="str">
        <f>Цены!C353</f>
        <v>м2</v>
      </c>
      <c r="E363" s="152">
        <f t="shared" si="32"/>
        <v>0</v>
      </c>
      <c r="F363" s="86">
        <f>Цены!E353</f>
        <v>3183</v>
      </c>
      <c r="G363" s="111">
        <f t="shared" si="30"/>
        <v>0</v>
      </c>
      <c r="H363" s="20"/>
    </row>
    <row r="364" spans="1:8" x14ac:dyDescent="0.2">
      <c r="A364" s="5">
        <v>350</v>
      </c>
      <c r="B364" s="153"/>
      <c r="C364" s="84" t="str">
        <f>Цены!B354</f>
        <v>Укладка паркетной доски</v>
      </c>
      <c r="D364" s="85" t="str">
        <f>Цены!C354</f>
        <v>м2</v>
      </c>
      <c r="E364" s="152">
        <f t="shared" si="32"/>
        <v>0</v>
      </c>
      <c r="F364" s="86">
        <f>Цены!E354</f>
        <v>2241</v>
      </c>
      <c r="G364" s="111">
        <f t="shared" si="30"/>
        <v>0</v>
      </c>
      <c r="H364" s="20"/>
    </row>
    <row r="365" spans="1:8" x14ac:dyDescent="0.2">
      <c r="A365" s="5">
        <v>351</v>
      </c>
      <c r="B365" s="153"/>
      <c r="C365" s="84" t="str">
        <f>Цены!B355</f>
        <v>Укладка паркетной доски (на клей)</v>
      </c>
      <c r="D365" s="85" t="str">
        <f>Цены!C355</f>
        <v>м2</v>
      </c>
      <c r="E365" s="152">
        <f t="shared" si="32"/>
        <v>0</v>
      </c>
      <c r="F365" s="86">
        <f>Цены!E355</f>
        <v>2691</v>
      </c>
      <c r="G365" s="111">
        <f t="shared" si="30"/>
        <v>0</v>
      </c>
      <c r="H365" s="20"/>
    </row>
    <row r="366" spans="1:8" x14ac:dyDescent="0.2">
      <c r="A366" s="5">
        <v>352</v>
      </c>
      <c r="B366" s="153"/>
      <c r="C366" s="84" t="str">
        <f>Цены!B356</f>
        <v>Укладка паркетной доски по диагонали</v>
      </c>
      <c r="D366" s="85" t="str">
        <f>Цены!C356</f>
        <v>м2</v>
      </c>
      <c r="E366" s="152">
        <f t="shared" si="32"/>
        <v>0</v>
      </c>
      <c r="F366" s="86">
        <f>Цены!E356</f>
        <v>2796</v>
      </c>
      <c r="G366" s="111">
        <f t="shared" si="30"/>
        <v>0</v>
      </c>
      <c r="H366" s="20"/>
    </row>
    <row r="367" spans="1:8" x14ac:dyDescent="0.2">
      <c r="A367" s="5">
        <v>353</v>
      </c>
      <c r="B367" s="153"/>
      <c r="C367" s="84" t="str">
        <f>Цены!B357</f>
        <v xml:space="preserve">Укладка массивной доски </v>
      </c>
      <c r="D367" s="85" t="str">
        <f>Цены!C357</f>
        <v>м2</v>
      </c>
      <c r="E367" s="152">
        <f t="shared" si="32"/>
        <v>0</v>
      </c>
      <c r="F367" s="86">
        <f>Цены!E357</f>
        <v>2760</v>
      </c>
      <c r="G367" s="111">
        <f t="shared" ref="G367:G388" si="33">E367*F367</f>
        <v>0</v>
      </c>
      <c r="H367" s="20"/>
    </row>
    <row r="368" spans="1:8" x14ac:dyDescent="0.2">
      <c r="A368" s="5">
        <v>354</v>
      </c>
      <c r="B368" s="153"/>
      <c r="C368" s="84" t="str">
        <f>Цены!B358</f>
        <v xml:space="preserve">Укладка замкового пробкового пола </v>
      </c>
      <c r="D368" s="85" t="str">
        <f>Цены!C358</f>
        <v>м2</v>
      </c>
      <c r="E368" s="152">
        <f t="shared" si="32"/>
        <v>0</v>
      </c>
      <c r="F368" s="86">
        <f>Цены!E358</f>
        <v>740</v>
      </c>
      <c r="G368" s="111">
        <f t="shared" si="33"/>
        <v>0</v>
      </c>
      <c r="H368" s="20"/>
    </row>
    <row r="369" spans="1:8" x14ac:dyDescent="0.2">
      <c r="A369" s="5">
        <v>355</v>
      </c>
      <c r="B369" s="153"/>
      <c r="C369" s="84" t="str">
        <f>Цены!B359</f>
        <v xml:space="preserve">Укладка кварцвиниловой плитки </v>
      </c>
      <c r="D369" s="85" t="str">
        <f>Цены!C359</f>
        <v>м2</v>
      </c>
      <c r="E369" s="152">
        <f t="shared" si="32"/>
        <v>0</v>
      </c>
      <c r="F369" s="86">
        <f>Цены!E359</f>
        <v>818</v>
      </c>
      <c r="G369" s="111">
        <f t="shared" si="33"/>
        <v>0</v>
      </c>
      <c r="H369" s="20"/>
    </row>
    <row r="370" spans="1:8" x14ac:dyDescent="0.2">
      <c r="A370" s="5">
        <v>356</v>
      </c>
      <c r="B370" s="153"/>
      <c r="C370" s="84" t="str">
        <f>Цены!B360</f>
        <v xml:space="preserve">Укладка кварцвиниловой плитки на клей </v>
      </c>
      <c r="D370" s="85" t="str">
        <f>Цены!C360</f>
        <v>м2</v>
      </c>
      <c r="E370" s="152">
        <f t="shared" si="32"/>
        <v>0</v>
      </c>
      <c r="F370" s="86">
        <f>Цены!E360</f>
        <v>1145</v>
      </c>
      <c r="G370" s="111">
        <f t="shared" si="33"/>
        <v>0</v>
      </c>
      <c r="H370" s="20"/>
    </row>
    <row r="371" spans="1:8" x14ac:dyDescent="0.2">
      <c r="A371" s="5">
        <v>357</v>
      </c>
      <c r="B371" s="153"/>
      <c r="C371" s="84" t="str">
        <f>Цены!B361</f>
        <v>Укладка кварцвинила клеевого елочкой</v>
      </c>
      <c r="D371" s="85" t="str">
        <f>Цены!C361</f>
        <v>м2</v>
      </c>
      <c r="E371" s="152">
        <f t="shared" si="32"/>
        <v>0</v>
      </c>
      <c r="F371" s="86">
        <f>Цены!E361</f>
        <v>2700</v>
      </c>
      <c r="G371" s="111">
        <f t="shared" si="33"/>
        <v>0</v>
      </c>
      <c r="H371" s="20"/>
    </row>
    <row r="372" spans="1:8" x14ac:dyDescent="0.2">
      <c r="A372" s="5">
        <v>358</v>
      </c>
      <c r="B372" s="153"/>
      <c r="C372" s="84" t="str">
        <f>Цены!B362</f>
        <v>Укладка кварцвинила замкового по диагонали</v>
      </c>
      <c r="D372" s="85" t="str">
        <f>Цены!C362</f>
        <v>м2</v>
      </c>
      <c r="E372" s="152">
        <f t="shared" si="32"/>
        <v>0</v>
      </c>
      <c r="F372" s="86">
        <f>Цены!E362</f>
        <v>1500</v>
      </c>
      <c r="G372" s="111">
        <f t="shared" si="33"/>
        <v>0</v>
      </c>
      <c r="H372" s="20"/>
    </row>
    <row r="373" spans="1:8" x14ac:dyDescent="0.2">
      <c r="A373" s="5">
        <v>359</v>
      </c>
      <c r="B373" s="153"/>
      <c r="C373" s="84" t="str">
        <f>Цены!B363</f>
        <v xml:space="preserve">Настил линолеума коммерческого </v>
      </c>
      <c r="D373" s="85" t="str">
        <f>Цены!C363</f>
        <v>м2</v>
      </c>
      <c r="E373" s="152">
        <f t="shared" si="32"/>
        <v>0</v>
      </c>
      <c r="F373" s="86">
        <f>Цены!E363</f>
        <v>467</v>
      </c>
      <c r="G373" s="111">
        <f t="shared" si="33"/>
        <v>0</v>
      </c>
      <c r="H373" s="20"/>
    </row>
    <row r="374" spans="1:8" x14ac:dyDescent="0.2">
      <c r="A374" s="5">
        <v>360</v>
      </c>
      <c r="B374" s="153"/>
      <c r="C374" s="84" t="str">
        <f>Цены!B364</f>
        <v xml:space="preserve">Настил линолеума бытового , на клей </v>
      </c>
      <c r="D374" s="85" t="str">
        <f>Цены!C364</f>
        <v>м2</v>
      </c>
      <c r="E374" s="152">
        <f t="shared" si="32"/>
        <v>0</v>
      </c>
      <c r="F374" s="86">
        <f>Цены!E364</f>
        <v>570</v>
      </c>
      <c r="G374" s="111">
        <f t="shared" si="33"/>
        <v>0</v>
      </c>
      <c r="H374" s="20"/>
    </row>
    <row r="375" spans="1:8" x14ac:dyDescent="0.2">
      <c r="A375" s="5">
        <v>361</v>
      </c>
      <c r="B375" s="153"/>
      <c r="C375" s="84" t="str">
        <f>Цены!B365</f>
        <v>Настил линолеума бытового, ковролина</v>
      </c>
      <c r="D375" s="85" t="str">
        <f>Цены!C365</f>
        <v>м2</v>
      </c>
      <c r="E375" s="152">
        <f t="shared" ref="E375:E383" si="34">$D$9-$I$13</f>
        <v>0</v>
      </c>
      <c r="F375" s="86">
        <f>Цены!E365</f>
        <v>440</v>
      </c>
      <c r="G375" s="111">
        <f t="shared" si="33"/>
        <v>0</v>
      </c>
      <c r="H375" s="20"/>
    </row>
    <row r="376" spans="1:8" x14ac:dyDescent="0.2">
      <c r="A376" s="5">
        <v>362</v>
      </c>
      <c r="B376" s="153"/>
      <c r="C376" s="84" t="str">
        <f>Цены!B366</f>
        <v xml:space="preserve">Устройство ковровых покрытий плиточных </v>
      </c>
      <c r="D376" s="85" t="str">
        <f>Цены!C366</f>
        <v>м2</v>
      </c>
      <c r="E376" s="152">
        <f t="shared" si="34"/>
        <v>0</v>
      </c>
      <c r="F376" s="86">
        <f>Цены!E366</f>
        <v>833</v>
      </c>
      <c r="G376" s="111">
        <f t="shared" si="33"/>
        <v>0</v>
      </c>
      <c r="H376" s="20"/>
    </row>
    <row r="377" spans="1:8" x14ac:dyDescent="0.2">
      <c r="A377" s="5">
        <v>363</v>
      </c>
      <c r="B377" s="153"/>
      <c r="C377" s="84" t="str">
        <f>Цены!B367</f>
        <v>Установка пробкового компенсатора</v>
      </c>
      <c r="D377" s="85" t="str">
        <f>Цены!C367</f>
        <v>м/п</v>
      </c>
      <c r="E377" s="152">
        <f t="shared" si="34"/>
        <v>0</v>
      </c>
      <c r="F377" s="86">
        <f>Цены!E367</f>
        <v>702</v>
      </c>
      <c r="G377" s="111">
        <f t="shared" si="33"/>
        <v>0</v>
      </c>
      <c r="H377" s="20"/>
    </row>
    <row r="378" spans="1:8" x14ac:dyDescent="0.2">
      <c r="A378" s="5">
        <v>364</v>
      </c>
      <c r="B378" s="153"/>
      <c r="C378" s="84" t="str">
        <f>Цены!B368</f>
        <v>Монтаж плинтусов пластиковых</v>
      </c>
      <c r="D378" s="85" t="str">
        <f>Цены!C368</f>
        <v>м/п</v>
      </c>
      <c r="E378" s="152">
        <f t="shared" si="34"/>
        <v>0</v>
      </c>
      <c r="F378" s="86">
        <f>Цены!E368</f>
        <v>368</v>
      </c>
      <c r="G378" s="111">
        <f t="shared" si="33"/>
        <v>0</v>
      </c>
      <c r="H378" s="20"/>
    </row>
    <row r="379" spans="1:8" x14ac:dyDescent="0.2">
      <c r="A379" s="5">
        <v>365</v>
      </c>
      <c r="B379" s="153"/>
      <c r="C379" s="84" t="str">
        <f>Цены!B369</f>
        <v>Монтаж скрытого плинтуса/теневого профиля</v>
      </c>
      <c r="D379" s="85" t="str">
        <f>Цены!C369</f>
        <v>м/п</v>
      </c>
      <c r="E379" s="152">
        <f t="shared" si="34"/>
        <v>0</v>
      </c>
      <c r="F379" s="86">
        <f>Цены!E369</f>
        <v>2025</v>
      </c>
      <c r="G379" s="111">
        <f t="shared" si="33"/>
        <v>0</v>
      </c>
      <c r="H379" s="20"/>
    </row>
    <row r="380" spans="1:8" ht="25.5" x14ac:dyDescent="0.2">
      <c r="A380" s="5">
        <v>366</v>
      </c>
      <c r="B380" s="153"/>
      <c r="C380" s="84" t="str">
        <f>Цены!B370</f>
        <v>Штробление  под плинтус/профиль скрытого монтажа</v>
      </c>
      <c r="D380" s="85" t="str">
        <f>Цены!C370</f>
        <v>м/п</v>
      </c>
      <c r="E380" s="152">
        <f t="shared" si="34"/>
        <v>0</v>
      </c>
      <c r="F380" s="86">
        <f>Цены!E370</f>
        <v>350</v>
      </c>
      <c r="G380" s="111">
        <f t="shared" si="33"/>
        <v>0</v>
      </c>
      <c r="H380" s="20"/>
    </row>
    <row r="381" spans="1:8" x14ac:dyDescent="0.2">
      <c r="A381" s="5">
        <v>367</v>
      </c>
      <c r="B381" s="153"/>
      <c r="C381" s="84" t="str">
        <f>Цены!B371</f>
        <v>Монтаж микроплинтуса</v>
      </c>
      <c r="D381" s="85" t="str">
        <f>Цены!C371</f>
        <v>м/п</v>
      </c>
      <c r="E381" s="152">
        <f t="shared" si="34"/>
        <v>0</v>
      </c>
      <c r="F381" s="86">
        <f>Цены!E371</f>
        <v>2028</v>
      </c>
      <c r="G381" s="111">
        <f t="shared" si="33"/>
        <v>0</v>
      </c>
      <c r="H381" s="20"/>
    </row>
    <row r="382" spans="1:8" x14ac:dyDescent="0.2">
      <c r="A382" s="5">
        <v>368</v>
      </c>
      <c r="B382" s="153"/>
      <c r="C382" s="84" t="str">
        <f>Цены!B372</f>
        <v>Установка плинтусов деревянных, МДФ</v>
      </c>
      <c r="D382" s="85" t="str">
        <f>Цены!C372</f>
        <v>м/п</v>
      </c>
      <c r="E382" s="152">
        <f t="shared" si="34"/>
        <v>0</v>
      </c>
      <c r="F382" s="86">
        <f>Цены!E372</f>
        <v>675</v>
      </c>
      <c r="G382" s="111">
        <f t="shared" si="33"/>
        <v>0</v>
      </c>
      <c r="H382" s="20"/>
    </row>
    <row r="383" spans="1:8" ht="25.5" x14ac:dyDescent="0.2">
      <c r="A383" s="5">
        <v>369</v>
      </c>
      <c r="B383" s="153"/>
      <c r="C383" s="84" t="str">
        <f>Цены!B373</f>
        <v>Установка плинтусов из дюрополимера и полиуриетана</v>
      </c>
      <c r="D383" s="85" t="str">
        <f>Цены!C373</f>
        <v>м/п</v>
      </c>
      <c r="E383" s="152">
        <f t="shared" si="34"/>
        <v>0</v>
      </c>
      <c r="F383" s="86">
        <f>Цены!E373</f>
        <v>825</v>
      </c>
      <c r="G383" s="111">
        <f t="shared" si="33"/>
        <v>0</v>
      </c>
      <c r="H383" s="20"/>
    </row>
    <row r="384" spans="1:8" x14ac:dyDescent="0.2">
      <c r="A384" s="5">
        <v>370</v>
      </c>
      <c r="B384" s="153"/>
      <c r="C384" s="84" t="str">
        <f>Цены!B374</f>
        <v xml:space="preserve">Запил углов  плинтуса </v>
      </c>
      <c r="D384" s="85" t="str">
        <f>Цены!C374</f>
        <v>шт.</v>
      </c>
      <c r="E384" s="152">
        <v>4</v>
      </c>
      <c r="F384" s="86">
        <f>Цены!E374</f>
        <v>216</v>
      </c>
      <c r="G384" s="111">
        <f t="shared" si="33"/>
        <v>864</v>
      </c>
      <c r="H384" s="20"/>
    </row>
    <row r="385" spans="1:8" x14ac:dyDescent="0.2">
      <c r="A385" s="5">
        <v>371</v>
      </c>
      <c r="B385" s="153"/>
      <c r="C385" s="84" t="str">
        <f>Цены!B375</f>
        <v>Покраска напольного плинтуса</v>
      </c>
      <c r="D385" s="85" t="str">
        <f>Цены!C375</f>
        <v>м/п</v>
      </c>
      <c r="E385" s="152">
        <f>$D$10</f>
        <v>0</v>
      </c>
      <c r="F385" s="86">
        <f>Цены!E375</f>
        <v>353</v>
      </c>
      <c r="G385" s="111">
        <f t="shared" si="33"/>
        <v>0</v>
      </c>
      <c r="H385" s="20"/>
    </row>
    <row r="386" spans="1:8" x14ac:dyDescent="0.2">
      <c r="A386" s="5">
        <v>372</v>
      </c>
      <c r="B386" s="153"/>
      <c r="C386" s="84" t="str">
        <f>Цены!B376</f>
        <v>Установка порожков</v>
      </c>
      <c r="D386" s="85" t="str">
        <f>Цены!C376</f>
        <v>шт.</v>
      </c>
      <c r="E386" s="152">
        <v>1</v>
      </c>
      <c r="F386" s="86">
        <f>Цены!E376</f>
        <v>923</v>
      </c>
      <c r="G386" s="111">
        <f t="shared" si="33"/>
        <v>923</v>
      </c>
      <c r="H386" s="20"/>
    </row>
    <row r="387" spans="1:8" ht="25.5" x14ac:dyDescent="0.2">
      <c r="A387" s="5">
        <v>373</v>
      </c>
      <c r="B387" s="153"/>
      <c r="C387" s="84" t="str">
        <f>Цены!B377</f>
        <v>Добавляется на установку плинтусов к криволинейным стенам</v>
      </c>
      <c r="D387" s="85" t="str">
        <f>Цены!C377</f>
        <v>м/п</v>
      </c>
      <c r="E387" s="152">
        <f>$D$9</f>
        <v>0</v>
      </c>
      <c r="F387" s="86">
        <f>Цены!E377</f>
        <v>297</v>
      </c>
      <c r="G387" s="111">
        <f t="shared" si="33"/>
        <v>0</v>
      </c>
      <c r="H387" s="20"/>
    </row>
    <row r="388" spans="1:8" x14ac:dyDescent="0.2">
      <c r="A388" s="5">
        <v>374</v>
      </c>
      <c r="B388" s="153"/>
      <c r="C388" s="84" t="str">
        <f>Цены!B378</f>
        <v>Устройство плинтуса из плитки</v>
      </c>
      <c r="D388" s="85" t="str">
        <f>Цены!C378</f>
        <v>м/п</v>
      </c>
      <c r="E388" s="152">
        <f>$D$9-$I$13</f>
        <v>0</v>
      </c>
      <c r="F388" s="86">
        <f>Цены!E378</f>
        <v>987</v>
      </c>
      <c r="G388" s="111">
        <f t="shared" si="33"/>
        <v>0</v>
      </c>
      <c r="H388" s="20"/>
    </row>
    <row r="389" spans="1:8" x14ac:dyDescent="0.2">
      <c r="A389" s="5">
        <v>375</v>
      </c>
      <c r="B389" s="103" t="str">
        <f>IF(SUM(B390:B458)&gt;0,1,"")</f>
        <v/>
      </c>
      <c r="C389" s="428" t="s">
        <v>24</v>
      </c>
      <c r="D389" s="428"/>
      <c r="E389" s="428"/>
      <c r="F389" s="428"/>
      <c r="G389" s="428"/>
      <c r="H389" s="20"/>
    </row>
    <row r="390" spans="1:8" ht="25.5" x14ac:dyDescent="0.2">
      <c r="A390" s="5">
        <v>376</v>
      </c>
      <c r="B390" s="153"/>
      <c r="C390" s="84" t="str">
        <f>Цены!B380</f>
        <v>Облицовка плиткой стен до 600 мм по одной стороне</v>
      </c>
      <c r="D390" s="85" t="str">
        <f>Цены!C380</f>
        <v>м2</v>
      </c>
      <c r="E390" s="152">
        <f t="shared" ref="E390:E397" si="35">$D$12</f>
        <v>0</v>
      </c>
      <c r="F390" s="86">
        <f>Цены!E380</f>
        <v>3000</v>
      </c>
      <c r="G390" s="111">
        <f t="shared" ref="G390:G421" si="36">E390*F390</f>
        <v>0</v>
      </c>
      <c r="H390" s="20"/>
    </row>
    <row r="391" spans="1:8" x14ac:dyDescent="0.2">
      <c r="A391" s="5">
        <v>377</v>
      </c>
      <c r="B391" s="153"/>
      <c r="C391" s="84" t="str">
        <f>Цены!B381</f>
        <v xml:space="preserve">Облицовка плиткой гексагон  </v>
      </c>
      <c r="D391" s="85" t="str">
        <f>Цены!C381</f>
        <v>м2</v>
      </c>
      <c r="E391" s="152">
        <f t="shared" si="35"/>
        <v>0</v>
      </c>
      <c r="F391" s="86">
        <f>Цены!E381</f>
        <v>3698</v>
      </c>
      <c r="G391" s="111">
        <f t="shared" si="36"/>
        <v>0</v>
      </c>
      <c r="H391" s="20"/>
    </row>
    <row r="392" spans="1:8" ht="25.5" x14ac:dyDescent="0.2">
      <c r="A392" s="5">
        <v>378</v>
      </c>
      <c r="B392" s="153"/>
      <c r="C392" s="84" t="str">
        <f>Цены!B382</f>
        <v>Облицовка плиткой стен, с декоративными вставками</v>
      </c>
      <c r="D392" s="85" t="str">
        <f>Цены!C382</f>
        <v>м2</v>
      </c>
      <c r="E392" s="152">
        <f t="shared" si="35"/>
        <v>0</v>
      </c>
      <c r="F392" s="86">
        <f>Цены!E382</f>
        <v>3104</v>
      </c>
      <c r="G392" s="111">
        <f t="shared" si="36"/>
        <v>0</v>
      </c>
      <c r="H392" s="20"/>
    </row>
    <row r="393" spans="1:8" x14ac:dyDescent="0.2">
      <c r="A393" s="5">
        <v>379</v>
      </c>
      <c r="B393" s="153"/>
      <c r="C393" s="84" t="str">
        <f>Цены!B383</f>
        <v>Облицовка плиткой стен по диагонали</v>
      </c>
      <c r="D393" s="85" t="str">
        <f>Цены!C383</f>
        <v>м2</v>
      </c>
      <c r="E393" s="152">
        <f t="shared" si="35"/>
        <v>0</v>
      </c>
      <c r="F393" s="86">
        <f>Цены!E383</f>
        <v>3540</v>
      </c>
      <c r="G393" s="111">
        <f t="shared" si="36"/>
        <v>0</v>
      </c>
      <c r="H393" s="20"/>
    </row>
    <row r="394" spans="1:8" ht="25.5" x14ac:dyDescent="0.2">
      <c r="A394" s="5">
        <v>380</v>
      </c>
      <c r="B394" s="153"/>
      <c r="C394" s="84" t="str">
        <f>Цены!B384</f>
        <v xml:space="preserve">Облицовка плиткой стен по диагонали, со вставками </v>
      </c>
      <c r="D394" s="85" t="str">
        <f>Цены!C384</f>
        <v>м2</v>
      </c>
      <c r="E394" s="152">
        <f t="shared" si="35"/>
        <v>0</v>
      </c>
      <c r="F394" s="86">
        <f>Цены!E384</f>
        <v>4650</v>
      </c>
      <c r="G394" s="111">
        <f t="shared" si="36"/>
        <v>0</v>
      </c>
      <c r="H394" s="20"/>
    </row>
    <row r="395" spans="1:8" x14ac:dyDescent="0.2">
      <c r="A395" s="5">
        <v>381</v>
      </c>
      <c r="B395" s="153"/>
      <c r="C395" s="84" t="str">
        <f>Цены!B385</f>
        <v>Облицовка плиткой стен менее 200х200 мм</v>
      </c>
      <c r="D395" s="85" t="str">
        <f>Цены!C385</f>
        <v>м2</v>
      </c>
      <c r="E395" s="152">
        <f t="shared" si="35"/>
        <v>0</v>
      </c>
      <c r="F395" s="86">
        <f>Цены!E385</f>
        <v>3750</v>
      </c>
      <c r="G395" s="111">
        <f t="shared" si="36"/>
        <v>0</v>
      </c>
      <c r="H395" s="20"/>
    </row>
    <row r="396" spans="1:8" ht="25.5" x14ac:dyDescent="0.2">
      <c r="A396" s="5">
        <v>382</v>
      </c>
      <c r="B396" s="153"/>
      <c r="C396" s="84" t="str">
        <f>Цены!B386</f>
        <v>Облицовка стен мелкой плиткой на подложке (с затиркой)</v>
      </c>
      <c r="D396" s="85" t="str">
        <f>Цены!C386</f>
        <v>м2</v>
      </c>
      <c r="E396" s="152">
        <f t="shared" si="35"/>
        <v>0</v>
      </c>
      <c r="F396" s="86">
        <f>Цены!E386</f>
        <v>4200</v>
      </c>
      <c r="G396" s="111">
        <f t="shared" si="36"/>
        <v>0</v>
      </c>
      <c r="H396" s="20"/>
    </row>
    <row r="397" spans="1:8" ht="25.5" x14ac:dyDescent="0.2">
      <c r="A397" s="5">
        <v>383</v>
      </c>
      <c r="B397" s="153"/>
      <c r="C397" s="84" t="str">
        <f>Цены!B387</f>
        <v>Облицовка стен мелкой плиткой, мозаикой (с затиркой)</v>
      </c>
      <c r="D397" s="85" t="str">
        <f>Цены!C387</f>
        <v>м2</v>
      </c>
      <c r="E397" s="152">
        <f t="shared" si="35"/>
        <v>0</v>
      </c>
      <c r="F397" s="86">
        <f>Цены!E387</f>
        <v>4806</v>
      </c>
      <c r="G397" s="111">
        <f t="shared" si="36"/>
        <v>0</v>
      </c>
      <c r="H397" s="20"/>
    </row>
    <row r="398" spans="1:8" x14ac:dyDescent="0.2">
      <c r="A398" s="5">
        <v>384</v>
      </c>
      <c r="B398" s="153"/>
      <c r="C398" s="84" t="str">
        <f>Цены!B388</f>
        <v>Подрезка керамической плитки</v>
      </c>
      <c r="D398" s="85" t="str">
        <f>Цены!C388</f>
        <v>м/п</v>
      </c>
      <c r="E398" s="152">
        <f>$D$9+2.6*4</f>
        <v>10.4</v>
      </c>
      <c r="F398" s="86">
        <f>Цены!E388</f>
        <v>675</v>
      </c>
      <c r="G398" s="111">
        <f t="shared" si="36"/>
        <v>7020</v>
      </c>
      <c r="H398" s="20"/>
    </row>
    <row r="399" spans="1:8" x14ac:dyDescent="0.2">
      <c r="A399" s="5">
        <v>385</v>
      </c>
      <c r="B399" s="153"/>
      <c r="C399" s="84" t="str">
        <f>Цены!B389</f>
        <v>Подрезка резного края плитки под 45(стены)</v>
      </c>
      <c r="D399" s="85" t="str">
        <f>Цены!C389</f>
        <v>м/п</v>
      </c>
      <c r="E399" s="152">
        <f>$D$9</f>
        <v>0</v>
      </c>
      <c r="F399" s="86">
        <f>Цены!E389</f>
        <v>2168</v>
      </c>
      <c r="G399" s="111">
        <f t="shared" si="36"/>
        <v>0</v>
      </c>
      <c r="H399" s="20"/>
    </row>
    <row r="400" spans="1:8" x14ac:dyDescent="0.2">
      <c r="A400" s="5">
        <v>386</v>
      </c>
      <c r="B400" s="153"/>
      <c r="C400" s="84" t="str">
        <f>Цены!B390</f>
        <v>Облицовка стен плиткой панно*</v>
      </c>
      <c r="D400" s="85" t="str">
        <f>Цены!C390</f>
        <v>м2</v>
      </c>
      <c r="E400" s="152">
        <f>$D$12</f>
        <v>0</v>
      </c>
      <c r="F400" s="86">
        <f>Цены!E390</f>
        <v>7425</v>
      </c>
      <c r="G400" s="111">
        <f t="shared" si="36"/>
        <v>0</v>
      </c>
      <c r="H400" s="20"/>
    </row>
    <row r="401" spans="1:8" ht="25.5" x14ac:dyDescent="0.2">
      <c r="A401" s="5">
        <v>387</v>
      </c>
      <c r="B401" s="153"/>
      <c r="C401" s="84" t="str">
        <f>Цены!B391</f>
        <v>Облицовка стен композитными материалами (ЛОФТ)</v>
      </c>
      <c r="D401" s="85" t="str">
        <f>Цены!C391</f>
        <v>м2</v>
      </c>
      <c r="E401" s="152">
        <f>$D$12</f>
        <v>0</v>
      </c>
      <c r="F401" s="86">
        <f>Цены!E391</f>
        <v>4005</v>
      </c>
      <c r="G401" s="111">
        <f t="shared" si="36"/>
        <v>0</v>
      </c>
      <c r="H401" s="20"/>
    </row>
    <row r="402" spans="1:8" ht="25.5" x14ac:dyDescent="0.2">
      <c r="A402" s="5">
        <v>388</v>
      </c>
      <c r="B402" s="153"/>
      <c r="C402" s="84" t="str">
        <f>Цены!B392</f>
        <v xml:space="preserve">Устройство объемного керамического бордюра с подрезкой в углах </v>
      </c>
      <c r="D402" s="85" t="str">
        <f>Цены!C392</f>
        <v>м/п</v>
      </c>
      <c r="E402" s="152">
        <f>$D$9</f>
        <v>0</v>
      </c>
      <c r="F402" s="86">
        <f>Цены!E392</f>
        <v>1530</v>
      </c>
      <c r="G402" s="111">
        <f t="shared" si="36"/>
        <v>0</v>
      </c>
      <c r="H402" s="20"/>
    </row>
    <row r="403" spans="1:8" x14ac:dyDescent="0.2">
      <c r="A403" s="5">
        <v>389</v>
      </c>
      <c r="B403" s="153"/>
      <c r="C403" s="84" t="str">
        <f>Цены!B393</f>
        <v xml:space="preserve">Устройство бордюра из плитки (с затиркой) </v>
      </c>
      <c r="D403" s="85" t="str">
        <f>Цены!C393</f>
        <v>м/п</v>
      </c>
      <c r="E403" s="152">
        <f>$D$9</f>
        <v>0</v>
      </c>
      <c r="F403" s="86">
        <f>Цены!E393</f>
        <v>1011</v>
      </c>
      <c r="G403" s="111">
        <f t="shared" si="36"/>
        <v>0</v>
      </c>
      <c r="H403" s="20"/>
    </row>
    <row r="404" spans="1:8" ht="25.5" x14ac:dyDescent="0.2">
      <c r="A404" s="5">
        <v>390</v>
      </c>
      <c r="B404" s="153"/>
      <c r="C404" s="84" t="str">
        <f>Цены!B394</f>
        <v>Облицовка плиткой "фартук" (с затиркой и подрезкой)</v>
      </c>
      <c r="D404" s="85" t="str">
        <f>Цены!C394</f>
        <v>м2</v>
      </c>
      <c r="E404" s="152">
        <f t="shared" ref="E404:E410" si="37">$D$12</f>
        <v>0</v>
      </c>
      <c r="F404" s="86">
        <f>Цены!E394</f>
        <v>4680</v>
      </c>
      <c r="G404" s="111">
        <f t="shared" si="36"/>
        <v>0</v>
      </c>
      <c r="H404" s="20"/>
    </row>
    <row r="405" spans="1:8" ht="25.5" x14ac:dyDescent="0.2">
      <c r="A405" s="5">
        <v>391</v>
      </c>
      <c r="B405" s="153"/>
      <c r="C405" s="84" t="str">
        <f>Цены!B395</f>
        <v>Облицовка керамогранитом "фартук" (с затиркой и подрезкой)</v>
      </c>
      <c r="D405" s="85" t="str">
        <f>Цены!C395</f>
        <v>м2</v>
      </c>
      <c r="E405" s="152">
        <f t="shared" si="37"/>
        <v>0</v>
      </c>
      <c r="F405" s="86">
        <f>Цены!E395</f>
        <v>5475</v>
      </c>
      <c r="G405" s="111">
        <f t="shared" si="36"/>
        <v>0</v>
      </c>
      <c r="H405" s="20"/>
    </row>
    <row r="406" spans="1:8" x14ac:dyDescent="0.2">
      <c r="A406" s="5">
        <v>392</v>
      </c>
      <c r="B406" s="153"/>
      <c r="C406" s="84" t="str">
        <f>Цены!B396</f>
        <v>Фартук из декоративного камня</v>
      </c>
      <c r="D406" s="85" t="str">
        <f>Цены!C396</f>
        <v>м2</v>
      </c>
      <c r="E406" s="152">
        <f t="shared" si="37"/>
        <v>0</v>
      </c>
      <c r="F406" s="86">
        <f>Цены!E396</f>
        <v>5850</v>
      </c>
      <c r="G406" s="111">
        <f t="shared" si="36"/>
        <v>0</v>
      </c>
      <c r="H406" s="20"/>
    </row>
    <row r="407" spans="1:8" x14ac:dyDescent="0.2">
      <c r="A407" s="5">
        <v>393</v>
      </c>
      <c r="B407" s="153"/>
      <c r="C407" s="84" t="str">
        <f>Цены!B397</f>
        <v>Облицовка клинкерным кирпичом с затиркой</v>
      </c>
      <c r="D407" s="85" t="str">
        <f>Цены!C397</f>
        <v>м2</v>
      </c>
      <c r="E407" s="152">
        <f t="shared" si="37"/>
        <v>0</v>
      </c>
      <c r="F407" s="86">
        <f>Цены!E397</f>
        <v>4200</v>
      </c>
      <c r="G407" s="111">
        <f t="shared" si="36"/>
        <v>0</v>
      </c>
      <c r="H407" s="20"/>
    </row>
    <row r="408" spans="1:8" x14ac:dyDescent="0.2">
      <c r="A408" s="5">
        <v>394</v>
      </c>
      <c r="B408" s="153"/>
      <c r="C408" s="84" t="str">
        <f>Цены!B398</f>
        <v>Облицовка  Крупноформатным керамогранитом</v>
      </c>
      <c r="D408" s="85" t="str">
        <f>Цены!C398</f>
        <v>м2</v>
      </c>
      <c r="E408" s="152">
        <f t="shared" si="37"/>
        <v>0</v>
      </c>
      <c r="F408" s="86">
        <f>Цены!E398</f>
        <v>10800</v>
      </c>
      <c r="G408" s="111">
        <f t="shared" si="36"/>
        <v>0</v>
      </c>
      <c r="H408" s="20"/>
    </row>
    <row r="409" spans="1:8" ht="25.5" x14ac:dyDescent="0.2">
      <c r="A409" s="5">
        <v>395</v>
      </c>
      <c r="B409" s="153"/>
      <c r="C409" s="84" t="str">
        <f>Цены!B399</f>
        <v>Облицовка стен керамогранитом до 1200 мм по одной стороне</v>
      </c>
      <c r="D409" s="85" t="str">
        <f>Цены!C399</f>
        <v>м2</v>
      </c>
      <c r="E409" s="152">
        <f t="shared" si="37"/>
        <v>0</v>
      </c>
      <c r="F409" s="86">
        <f>Цены!E399</f>
        <v>5166</v>
      </c>
      <c r="G409" s="111">
        <f t="shared" si="36"/>
        <v>0</v>
      </c>
      <c r="H409" s="20"/>
    </row>
    <row r="410" spans="1:8" ht="25.5" x14ac:dyDescent="0.2">
      <c r="A410" s="5">
        <v>396</v>
      </c>
      <c r="B410" s="153"/>
      <c r="C410" s="84" t="str">
        <f>Цены!B400</f>
        <v>Облицовка стен керамогранитом до 600 мм по одной стороне</v>
      </c>
      <c r="D410" s="85" t="str">
        <f>Цены!C400</f>
        <v>м2</v>
      </c>
      <c r="E410" s="152">
        <f t="shared" si="37"/>
        <v>0</v>
      </c>
      <c r="F410" s="86">
        <f>Цены!E400</f>
        <v>2570</v>
      </c>
      <c r="G410" s="111">
        <f t="shared" si="36"/>
        <v>0</v>
      </c>
      <c r="H410" s="20"/>
    </row>
    <row r="411" spans="1:8" ht="25.5" x14ac:dyDescent="0.2">
      <c r="A411" s="5">
        <v>397</v>
      </c>
      <c r="B411" s="153"/>
      <c r="C411" s="84" t="str">
        <f>Цены!B401</f>
        <v>Подрезка керамогранита крупноформатного до 1200 мм</v>
      </c>
      <c r="D411" s="85" t="str">
        <f>Цены!C401</f>
        <v>м/п</v>
      </c>
      <c r="E411" s="152">
        <f>$D$9</f>
        <v>0</v>
      </c>
      <c r="F411" s="86">
        <f>Цены!E401</f>
        <v>1359</v>
      </c>
      <c r="G411" s="111">
        <f t="shared" si="36"/>
        <v>0</v>
      </c>
      <c r="H411" s="20"/>
    </row>
    <row r="412" spans="1:8" x14ac:dyDescent="0.2">
      <c r="A412" s="5">
        <v>398</v>
      </c>
      <c r="B412" s="153"/>
      <c r="C412" s="84" t="str">
        <f>Цены!B402</f>
        <v>Подрезка керамогранита крупноформатного</v>
      </c>
      <c r="D412" s="85" t="str">
        <f>Цены!C402</f>
        <v>м/п</v>
      </c>
      <c r="E412" s="152">
        <f>$D$9</f>
        <v>0</v>
      </c>
      <c r="F412" s="86">
        <f>Цены!E402</f>
        <v>2471</v>
      </c>
      <c r="G412" s="111">
        <f t="shared" si="36"/>
        <v>0</v>
      </c>
      <c r="H412" s="20"/>
    </row>
    <row r="413" spans="1:8" ht="25.5" x14ac:dyDescent="0.2">
      <c r="A413" s="5">
        <v>399</v>
      </c>
      <c r="B413" s="153"/>
      <c r="C413" s="84" t="str">
        <f>Цены!B403</f>
        <v>Подрезка керамогранита крупноформатного под 45 гр.</v>
      </c>
      <c r="D413" s="85" t="str">
        <f>Цены!C403</f>
        <v>м/п</v>
      </c>
      <c r="E413" s="152">
        <f>$D$9</f>
        <v>0</v>
      </c>
      <c r="F413" s="86">
        <f>Цены!E403</f>
        <v>4286</v>
      </c>
      <c r="G413" s="111">
        <f t="shared" si="36"/>
        <v>0</v>
      </c>
      <c r="H413" s="20"/>
    </row>
    <row r="414" spans="1:8" x14ac:dyDescent="0.2">
      <c r="A414" s="5">
        <v>400</v>
      </c>
      <c r="B414" s="153"/>
      <c r="C414" s="84" t="str">
        <f>Цены!B404</f>
        <v>Подрезка керамогранита 600</v>
      </c>
      <c r="D414" s="85" t="str">
        <f>Цены!C404</f>
        <v>м/п</v>
      </c>
      <c r="E414" s="152">
        <f>$D$9</f>
        <v>0</v>
      </c>
      <c r="F414" s="86">
        <f>Цены!E404</f>
        <v>782</v>
      </c>
      <c r="G414" s="111">
        <f t="shared" si="36"/>
        <v>0</v>
      </c>
      <c r="H414" s="20"/>
    </row>
    <row r="415" spans="1:8" ht="25.5" x14ac:dyDescent="0.2">
      <c r="A415" s="5">
        <v>401</v>
      </c>
      <c r="B415" s="153"/>
      <c r="C415" s="84" t="str">
        <f>Цены!B405</f>
        <v>Высверливание коронкой отверстия в керамической плитке</v>
      </c>
      <c r="D415" s="85" t="str">
        <f>Цены!C405</f>
        <v>шт.</v>
      </c>
      <c r="E415" s="152">
        <v>11</v>
      </c>
      <c r="F415" s="86">
        <f>Цены!E405</f>
        <v>609</v>
      </c>
      <c r="G415" s="111">
        <f t="shared" si="36"/>
        <v>6699</v>
      </c>
      <c r="H415" s="20"/>
    </row>
    <row r="416" spans="1:8" x14ac:dyDescent="0.2">
      <c r="A416" s="5">
        <v>402</v>
      </c>
      <c r="B416" s="153"/>
      <c r="C416" s="84" t="str">
        <f>Цены!B406</f>
        <v xml:space="preserve">Высверливание отверстий в керамограните </v>
      </c>
      <c r="D416" s="85" t="str">
        <f>Цены!C406</f>
        <v>шт.</v>
      </c>
      <c r="E416" s="152">
        <v>1</v>
      </c>
      <c r="F416" s="86">
        <f>Цены!E406</f>
        <v>668</v>
      </c>
      <c r="G416" s="111">
        <f t="shared" si="36"/>
        <v>668</v>
      </c>
      <c r="H416" s="20"/>
    </row>
    <row r="417" spans="1:9" ht="25.5" x14ac:dyDescent="0.2">
      <c r="A417" s="5">
        <v>403</v>
      </c>
      <c r="B417" s="153"/>
      <c r="C417" s="84" t="str">
        <f>Цены!B407</f>
        <v>Облицовка стен декоративным камнем (с затиркой)</v>
      </c>
      <c r="D417" s="85" t="str">
        <f>Цены!C407</f>
        <v>м2</v>
      </c>
      <c r="E417" s="152">
        <f>$D$12</f>
        <v>0</v>
      </c>
      <c r="F417" s="86">
        <f>Цены!E407</f>
        <v>3519</v>
      </c>
      <c r="G417" s="111">
        <f t="shared" si="36"/>
        <v>0</v>
      </c>
      <c r="H417" s="20"/>
    </row>
    <row r="418" spans="1:9" x14ac:dyDescent="0.2">
      <c r="A418" s="5">
        <v>404</v>
      </c>
      <c r="B418" s="153"/>
      <c r="C418" s="84" t="str">
        <f>Цены!B408</f>
        <v>Затирка плитки(стены)</v>
      </c>
      <c r="D418" s="85" t="str">
        <f>Цены!C408</f>
        <v>м2</v>
      </c>
      <c r="E418" s="152">
        <f>$D$12</f>
        <v>0</v>
      </c>
      <c r="F418" s="86">
        <f>Цены!E408</f>
        <v>330</v>
      </c>
      <c r="G418" s="111">
        <f t="shared" si="36"/>
        <v>0</v>
      </c>
      <c r="H418" s="20"/>
    </row>
    <row r="419" spans="1:9" x14ac:dyDescent="0.2">
      <c r="A419" s="5">
        <v>405</v>
      </c>
      <c r="B419" s="153"/>
      <c r="C419" s="84" t="str">
        <f>Цены!B409</f>
        <v xml:space="preserve">Затирка плитки эпоксидной затиркой </v>
      </c>
      <c r="D419" s="85" t="str">
        <f>Цены!C409</f>
        <v>м2</v>
      </c>
      <c r="E419" s="152">
        <f>$D$12</f>
        <v>0</v>
      </c>
      <c r="F419" s="86">
        <f>Цены!E409</f>
        <v>1301</v>
      </c>
      <c r="G419" s="111">
        <f t="shared" si="36"/>
        <v>0</v>
      </c>
      <c r="H419" s="20"/>
    </row>
    <row r="420" spans="1:9" ht="38.25" x14ac:dyDescent="0.2">
      <c r="A420" s="5">
        <v>406</v>
      </c>
      <c r="B420" s="153"/>
      <c r="C420" s="84" t="str">
        <f>Цены!B410</f>
        <v>Затирка швов в керамической плитке нестандартного размера (10*10, рзноразмерной плитке , мраморной плитке)</v>
      </c>
      <c r="D420" s="85" t="str">
        <f>Цены!C410</f>
        <v>м2</v>
      </c>
      <c r="E420" s="152">
        <f>$D$12</f>
        <v>0</v>
      </c>
      <c r="F420" s="86">
        <f>Цены!E410</f>
        <v>750</v>
      </c>
      <c r="G420" s="111">
        <f t="shared" si="36"/>
        <v>0</v>
      </c>
      <c r="H420" s="20"/>
    </row>
    <row r="421" spans="1:9" x14ac:dyDescent="0.2">
      <c r="A421" s="5">
        <v>407</v>
      </c>
      <c r="B421" s="153"/>
      <c r="C421" s="84" t="str">
        <f>Цены!B411</f>
        <v xml:space="preserve">Вставки из стеклоблоков поштучно в ниши, стены </v>
      </c>
      <c r="D421" s="85" t="str">
        <f>Цены!C411</f>
        <v>шт.</v>
      </c>
      <c r="E421" s="152">
        <v>1</v>
      </c>
      <c r="F421" s="86">
        <f>Цены!E411</f>
        <v>867</v>
      </c>
      <c r="G421" s="111">
        <f t="shared" si="36"/>
        <v>867</v>
      </c>
      <c r="H421" s="20"/>
    </row>
    <row r="422" spans="1:9" ht="25.5" x14ac:dyDescent="0.2">
      <c r="A422" s="5">
        <v>408</v>
      </c>
      <c r="B422" s="153"/>
      <c r="C422" s="84" t="str">
        <f>Цены!B412</f>
        <v>Укладка стеклоблоков ( устройство перегородок, стен)</v>
      </c>
      <c r="D422" s="85" t="str">
        <f>Цены!C412</f>
        <v>м2</v>
      </c>
      <c r="E422" s="152">
        <f>$D$12</f>
        <v>0</v>
      </c>
      <c r="F422" s="86">
        <f>Цены!E412</f>
        <v>5928</v>
      </c>
      <c r="G422" s="111">
        <f t="shared" ref="G422:G453" si="38">E422*F422</f>
        <v>0</v>
      </c>
      <c r="H422" s="20"/>
    </row>
    <row r="423" spans="1:9" x14ac:dyDescent="0.2">
      <c r="A423" s="5">
        <v>409</v>
      </c>
      <c r="B423" s="153"/>
      <c r="C423" s="84" t="str">
        <f>Цены!B413</f>
        <v>Установка углового профиля (для плитки)</v>
      </c>
      <c r="D423" s="85" t="str">
        <f>Цены!C413</f>
        <v>м/п</v>
      </c>
      <c r="E423" s="152">
        <f>$D$9</f>
        <v>0</v>
      </c>
      <c r="F423" s="86">
        <f>Цены!E413</f>
        <v>294</v>
      </c>
      <c r="G423" s="111">
        <f t="shared" si="38"/>
        <v>0</v>
      </c>
      <c r="H423" s="20"/>
    </row>
    <row r="424" spans="1:9" x14ac:dyDescent="0.2">
      <c r="A424" s="5">
        <v>410</v>
      </c>
      <c r="B424" s="153"/>
      <c r="C424" s="84" t="str">
        <f>Цены!B414</f>
        <v>Облицовка стеновыми ПВХ панелями  (до 10м2)</v>
      </c>
      <c r="D424" s="85" t="str">
        <f>Цены!C414</f>
        <v>м2</v>
      </c>
      <c r="E424" s="152">
        <f>$D$12</f>
        <v>0</v>
      </c>
      <c r="F424" s="86">
        <f>Цены!E414</f>
        <v>1260</v>
      </c>
      <c r="G424" s="111">
        <f t="shared" si="38"/>
        <v>0</v>
      </c>
      <c r="H424" s="20"/>
    </row>
    <row r="425" spans="1:9" ht="25.5" x14ac:dyDescent="0.2">
      <c r="A425" s="5">
        <v>411</v>
      </c>
      <c r="B425" s="153"/>
      <c r="C425" s="84" t="str">
        <f>Цены!B415</f>
        <v>Облицовка стеновыми ПВХ панелями (свыше 10м2)</v>
      </c>
      <c r="D425" s="85" t="str">
        <f>Цены!C415</f>
        <v>м2</v>
      </c>
      <c r="E425" s="152">
        <f>$D$12</f>
        <v>0</v>
      </c>
      <c r="F425" s="86">
        <f>Цены!E415</f>
        <v>879</v>
      </c>
      <c r="G425" s="111">
        <f t="shared" si="38"/>
        <v>0</v>
      </c>
      <c r="H425" s="20"/>
    </row>
    <row r="426" spans="1:9" ht="25.5" x14ac:dyDescent="0.2">
      <c r="A426" s="5">
        <v>412</v>
      </c>
      <c r="B426" s="153"/>
      <c r="C426" s="84" t="str">
        <f>Цены!B416</f>
        <v>Монтаж стеновых ПВХ панелей с устройством каркаса</v>
      </c>
      <c r="D426" s="85" t="str">
        <f>Цены!C416</f>
        <v>м2</v>
      </c>
      <c r="E426" s="152">
        <f>$D$12</f>
        <v>0</v>
      </c>
      <c r="F426" s="86">
        <f>Цены!E416</f>
        <v>1739</v>
      </c>
      <c r="G426" s="111">
        <f t="shared" si="38"/>
        <v>0</v>
      </c>
      <c r="H426" s="20"/>
    </row>
    <row r="427" spans="1:9" x14ac:dyDescent="0.2">
      <c r="A427" s="5">
        <v>413</v>
      </c>
      <c r="B427" s="153"/>
      <c r="C427" s="84" t="str">
        <f>Цены!B417</f>
        <v xml:space="preserve">Монтаж стеновых 3D панелей на клей </v>
      </c>
      <c r="D427" s="85" t="str">
        <f>Цены!C417</f>
        <v>м2</v>
      </c>
      <c r="E427" s="152">
        <f>$D$12</f>
        <v>0</v>
      </c>
      <c r="F427" s="86">
        <f>Цены!E417</f>
        <v>3368</v>
      </c>
      <c r="G427" s="111">
        <f t="shared" si="38"/>
        <v>0</v>
      </c>
      <c r="H427" s="20"/>
      <c r="I427" s="88"/>
    </row>
    <row r="428" spans="1:9" x14ac:dyDescent="0.2">
      <c r="A428" s="5">
        <v>414</v>
      </c>
      <c r="B428" s="153"/>
      <c r="C428" s="84" t="str">
        <f>Цены!B418</f>
        <v xml:space="preserve">Монтаж молдингов на стену </v>
      </c>
      <c r="D428" s="85" t="str">
        <f>Цены!C418</f>
        <v>м/п</v>
      </c>
      <c r="E428" s="152">
        <f>$D$9</f>
        <v>0</v>
      </c>
      <c r="F428" s="86">
        <f>Цены!E418</f>
        <v>630</v>
      </c>
      <c r="G428" s="111">
        <f t="shared" si="38"/>
        <v>0</v>
      </c>
      <c r="H428" s="20"/>
    </row>
    <row r="429" spans="1:9" x14ac:dyDescent="0.2">
      <c r="A429" s="5">
        <v>415</v>
      </c>
      <c r="B429" s="153"/>
      <c r="C429" s="84" t="str">
        <f>Цены!B419</f>
        <v xml:space="preserve">Запил молдингов под 45 градусов </v>
      </c>
      <c r="D429" s="85" t="str">
        <f>Цены!C419</f>
        <v>шт.</v>
      </c>
      <c r="E429" s="152">
        <v>1</v>
      </c>
      <c r="F429" s="86">
        <f>Цены!E419</f>
        <v>81</v>
      </c>
      <c r="G429" s="111">
        <f t="shared" si="38"/>
        <v>81</v>
      </c>
      <c r="H429" s="20"/>
    </row>
    <row r="430" spans="1:9" x14ac:dyDescent="0.2">
      <c r="A430" s="5">
        <v>416</v>
      </c>
      <c r="B430" s="153"/>
      <c r="C430" s="84" t="str">
        <f>Цены!B420</f>
        <v>Монтаж ламината на клей</v>
      </c>
      <c r="D430" s="85" t="str">
        <f>Цены!C420</f>
        <v>м2</v>
      </c>
      <c r="E430" s="152">
        <f t="shared" ref="E430:E445" si="39">$D$12</f>
        <v>0</v>
      </c>
      <c r="F430" s="86">
        <f>Цены!E420</f>
        <v>1868</v>
      </c>
      <c r="G430" s="111">
        <f t="shared" si="38"/>
        <v>0</v>
      </c>
      <c r="H430" s="20"/>
    </row>
    <row r="431" spans="1:9" ht="25.5" x14ac:dyDescent="0.2">
      <c r="A431" s="5">
        <v>417</v>
      </c>
      <c r="B431" s="153"/>
      <c r="C431" s="84" t="str">
        <f>Цены!B421</f>
        <v>Облицовка стеновыми панелями (с устройством каркаса)</v>
      </c>
      <c r="D431" s="85" t="str">
        <f>Цены!C421</f>
        <v>м2</v>
      </c>
      <c r="E431" s="152">
        <f t="shared" si="39"/>
        <v>0</v>
      </c>
      <c r="F431" s="86">
        <f>Цены!E421</f>
        <v>1761</v>
      </c>
      <c r="G431" s="111">
        <f t="shared" si="38"/>
        <v>0</v>
      </c>
      <c r="H431" s="20"/>
    </row>
    <row r="432" spans="1:9" ht="25.5" x14ac:dyDescent="0.2">
      <c r="A432" s="5">
        <v>418</v>
      </c>
      <c r="B432" s="153"/>
      <c r="C432" s="84" t="str">
        <f>Цены!B422</f>
        <v xml:space="preserve">Облицовка стен деревянной вагонкой с устройством каркаса </v>
      </c>
      <c r="D432" s="85" t="str">
        <f>Цены!C422</f>
        <v>м2</v>
      </c>
      <c r="E432" s="152">
        <f t="shared" si="39"/>
        <v>0</v>
      </c>
      <c r="F432" s="86">
        <f>Цены!E422</f>
        <v>3090</v>
      </c>
      <c r="G432" s="111">
        <f t="shared" si="38"/>
        <v>0</v>
      </c>
      <c r="H432" s="20"/>
    </row>
    <row r="433" spans="1:8" ht="25.5" x14ac:dyDescent="0.2">
      <c r="A433" s="5">
        <v>419</v>
      </c>
      <c r="B433" s="153"/>
      <c r="C433" s="84" t="str">
        <f>Цены!B423</f>
        <v>Покрытие деревянных поверхностей лаком или тонирующим составом в 1 слой</v>
      </c>
      <c r="D433" s="85" t="str">
        <f>Цены!C423</f>
        <v>м2</v>
      </c>
      <c r="E433" s="152">
        <f t="shared" si="39"/>
        <v>0</v>
      </c>
      <c r="F433" s="86">
        <f>Цены!E423</f>
        <v>297</v>
      </c>
      <c r="G433" s="111">
        <f t="shared" si="38"/>
        <v>0</v>
      </c>
      <c r="H433" s="20"/>
    </row>
    <row r="434" spans="1:8" ht="25.5" x14ac:dyDescent="0.2">
      <c r="A434" s="5">
        <v>420</v>
      </c>
      <c r="B434" s="153"/>
      <c r="C434" s="84" t="str">
        <f>Цены!B424</f>
        <v>Оклейка стен стеклянными/зеркальными элементами (размер менее 20*20)</v>
      </c>
      <c r="D434" s="85" t="str">
        <f>Цены!C424</f>
        <v>м2</v>
      </c>
      <c r="E434" s="152">
        <f t="shared" si="39"/>
        <v>0</v>
      </c>
      <c r="F434" s="86">
        <f>Цены!E424</f>
        <v>3090</v>
      </c>
      <c r="G434" s="111">
        <f t="shared" si="38"/>
        <v>0</v>
      </c>
      <c r="H434" s="20"/>
    </row>
    <row r="435" spans="1:8" ht="25.5" x14ac:dyDescent="0.2">
      <c r="A435" s="5">
        <v>421</v>
      </c>
      <c r="B435" s="153"/>
      <c r="C435" s="84" t="str">
        <f>Цены!B425</f>
        <v>Оклейка стен стеклянными/зеркальными элементами (размер более 20*20)</v>
      </c>
      <c r="D435" s="85" t="str">
        <f>Цены!C425</f>
        <v>м2</v>
      </c>
      <c r="E435" s="152">
        <f t="shared" si="39"/>
        <v>0</v>
      </c>
      <c r="F435" s="86">
        <f>Цены!E425</f>
        <v>2520</v>
      </c>
      <c r="G435" s="111">
        <f t="shared" si="38"/>
        <v>0</v>
      </c>
      <c r="H435" s="20"/>
    </row>
    <row r="436" spans="1:8" x14ac:dyDescent="0.2">
      <c r="A436" s="5">
        <v>422</v>
      </c>
      <c r="B436" s="153"/>
      <c r="C436" s="84" t="str">
        <f>Цены!B426</f>
        <v>Декоративная  штукатурка</v>
      </c>
      <c r="D436" s="85" t="str">
        <f>Цены!C426</f>
        <v>м2</v>
      </c>
      <c r="E436" s="152">
        <f t="shared" si="39"/>
        <v>0</v>
      </c>
      <c r="F436" s="86">
        <f>Цены!E426</f>
        <v>2280</v>
      </c>
      <c r="G436" s="111">
        <f t="shared" si="38"/>
        <v>0</v>
      </c>
      <c r="H436" s="20"/>
    </row>
    <row r="437" spans="1:8" x14ac:dyDescent="0.2">
      <c r="A437" s="5">
        <v>423</v>
      </c>
      <c r="B437" s="153"/>
      <c r="C437" s="84" t="str">
        <f>Цены!B427</f>
        <v>Фактурная  штукатурка</v>
      </c>
      <c r="D437" s="85" t="str">
        <f>Цены!C427</f>
        <v>м2</v>
      </c>
      <c r="E437" s="152">
        <f t="shared" si="39"/>
        <v>0</v>
      </c>
      <c r="F437" s="86">
        <f>Цены!E427</f>
        <v>981</v>
      </c>
      <c r="G437" s="111">
        <f t="shared" si="38"/>
        <v>0</v>
      </c>
      <c r="H437" s="20"/>
    </row>
    <row r="438" spans="1:8" x14ac:dyDescent="0.2">
      <c r="A438" s="5">
        <v>424</v>
      </c>
      <c r="B438" s="153"/>
      <c r="C438" s="84" t="str">
        <f>Цены!B428</f>
        <v>Венецианская  штукатурка</v>
      </c>
      <c r="D438" s="85" t="str">
        <f>Цены!C428</f>
        <v>м2</v>
      </c>
      <c r="E438" s="152">
        <f t="shared" si="39"/>
        <v>0</v>
      </c>
      <c r="F438" s="86">
        <f>Цены!E428</f>
        <v>3953</v>
      </c>
      <c r="G438" s="111">
        <f t="shared" si="38"/>
        <v>0</v>
      </c>
      <c r="H438" s="20"/>
    </row>
    <row r="439" spans="1:8" x14ac:dyDescent="0.2">
      <c r="A439" s="5">
        <v>425</v>
      </c>
      <c r="B439" s="153"/>
      <c r="C439" s="84" t="str">
        <f>Цены!B429</f>
        <v>Нанесение жидких обоев</v>
      </c>
      <c r="D439" s="85" t="str">
        <f>Цены!C429</f>
        <v>м2</v>
      </c>
      <c r="E439" s="152">
        <f t="shared" si="39"/>
        <v>0</v>
      </c>
      <c r="F439" s="86">
        <f>Цены!E429</f>
        <v>1170</v>
      </c>
      <c r="G439" s="111">
        <f t="shared" si="38"/>
        <v>0</v>
      </c>
      <c r="H439" s="20"/>
    </row>
    <row r="440" spans="1:8" x14ac:dyDescent="0.2">
      <c r="A440" s="5">
        <v>426</v>
      </c>
      <c r="B440" s="153"/>
      <c r="C440" s="84" t="str">
        <f>Цены!B430</f>
        <v>Оклейка стен обоями шириной менее 700мм</v>
      </c>
      <c r="D440" s="85" t="str">
        <f>Цены!C430</f>
        <v>м2</v>
      </c>
      <c r="E440" s="152">
        <f t="shared" si="39"/>
        <v>0</v>
      </c>
      <c r="F440" s="86">
        <f>Цены!E430</f>
        <v>728</v>
      </c>
      <c r="G440" s="111">
        <f t="shared" si="38"/>
        <v>0</v>
      </c>
      <c r="H440" s="20"/>
    </row>
    <row r="441" spans="1:8" x14ac:dyDescent="0.2">
      <c r="A441" s="5">
        <v>427</v>
      </c>
      <c r="B441" s="153"/>
      <c r="C441" s="84" t="str">
        <f>Цены!B431</f>
        <v>Оклейка стен обоями без подбора</v>
      </c>
      <c r="D441" s="85" t="str">
        <f>Цены!C431</f>
        <v>м2</v>
      </c>
      <c r="E441" s="152">
        <f t="shared" si="39"/>
        <v>0</v>
      </c>
      <c r="F441" s="86">
        <f>Цены!E431</f>
        <v>720</v>
      </c>
      <c r="G441" s="111">
        <f t="shared" si="38"/>
        <v>0</v>
      </c>
      <c r="H441" s="20"/>
    </row>
    <row r="442" spans="1:8" x14ac:dyDescent="0.2">
      <c r="A442" s="5">
        <v>428</v>
      </c>
      <c r="B442" s="153"/>
      <c r="C442" s="84" t="str">
        <f>Цены!B432</f>
        <v>Оклейка стен обоями с подбором</v>
      </c>
      <c r="D442" s="85" t="str">
        <f>Цены!C432</f>
        <v>м2</v>
      </c>
      <c r="E442" s="152">
        <f t="shared" si="39"/>
        <v>0</v>
      </c>
      <c r="F442" s="86">
        <f>Цены!E432</f>
        <v>810</v>
      </c>
      <c r="G442" s="111">
        <f t="shared" si="38"/>
        <v>0</v>
      </c>
      <c r="H442" s="20"/>
    </row>
    <row r="443" spans="1:8" x14ac:dyDescent="0.2">
      <c r="A443" s="5">
        <v>429</v>
      </c>
      <c r="B443" s="153"/>
      <c r="C443" s="84" t="str">
        <f>Цены!B433</f>
        <v xml:space="preserve">Оклейка стен текстильными обоями </v>
      </c>
      <c r="D443" s="85" t="str">
        <f>Цены!C433</f>
        <v>м2</v>
      </c>
      <c r="E443" s="152">
        <f t="shared" si="39"/>
        <v>0</v>
      </c>
      <c r="F443" s="86">
        <f>Цены!E433</f>
        <v>939</v>
      </c>
      <c r="G443" s="111">
        <f t="shared" si="38"/>
        <v>0</v>
      </c>
      <c r="H443" s="20"/>
    </row>
    <row r="444" spans="1:8" x14ac:dyDescent="0.2">
      <c r="A444" s="5">
        <v>430</v>
      </c>
      <c r="B444" s="153"/>
      <c r="C444" s="84" t="str">
        <f>Цены!B434</f>
        <v>Оклейка стен обоями под окраску</v>
      </c>
      <c r="D444" s="85" t="str">
        <f>Цены!C434</f>
        <v>м2</v>
      </c>
      <c r="E444" s="152">
        <f t="shared" si="39"/>
        <v>0</v>
      </c>
      <c r="F444" s="86">
        <f>Цены!E434</f>
        <v>630</v>
      </c>
      <c r="G444" s="111">
        <f t="shared" si="38"/>
        <v>0</v>
      </c>
      <c r="H444" s="20"/>
    </row>
    <row r="445" spans="1:8" ht="25.5" x14ac:dyDescent="0.2">
      <c r="A445" s="5">
        <v>431</v>
      </c>
      <c r="B445" s="153"/>
      <c r="C445" s="84" t="str">
        <f>Цены!B435</f>
        <v>Оклейка стен флизелиновым холстом (110,130,150 г/м2)</v>
      </c>
      <c r="D445" s="85" t="str">
        <f>Цены!C435</f>
        <v>м2</v>
      </c>
      <c r="E445" s="152">
        <f t="shared" si="39"/>
        <v>0</v>
      </c>
      <c r="F445" s="86">
        <f>Цены!E435</f>
        <v>465</v>
      </c>
      <c r="G445" s="111">
        <f t="shared" si="38"/>
        <v>0</v>
      </c>
      <c r="H445" s="20"/>
    </row>
    <row r="446" spans="1:8" x14ac:dyDescent="0.2">
      <c r="A446" s="5">
        <v>432</v>
      </c>
      <c r="B446" s="153"/>
      <c r="C446" s="84" t="str">
        <f>Цены!B436</f>
        <v xml:space="preserve">Оклеивание стен обоями шелкография </v>
      </c>
      <c r="D446" s="85" t="str">
        <f>Цены!C436</f>
        <v>м2</v>
      </c>
      <c r="E446" s="152">
        <f>$D$9</f>
        <v>0</v>
      </c>
      <c r="F446" s="86">
        <f>Цены!E436</f>
        <v>1413</v>
      </c>
      <c r="G446" s="111">
        <f t="shared" si="38"/>
        <v>0</v>
      </c>
      <c r="H446" s="20"/>
    </row>
    <row r="447" spans="1:8" x14ac:dyDescent="0.2">
      <c r="A447" s="5">
        <v>433</v>
      </c>
      <c r="B447" s="153"/>
      <c r="C447" s="84" t="str">
        <f>Цены!B437</f>
        <v>Поклейка обойного бордюра</v>
      </c>
      <c r="D447" s="85" t="str">
        <f>Цены!C437</f>
        <v>м/п</v>
      </c>
      <c r="E447" s="152">
        <f>$D$12</f>
        <v>0</v>
      </c>
      <c r="F447" s="86">
        <f>Цены!E437</f>
        <v>362</v>
      </c>
      <c r="G447" s="111">
        <f t="shared" si="38"/>
        <v>0</v>
      </c>
      <c r="H447" s="20"/>
    </row>
    <row r="448" spans="1:8" x14ac:dyDescent="0.2">
      <c r="A448" s="5">
        <v>434</v>
      </c>
      <c r="B448" s="153"/>
      <c r="C448" s="84" t="str">
        <f>Цены!B438</f>
        <v xml:space="preserve">Поклейка фотообоев/бумажных обоев </v>
      </c>
      <c r="D448" s="85" t="str">
        <f>Цены!C438</f>
        <v>м2</v>
      </c>
      <c r="E448" s="152">
        <f>$D$12</f>
        <v>0</v>
      </c>
      <c r="F448" s="86">
        <f>Цены!E438</f>
        <v>3123</v>
      </c>
      <c r="G448" s="111">
        <f t="shared" si="38"/>
        <v>0</v>
      </c>
      <c r="H448" s="20"/>
    </row>
    <row r="449" spans="1:8" ht="25.5" x14ac:dyDescent="0.2">
      <c r="A449" s="5">
        <v>435</v>
      </c>
      <c r="B449" s="153"/>
      <c r="C449" s="84" t="str">
        <f>Цены!B439</f>
        <v xml:space="preserve">Оклеивание стен шелковыми обоями VIP класса, обоями типа соломка, пробковым покрытием </v>
      </c>
      <c r="D449" s="85" t="str">
        <f>Цены!C439</f>
        <v>м2</v>
      </c>
      <c r="E449" s="152">
        <f>$D$9</f>
        <v>0</v>
      </c>
      <c r="F449" s="86">
        <f>Цены!E439</f>
        <v>4296</v>
      </c>
      <c r="G449" s="111">
        <f t="shared" si="38"/>
        <v>0</v>
      </c>
      <c r="H449" s="20"/>
    </row>
    <row r="450" spans="1:8" x14ac:dyDescent="0.2">
      <c r="A450" s="5">
        <v>436</v>
      </c>
      <c r="B450" s="153"/>
      <c r="C450" s="84" t="str">
        <f>Цены!B440</f>
        <v>Оклеивание стены фреской/панно</v>
      </c>
      <c r="D450" s="85" t="str">
        <f>Цены!C440</f>
        <v>м2</v>
      </c>
      <c r="E450" s="152">
        <f>$D$12</f>
        <v>0</v>
      </c>
      <c r="F450" s="86">
        <f>Цены!E440</f>
        <v>3150</v>
      </c>
      <c r="G450" s="111">
        <f t="shared" si="38"/>
        <v>0</v>
      </c>
      <c r="H450" s="20"/>
    </row>
    <row r="451" spans="1:8" x14ac:dyDescent="0.2">
      <c r="A451" s="5">
        <v>437</v>
      </c>
      <c r="B451" s="153"/>
      <c r="C451" s="84" t="str">
        <f>Цены!B441</f>
        <v>Окраска молдингов стены</v>
      </c>
      <c r="D451" s="85" t="str">
        <f>Цены!C441</f>
        <v>м/п</v>
      </c>
      <c r="E451" s="152">
        <f>$D$12</f>
        <v>0</v>
      </c>
      <c r="F451" s="86">
        <f>Цены!E441</f>
        <v>368</v>
      </c>
      <c r="G451" s="111">
        <f t="shared" si="38"/>
        <v>0</v>
      </c>
      <c r="H451" s="20"/>
    </row>
    <row r="452" spans="1:8" x14ac:dyDescent="0.2">
      <c r="A452" s="5">
        <v>438</v>
      </c>
      <c r="B452" s="153"/>
      <c r="C452" s="84" t="str">
        <f>Цены!B442</f>
        <v>Окраска кирпичной /бетонной стены( стиль лофт)</v>
      </c>
      <c r="D452" s="85" t="str">
        <f>Цены!C442</f>
        <v>м2</v>
      </c>
      <c r="E452" s="152">
        <f>$D$12</f>
        <v>0</v>
      </c>
      <c r="F452" s="86">
        <f>Цены!E442</f>
        <v>672</v>
      </c>
      <c r="G452" s="111">
        <f t="shared" si="38"/>
        <v>0</v>
      </c>
      <c r="H452" s="20"/>
    </row>
    <row r="453" spans="1:8" x14ac:dyDescent="0.2">
      <c r="A453" s="5">
        <v>439</v>
      </c>
      <c r="B453" s="153"/>
      <c r="C453" s="84" t="str">
        <f>Цены!B443</f>
        <v>Окраска стен в 2 слоя</v>
      </c>
      <c r="D453" s="85" t="str">
        <f>Цены!C443</f>
        <v>м2</v>
      </c>
      <c r="E453" s="152">
        <f>$D$12</f>
        <v>0</v>
      </c>
      <c r="F453" s="86">
        <f>Цены!E443</f>
        <v>518</v>
      </c>
      <c r="G453" s="111">
        <f t="shared" si="38"/>
        <v>0</v>
      </c>
      <c r="H453" s="20"/>
    </row>
    <row r="454" spans="1:8" x14ac:dyDescent="0.2">
      <c r="A454" s="5">
        <v>440</v>
      </c>
      <c r="B454" s="153"/>
      <c r="C454" s="84" t="str">
        <f>Цены!B444</f>
        <v>Окраска стен (цветная) до 3х цветов</v>
      </c>
      <c r="D454" s="85" t="str">
        <f>Цены!C444</f>
        <v>м2</v>
      </c>
      <c r="E454" s="152">
        <f>$D$9</f>
        <v>0</v>
      </c>
      <c r="F454" s="86">
        <f>Цены!E444</f>
        <v>953</v>
      </c>
      <c r="G454" s="111">
        <f>E454*F454</f>
        <v>0</v>
      </c>
      <c r="H454" s="20"/>
    </row>
    <row r="455" spans="1:8" x14ac:dyDescent="0.2">
      <c r="A455" s="5">
        <v>441</v>
      </c>
      <c r="B455" s="153"/>
      <c r="C455" s="84" t="str">
        <f>Цены!B445</f>
        <v>Окраска обоев в 2 слоя</v>
      </c>
      <c r="D455" s="85" t="str">
        <f>Цены!C445</f>
        <v>м2</v>
      </c>
      <c r="E455" s="152">
        <f>$D$12</f>
        <v>0</v>
      </c>
      <c r="F455" s="86">
        <f>Цены!E445</f>
        <v>413</v>
      </c>
      <c r="G455" s="111">
        <f>E455*F455</f>
        <v>0</v>
      </c>
      <c r="H455" s="20"/>
    </row>
    <row r="456" spans="1:8" x14ac:dyDescent="0.2">
      <c r="A456" s="5">
        <v>442</v>
      </c>
      <c r="B456" s="153"/>
      <c r="C456" s="84" t="str">
        <f>Цены!B446</f>
        <v>Установка люка "невидимка"</v>
      </c>
      <c r="D456" s="85" t="str">
        <f>Цены!C446</f>
        <v>шт.</v>
      </c>
      <c r="E456" s="152">
        <v>1</v>
      </c>
      <c r="F456" s="86">
        <f>Цены!E446</f>
        <v>4149</v>
      </c>
      <c r="G456" s="111">
        <f>E456*F456</f>
        <v>4149</v>
      </c>
      <c r="H456" s="20"/>
    </row>
    <row r="457" spans="1:8" x14ac:dyDescent="0.2">
      <c r="A457" s="5">
        <v>443</v>
      </c>
      <c r="B457" s="153"/>
      <c r="C457" s="84" t="str">
        <f>Цены!B447</f>
        <v>Установка люка (металл/ПВХ)</v>
      </c>
      <c r="D457" s="85" t="str">
        <f>Цены!C447</f>
        <v>шт.</v>
      </c>
      <c r="E457" s="152">
        <v>1</v>
      </c>
      <c r="F457" s="86">
        <f>Цены!E447</f>
        <v>1113</v>
      </c>
      <c r="G457" s="111">
        <f>E457*F457</f>
        <v>1113</v>
      </c>
      <c r="H457" s="20"/>
    </row>
    <row r="458" spans="1:8" x14ac:dyDescent="0.2">
      <c r="A458" s="5">
        <v>444</v>
      </c>
      <c r="B458" s="153"/>
      <c r="C458" s="84" t="str">
        <f>Цены!B448</f>
        <v>Установка пластикового декоративного уголка</v>
      </c>
      <c r="D458" s="85" t="str">
        <f>Цены!C448</f>
        <v>м/п</v>
      </c>
      <c r="E458" s="152">
        <f>$D$9</f>
        <v>0</v>
      </c>
      <c r="F458" s="86">
        <f>Цены!E448</f>
        <v>297</v>
      </c>
      <c r="G458" s="111">
        <f>E458*F458</f>
        <v>0</v>
      </c>
      <c r="H458" s="20"/>
    </row>
    <row r="459" spans="1:8" x14ac:dyDescent="0.2">
      <c r="A459" s="5">
        <v>445</v>
      </c>
      <c r="B459" s="103" t="str">
        <f>IF(SUM(B460:B466)&gt;0,1,"")</f>
        <v/>
      </c>
      <c r="C459" s="428" t="s">
        <v>49</v>
      </c>
      <c r="D459" s="428"/>
      <c r="E459" s="428"/>
      <c r="F459" s="428"/>
      <c r="G459" s="428"/>
      <c r="H459" s="20"/>
    </row>
    <row r="460" spans="1:8" x14ac:dyDescent="0.2">
      <c r="A460" s="5">
        <v>446</v>
      </c>
      <c r="B460" s="153"/>
      <c r="C460" s="84" t="str">
        <f>Цены!B450</f>
        <v>Окраска откосов, углов</v>
      </c>
      <c r="D460" s="85" t="str">
        <f>Цены!C450</f>
        <v>м/п</v>
      </c>
      <c r="E460" s="152">
        <f t="shared" ref="E460:E466" si="40">$G$13</f>
        <v>0</v>
      </c>
      <c r="F460" s="86">
        <f>Цены!E450</f>
        <v>384</v>
      </c>
      <c r="G460" s="111">
        <f t="shared" ref="G460:G466" si="41">E460*F460</f>
        <v>0</v>
      </c>
      <c r="H460" s="20"/>
    </row>
    <row r="461" spans="1:8" x14ac:dyDescent="0.2">
      <c r="A461" s="5">
        <v>447</v>
      </c>
      <c r="B461" s="153"/>
      <c r="C461" s="84" t="str">
        <f>Цены!B451</f>
        <v>Оклейка откосов обоями</v>
      </c>
      <c r="D461" s="85" t="str">
        <f>Цены!C451</f>
        <v>м/п</v>
      </c>
      <c r="E461" s="152">
        <f t="shared" si="40"/>
        <v>0</v>
      </c>
      <c r="F461" s="86">
        <f>Цены!E451</f>
        <v>390</v>
      </c>
      <c r="G461" s="111">
        <f t="shared" si="41"/>
        <v>0</v>
      </c>
      <c r="H461" s="20"/>
    </row>
    <row r="462" spans="1:8" x14ac:dyDescent="0.2">
      <c r="A462" s="5">
        <v>448</v>
      </c>
      <c r="B462" s="153"/>
      <c r="C462" s="84" t="str">
        <f>Цены!B452</f>
        <v>Установка ПВХ уголка</v>
      </c>
      <c r="D462" s="85" t="str">
        <f>Цены!C452</f>
        <v>м/п</v>
      </c>
      <c r="E462" s="152">
        <f t="shared" si="40"/>
        <v>0</v>
      </c>
      <c r="F462" s="86">
        <f>Цены!E452</f>
        <v>218</v>
      </c>
      <c r="G462" s="111">
        <f t="shared" si="41"/>
        <v>0</v>
      </c>
      <c r="H462" s="20"/>
    </row>
    <row r="463" spans="1:8" ht="25.5" x14ac:dyDescent="0.2">
      <c r="A463" s="5">
        <v>449</v>
      </c>
      <c r="B463" s="153"/>
      <c r="C463" s="84" t="str">
        <f>Цены!B453</f>
        <v>Устройство откосов из ПВХ панелей, сэндвич-панелей</v>
      </c>
      <c r="D463" s="85" t="str">
        <f>Цены!C453</f>
        <v>м/п</v>
      </c>
      <c r="E463" s="152">
        <f t="shared" si="40"/>
        <v>0</v>
      </c>
      <c r="F463" s="86">
        <f>Цены!E453</f>
        <v>1103</v>
      </c>
      <c r="G463" s="111">
        <f t="shared" si="41"/>
        <v>0</v>
      </c>
      <c r="H463" s="20"/>
    </row>
    <row r="464" spans="1:8" x14ac:dyDescent="0.2">
      <c r="A464" s="5">
        <v>450</v>
      </c>
      <c r="B464" s="153"/>
      <c r="C464" s="84" t="str">
        <f>Цены!B454</f>
        <v>Облицовка откосов плиткой</v>
      </c>
      <c r="D464" s="85" t="str">
        <f>Цены!C454</f>
        <v>м/п</v>
      </c>
      <c r="E464" s="152">
        <f t="shared" si="40"/>
        <v>0</v>
      </c>
      <c r="F464" s="86">
        <f>Цены!E454</f>
        <v>2018</v>
      </c>
      <c r="G464" s="111">
        <f t="shared" si="41"/>
        <v>0</v>
      </c>
      <c r="H464" s="20"/>
    </row>
    <row r="465" spans="1:8" ht="25.5" x14ac:dyDescent="0.2">
      <c r="A465" s="5">
        <v>451</v>
      </c>
      <c r="B465" s="153"/>
      <c r="C465" s="84" t="str">
        <f>Цены!B455</f>
        <v>Облицовка откосов плиткой (торец 45 град, дополнительно)</v>
      </c>
      <c r="D465" s="85" t="str">
        <f>Цены!C455</f>
        <v>м/п</v>
      </c>
      <c r="E465" s="152">
        <f t="shared" si="40"/>
        <v>0</v>
      </c>
      <c r="F465" s="86">
        <f>Цены!E455</f>
        <v>3368</v>
      </c>
      <c r="G465" s="111">
        <f t="shared" si="41"/>
        <v>0</v>
      </c>
      <c r="H465" s="20"/>
    </row>
    <row r="466" spans="1:8" x14ac:dyDescent="0.2">
      <c r="A466" s="5">
        <v>452</v>
      </c>
      <c r="B466" s="153"/>
      <c r="C466" s="84" t="str">
        <f>Цены!B456</f>
        <v>Подрезка резного края плитки под 45 гр.</v>
      </c>
      <c r="D466" s="85" t="str">
        <f>Цены!C456</f>
        <v>м/п</v>
      </c>
      <c r="E466" s="152">
        <f t="shared" si="40"/>
        <v>0</v>
      </c>
      <c r="F466" s="86">
        <f>Цены!E456</f>
        <v>2168</v>
      </c>
      <c r="G466" s="111">
        <f t="shared" si="41"/>
        <v>0</v>
      </c>
      <c r="H466" s="20"/>
    </row>
    <row r="467" spans="1:8" x14ac:dyDescent="0.2">
      <c r="A467" s="5">
        <v>453</v>
      </c>
      <c r="B467" s="103" t="str">
        <f>IF(SUM(B468:B485)&gt;0,1,"")</f>
        <v/>
      </c>
      <c r="C467" s="428" t="s">
        <v>59</v>
      </c>
      <c r="D467" s="428"/>
      <c r="E467" s="428"/>
      <c r="F467" s="428"/>
      <c r="G467" s="428"/>
      <c r="H467" s="20"/>
    </row>
    <row r="468" spans="1:8" x14ac:dyDescent="0.2">
      <c r="A468" s="5">
        <v>454</v>
      </c>
      <c r="B468" s="153"/>
      <c r="C468" s="84" t="str">
        <f>Цены!B458</f>
        <v xml:space="preserve">Окраска потолка в 2 слоя </v>
      </c>
      <c r="D468" s="85" t="str">
        <f>Цены!C458</f>
        <v>м2</v>
      </c>
      <c r="E468" s="152">
        <f>$D$10</f>
        <v>0</v>
      </c>
      <c r="F468" s="86">
        <f>Цены!E458</f>
        <v>518</v>
      </c>
      <c r="G468" s="111">
        <f t="shared" ref="G468:G485" si="42">E468*F468</f>
        <v>0</v>
      </c>
      <c r="H468" s="20"/>
    </row>
    <row r="469" spans="1:8" x14ac:dyDescent="0.2">
      <c r="A469" s="5">
        <v>455</v>
      </c>
      <c r="B469" s="153"/>
      <c r="C469" s="84" t="str">
        <f>Цены!B459</f>
        <v>Декоративная штукатурка на потолке</v>
      </c>
      <c r="D469" s="85" t="str">
        <f>Цены!C459</f>
        <v>м2</v>
      </c>
      <c r="E469" s="152">
        <f>$D$10</f>
        <v>0</v>
      </c>
      <c r="F469" s="86">
        <f>Цены!E459</f>
        <v>2618</v>
      </c>
      <c r="G469" s="111">
        <f t="shared" si="42"/>
        <v>0</v>
      </c>
      <c r="H469" s="20"/>
    </row>
    <row r="470" spans="1:8" x14ac:dyDescent="0.2">
      <c r="A470" s="5">
        <v>456</v>
      </c>
      <c r="B470" s="153"/>
      <c r="C470" s="84" t="str">
        <f>Цены!B460</f>
        <v>Установка плинтуса потолочного (полиуритан)</v>
      </c>
      <c r="D470" s="85" t="str">
        <f>Цены!C460</f>
        <v>м/п</v>
      </c>
      <c r="E470" s="152">
        <f>$D$9</f>
        <v>0</v>
      </c>
      <c r="F470" s="86">
        <f>Цены!E460</f>
        <v>966</v>
      </c>
      <c r="G470" s="111">
        <f t="shared" si="42"/>
        <v>0</v>
      </c>
      <c r="H470" s="20"/>
    </row>
    <row r="471" spans="1:8" x14ac:dyDescent="0.2">
      <c r="A471" s="5">
        <v>457</v>
      </c>
      <c r="B471" s="153"/>
      <c r="C471" s="84" t="str">
        <f>Цены!B461</f>
        <v>Установка потолочных розеток декоративных</v>
      </c>
      <c r="D471" s="85" t="str">
        <f>Цены!C461</f>
        <v>шт.</v>
      </c>
      <c r="E471" s="152">
        <v>1</v>
      </c>
      <c r="F471" s="86">
        <f>Цены!E461</f>
        <v>1155</v>
      </c>
      <c r="G471" s="111">
        <f t="shared" si="42"/>
        <v>1155</v>
      </c>
      <c r="H471" s="20"/>
    </row>
    <row r="472" spans="1:8" ht="25.5" x14ac:dyDescent="0.2">
      <c r="A472" s="5">
        <v>458</v>
      </c>
      <c r="B472" s="153"/>
      <c r="C472" s="84" t="str">
        <f>Цены!B462</f>
        <v xml:space="preserve">Установка потолочного плинтуса дюрополимер/полиуретан до 70 мм </v>
      </c>
      <c r="D472" s="85" t="str">
        <f>Цены!C462</f>
        <v>м/п</v>
      </c>
      <c r="E472" s="152">
        <f>$D$9</f>
        <v>0</v>
      </c>
      <c r="F472" s="86">
        <f>Цены!E462</f>
        <v>795</v>
      </c>
      <c r="G472" s="111">
        <f t="shared" si="42"/>
        <v>0</v>
      </c>
      <c r="H472" s="20"/>
    </row>
    <row r="473" spans="1:8" ht="25.5" x14ac:dyDescent="0.2">
      <c r="A473" s="5">
        <v>459</v>
      </c>
      <c r="B473" s="153"/>
      <c r="C473" s="84" t="str">
        <f>Цены!B463</f>
        <v>Установка потолочного плинтуса дюрополимер/полиуретан более 70 мм</v>
      </c>
      <c r="D473" s="85" t="str">
        <f>Цены!C463</f>
        <v>м/п</v>
      </c>
      <c r="E473" s="152">
        <f>$D$9</f>
        <v>0</v>
      </c>
      <c r="F473" s="86">
        <f>Цены!E463</f>
        <v>1395</v>
      </c>
      <c r="G473" s="111">
        <f t="shared" si="42"/>
        <v>0</v>
      </c>
      <c r="H473" s="20"/>
    </row>
    <row r="474" spans="1:8" ht="25.5" x14ac:dyDescent="0.2">
      <c r="A474" s="5">
        <v>460</v>
      </c>
      <c r="B474" s="153"/>
      <c r="C474" s="84" t="str">
        <f>Цены!B464</f>
        <v>Монтаж плинтуса потолочного (полиуретан, с подбором рисунка)</v>
      </c>
      <c r="D474" s="85" t="str">
        <f>Цены!C464</f>
        <v>м/п</v>
      </c>
      <c r="E474" s="152">
        <f>$D$9</f>
        <v>0</v>
      </c>
      <c r="F474" s="86">
        <f>Цены!E464</f>
        <v>1248</v>
      </c>
      <c r="G474" s="111">
        <f t="shared" si="42"/>
        <v>0</v>
      </c>
      <c r="H474" s="20"/>
    </row>
    <row r="475" spans="1:8" x14ac:dyDescent="0.2">
      <c r="A475" s="5">
        <v>461</v>
      </c>
      <c r="B475" s="153"/>
      <c r="C475" s="84" t="str">
        <f>Цены!B465</f>
        <v>Окраска потолочного плинтуса</v>
      </c>
      <c r="D475" s="85" t="str">
        <f>Цены!C465</f>
        <v>м/п</v>
      </c>
      <c r="E475" s="152">
        <f>$D$9</f>
        <v>0</v>
      </c>
      <c r="F475" s="86">
        <f>Цены!E465</f>
        <v>368</v>
      </c>
      <c r="G475" s="111">
        <f t="shared" si="42"/>
        <v>0</v>
      </c>
      <c r="H475" s="20"/>
    </row>
    <row r="476" spans="1:8" x14ac:dyDescent="0.2">
      <c r="A476" s="5">
        <v>462</v>
      </c>
      <c r="B476" s="153"/>
      <c r="C476" s="84" t="str">
        <f>Цены!B466</f>
        <v>Поклейка обоев на потолок</v>
      </c>
      <c r="D476" s="85" t="str">
        <f>Цены!C466</f>
        <v>м2</v>
      </c>
      <c r="E476" s="152">
        <f t="shared" ref="E476:E483" si="43">$D$10</f>
        <v>0</v>
      </c>
      <c r="F476" s="86">
        <f>Цены!E466</f>
        <v>663</v>
      </c>
      <c r="G476" s="111">
        <f t="shared" si="42"/>
        <v>0</v>
      </c>
      <c r="H476" s="20"/>
    </row>
    <row r="477" spans="1:8" ht="25.5" x14ac:dyDescent="0.2">
      <c r="A477" s="5">
        <v>463</v>
      </c>
      <c r="B477" s="153"/>
      <c r="C477" s="84" t="str">
        <f>Цены!B467</f>
        <v>Отделка готовых потолков типа "Венецианская штукатурка"</v>
      </c>
      <c r="D477" s="85" t="str">
        <f>Цены!C467</f>
        <v>м2</v>
      </c>
      <c r="E477" s="152">
        <f t="shared" si="43"/>
        <v>0</v>
      </c>
      <c r="F477" s="86">
        <f>Цены!E467</f>
        <v>3831</v>
      </c>
      <c r="G477" s="111">
        <f t="shared" si="42"/>
        <v>0</v>
      </c>
      <c r="H477" s="20"/>
    </row>
    <row r="478" spans="1:8" x14ac:dyDescent="0.2">
      <c r="A478" s="5">
        <v>464</v>
      </c>
      <c r="B478" s="153"/>
      <c r="C478" s="84" t="str">
        <f>Цены!B468</f>
        <v>Устройство потолков из ПВХ панелей до 10м2</v>
      </c>
      <c r="D478" s="85" t="str">
        <f>Цены!C468</f>
        <v>м2</v>
      </c>
      <c r="E478" s="152">
        <f t="shared" si="43"/>
        <v>0</v>
      </c>
      <c r="F478" s="86">
        <f>Цены!E468</f>
        <v>1152</v>
      </c>
      <c r="G478" s="111">
        <f t="shared" si="42"/>
        <v>0</v>
      </c>
      <c r="H478" s="20"/>
    </row>
    <row r="479" spans="1:8" x14ac:dyDescent="0.2">
      <c r="A479" s="5">
        <v>465</v>
      </c>
      <c r="B479" s="153"/>
      <c r="C479" s="84" t="str">
        <f>Цены!B469</f>
        <v>Устройство потолков из ПВХ панелей свыше 10м2</v>
      </c>
      <c r="D479" s="85" t="str">
        <f>Цены!C469</f>
        <v>м2</v>
      </c>
      <c r="E479" s="152">
        <f t="shared" si="43"/>
        <v>0</v>
      </c>
      <c r="F479" s="86">
        <f>Цены!E469</f>
        <v>1347</v>
      </c>
      <c r="G479" s="111">
        <f t="shared" si="42"/>
        <v>0</v>
      </c>
      <c r="H479" s="20"/>
    </row>
    <row r="480" spans="1:8" x14ac:dyDescent="0.2">
      <c r="A480" s="5">
        <v>466</v>
      </c>
      <c r="B480" s="153"/>
      <c r="C480" s="84" t="str">
        <f>Цены!B470</f>
        <v>Устройство потолков реечных свыше до 10м2</v>
      </c>
      <c r="D480" s="85" t="str">
        <f>Цены!C470</f>
        <v>м2</v>
      </c>
      <c r="E480" s="152">
        <f t="shared" si="43"/>
        <v>0</v>
      </c>
      <c r="F480" s="86">
        <f>Цены!E470</f>
        <v>1454</v>
      </c>
      <c r="G480" s="111">
        <f t="shared" si="42"/>
        <v>0</v>
      </c>
      <c r="H480" s="20"/>
    </row>
    <row r="481" spans="1:8" ht="25.5" x14ac:dyDescent="0.2">
      <c r="A481" s="5">
        <v>467</v>
      </c>
      <c r="B481" s="153"/>
      <c r="C481" s="84" t="str">
        <f>Цены!B471</f>
        <v xml:space="preserve">Обшивка потолка деревянной вагонкой с устройством каркаса </v>
      </c>
      <c r="D481" s="85" t="str">
        <f>Цены!C471</f>
        <v>м2</v>
      </c>
      <c r="E481" s="152">
        <f t="shared" si="43"/>
        <v>0</v>
      </c>
      <c r="F481" s="86">
        <f>Цены!E471</f>
        <v>3212</v>
      </c>
      <c r="G481" s="111">
        <f t="shared" si="42"/>
        <v>0</v>
      </c>
      <c r="H481" s="20"/>
    </row>
    <row r="482" spans="1:8" x14ac:dyDescent="0.2">
      <c r="A482" s="5">
        <v>468</v>
      </c>
      <c r="B482" s="153"/>
      <c r="C482" s="84" t="str">
        <f>Цены!B472</f>
        <v>Поклейка панелей потолочных</v>
      </c>
      <c r="D482" s="85" t="str">
        <f>Цены!C472</f>
        <v>м2</v>
      </c>
      <c r="E482" s="152">
        <f t="shared" si="43"/>
        <v>0</v>
      </c>
      <c r="F482" s="86">
        <f>Цены!E472</f>
        <v>576</v>
      </c>
      <c r="G482" s="111">
        <f t="shared" si="42"/>
        <v>0</v>
      </c>
      <c r="H482" s="20"/>
    </row>
    <row r="483" spans="1:8" ht="25.5" x14ac:dyDescent="0.2">
      <c r="A483" s="5">
        <v>469</v>
      </c>
      <c r="B483" s="153"/>
      <c r="C483" s="84" t="str">
        <f>Цены!B473</f>
        <v>Устройство кассетных подвесных потолков ("Армстронг")</v>
      </c>
      <c r="D483" s="85" t="str">
        <f>Цены!C473</f>
        <v>м2</v>
      </c>
      <c r="E483" s="152">
        <f t="shared" si="43"/>
        <v>0</v>
      </c>
      <c r="F483" s="86">
        <f>Цены!E473</f>
        <v>1133</v>
      </c>
      <c r="G483" s="111">
        <f t="shared" si="42"/>
        <v>0</v>
      </c>
      <c r="H483" s="20"/>
    </row>
    <row r="484" spans="1:8" x14ac:dyDescent="0.2">
      <c r="A484" s="5">
        <v>470</v>
      </c>
      <c r="B484" s="153"/>
      <c r="C484" s="84" t="str">
        <f>Цены!B474</f>
        <v xml:space="preserve">Сверление отверстия в ГКЛ потолке </v>
      </c>
      <c r="D484" s="85" t="str">
        <f>Цены!C474</f>
        <v>шт.</v>
      </c>
      <c r="E484" s="152">
        <v>1</v>
      </c>
      <c r="F484" s="86">
        <f>Цены!E474</f>
        <v>189</v>
      </c>
      <c r="G484" s="111">
        <f t="shared" si="42"/>
        <v>189</v>
      </c>
      <c r="H484" s="20"/>
    </row>
    <row r="485" spans="1:8" x14ac:dyDescent="0.2">
      <c r="A485" s="5">
        <v>471</v>
      </c>
      <c r="B485" s="153"/>
      <c r="C485" s="84" t="str">
        <f>Цены!B475</f>
        <v xml:space="preserve">Сверление отверстия в реечном потолке </v>
      </c>
      <c r="D485" s="85" t="str">
        <f>Цены!C475</f>
        <v>шт.</v>
      </c>
      <c r="E485" s="152">
        <v>1</v>
      </c>
      <c r="F485" s="86">
        <f>Цены!E475</f>
        <v>270</v>
      </c>
      <c r="G485" s="111">
        <f t="shared" si="42"/>
        <v>270</v>
      </c>
      <c r="H485" s="20"/>
    </row>
    <row r="486" spans="1:8" x14ac:dyDescent="0.2">
      <c r="A486" s="5">
        <v>472</v>
      </c>
      <c r="B486" s="103" t="str">
        <f>IF(SUM(B487:B502)&gt;0,1,"")</f>
        <v/>
      </c>
      <c r="C486" s="428" t="s">
        <v>71</v>
      </c>
      <c r="D486" s="428"/>
      <c r="E486" s="428"/>
      <c r="F486" s="428"/>
      <c r="G486" s="428"/>
      <c r="H486" s="20"/>
    </row>
    <row r="487" spans="1:8" x14ac:dyDescent="0.2">
      <c r="A487" s="5">
        <v>473</v>
      </c>
      <c r="B487" s="153"/>
      <c r="C487" s="84" t="str">
        <f>Цены!B477</f>
        <v>Окраска окна</v>
      </c>
      <c r="D487" s="85" t="str">
        <f>Цены!C477</f>
        <v>м2</v>
      </c>
      <c r="E487" s="152">
        <f>$D$10</f>
        <v>0</v>
      </c>
      <c r="F487" s="86">
        <f>Цены!E477</f>
        <v>1268</v>
      </c>
      <c r="G487" s="111">
        <f t="shared" ref="G487:G502" si="44">E487*F487</f>
        <v>0</v>
      </c>
      <c r="H487" s="20"/>
    </row>
    <row r="488" spans="1:8" x14ac:dyDescent="0.2">
      <c r="A488" s="5">
        <v>474</v>
      </c>
      <c r="B488" s="153"/>
      <c r="C488" s="84" t="str">
        <f>Цены!B478</f>
        <v>Установка подоконников</v>
      </c>
      <c r="D488" s="85" t="str">
        <f>Цены!C478</f>
        <v>м/п</v>
      </c>
      <c r="E488" s="152">
        <f>D9-K13</f>
        <v>0</v>
      </c>
      <c r="F488" s="86">
        <f>Цены!E478</f>
        <v>1413</v>
      </c>
      <c r="G488" s="111">
        <f t="shared" si="44"/>
        <v>0</v>
      </c>
      <c r="H488" s="20"/>
    </row>
    <row r="489" spans="1:8" ht="25.5" x14ac:dyDescent="0.2">
      <c r="A489" s="5">
        <v>475</v>
      </c>
      <c r="B489" s="153"/>
      <c r="C489" s="84" t="str">
        <f>Цены!B479</f>
        <v>Установка каменного подоконника (с подготовкой поверхности)</v>
      </c>
      <c r="D489" s="85" t="str">
        <f>Цены!C479</f>
        <v>м/п</v>
      </c>
      <c r="E489" s="152">
        <f>$D$9</f>
        <v>0</v>
      </c>
      <c r="F489" s="86">
        <f>Цены!E479</f>
        <v>3840</v>
      </c>
      <c r="G489" s="111">
        <f t="shared" si="44"/>
        <v>0</v>
      </c>
      <c r="H489" s="20"/>
    </row>
    <row r="490" spans="1:8" ht="25.5" x14ac:dyDescent="0.2">
      <c r="A490" s="5">
        <v>476</v>
      </c>
      <c r="B490" s="153"/>
      <c r="C490" s="84" t="str">
        <f>Цены!B480</f>
        <v>Устройство подоконника из керамогранита (включая подготовку поверхности)</v>
      </c>
      <c r="D490" s="85" t="str">
        <f>Цены!C480</f>
        <v>м/п</v>
      </c>
      <c r="E490" s="152">
        <f>D9-K13</f>
        <v>0</v>
      </c>
      <c r="F490" s="86">
        <f>Цены!E480</f>
        <v>4650</v>
      </c>
      <c r="G490" s="111">
        <f t="shared" si="44"/>
        <v>0</v>
      </c>
      <c r="H490" s="20"/>
    </row>
    <row r="491" spans="1:8" x14ac:dyDescent="0.2">
      <c r="A491" s="5">
        <v>477</v>
      </c>
      <c r="B491" s="153"/>
      <c r="C491" s="84" t="str">
        <f>Цены!B481</f>
        <v>Установка отливов</v>
      </c>
      <c r="D491" s="85" t="str">
        <f>Цены!C481</f>
        <v>м/п</v>
      </c>
      <c r="E491" s="152">
        <f>$D$9</f>
        <v>0</v>
      </c>
      <c r="F491" s="86">
        <f>Цены!E481</f>
        <v>1187</v>
      </c>
      <c r="G491" s="111">
        <f t="shared" si="44"/>
        <v>0</v>
      </c>
      <c r="H491" s="20"/>
    </row>
    <row r="492" spans="1:8" x14ac:dyDescent="0.2">
      <c r="A492" s="5">
        <v>478</v>
      </c>
      <c r="B492" s="153"/>
      <c r="C492" s="84" t="str">
        <f>Цены!B482</f>
        <v>Окраска подоконников</v>
      </c>
      <c r="D492" s="85" t="str">
        <f>Цены!C482</f>
        <v>м/п</v>
      </c>
      <c r="E492" s="152">
        <f>$D$10</f>
        <v>0</v>
      </c>
      <c r="F492" s="86">
        <f>Цены!E482</f>
        <v>495</v>
      </c>
      <c r="G492" s="111">
        <f t="shared" si="44"/>
        <v>0</v>
      </c>
      <c r="H492" s="20"/>
    </row>
    <row r="493" spans="1:8" x14ac:dyDescent="0.2">
      <c r="A493" s="5">
        <v>479</v>
      </c>
      <c r="B493" s="153"/>
      <c r="C493" s="84" t="str">
        <f>Цены!B483</f>
        <v>Подрез деревянной двери</v>
      </c>
      <c r="D493" s="85" t="str">
        <f>Цены!C483</f>
        <v>м/п</v>
      </c>
      <c r="E493" s="152">
        <v>1</v>
      </c>
      <c r="F493" s="86">
        <f>Цены!E483</f>
        <v>780</v>
      </c>
      <c r="G493" s="111">
        <f t="shared" si="44"/>
        <v>780</v>
      </c>
      <c r="H493" s="20"/>
    </row>
    <row r="494" spans="1:8" x14ac:dyDescent="0.2">
      <c r="A494" s="5">
        <v>480</v>
      </c>
      <c r="B494" s="153"/>
      <c r="C494" s="84" t="str">
        <f>Цены!B484</f>
        <v>Окраска двери</v>
      </c>
      <c r="D494" s="85" t="str">
        <f>Цены!C484</f>
        <v>м2</v>
      </c>
      <c r="E494" s="152">
        <f>$D$9</f>
        <v>0</v>
      </c>
      <c r="F494" s="86">
        <f>Цены!E484</f>
        <v>1581</v>
      </c>
      <c r="G494" s="111">
        <f t="shared" si="44"/>
        <v>0</v>
      </c>
      <c r="H494" s="20"/>
    </row>
    <row r="495" spans="1:8" x14ac:dyDescent="0.2">
      <c r="A495" s="5">
        <v>481</v>
      </c>
      <c r="B495" s="153"/>
      <c r="C495" s="84" t="str">
        <f>Цены!B485</f>
        <v xml:space="preserve">Установка  арки в проем </v>
      </c>
      <c r="D495" s="85" t="str">
        <f>Цены!C485</f>
        <v>шт.</v>
      </c>
      <c r="E495" s="152">
        <v>1</v>
      </c>
      <c r="F495" s="86">
        <f>Цены!E485</f>
        <v>4994</v>
      </c>
      <c r="G495" s="111">
        <f t="shared" si="44"/>
        <v>4994</v>
      </c>
      <c r="H495" s="20"/>
    </row>
    <row r="496" spans="1:8" x14ac:dyDescent="0.2">
      <c r="A496" s="5">
        <v>482</v>
      </c>
      <c r="B496" s="153"/>
      <c r="C496" s="84" t="str">
        <f>Цены!B486</f>
        <v xml:space="preserve">Окраска оконных проемов с подготовкой </v>
      </c>
      <c r="D496" s="85" t="str">
        <f>Цены!C486</f>
        <v>м/п</v>
      </c>
      <c r="E496" s="152">
        <f>$D$9</f>
        <v>0</v>
      </c>
      <c r="F496" s="86">
        <f>Цены!E486</f>
        <v>2225</v>
      </c>
      <c r="G496" s="111">
        <f t="shared" si="44"/>
        <v>0</v>
      </c>
      <c r="H496" s="20"/>
    </row>
    <row r="497" spans="1:8" x14ac:dyDescent="0.2">
      <c r="A497" s="5">
        <v>483</v>
      </c>
      <c r="B497" s="153"/>
      <c r="C497" s="84" t="str">
        <f>Цены!B487</f>
        <v>Установка антресольных дверок</v>
      </c>
      <c r="D497" s="85" t="str">
        <f>Цены!C487</f>
        <v>шт.</v>
      </c>
      <c r="E497" s="152">
        <v>1</v>
      </c>
      <c r="F497" s="86">
        <f>Цены!E487</f>
        <v>1187</v>
      </c>
      <c r="G497" s="111">
        <f t="shared" si="44"/>
        <v>1187</v>
      </c>
      <c r="H497" s="20"/>
    </row>
    <row r="498" spans="1:8" x14ac:dyDescent="0.2">
      <c r="A498" s="5">
        <v>484</v>
      </c>
      <c r="B498" s="153"/>
      <c r="C498" s="84" t="str">
        <f>Цены!B488</f>
        <v>Монтаж дверного ограничителя</v>
      </c>
      <c r="D498" s="85" t="str">
        <f>Цены!C488</f>
        <v>м/п</v>
      </c>
      <c r="E498" s="152">
        <v>1</v>
      </c>
      <c r="F498" s="86">
        <f>Цены!E488</f>
        <v>338</v>
      </c>
      <c r="G498" s="111">
        <f t="shared" si="44"/>
        <v>338</v>
      </c>
      <c r="H498" s="20"/>
    </row>
    <row r="499" spans="1:8" x14ac:dyDescent="0.2">
      <c r="A499" s="5">
        <v>485</v>
      </c>
      <c r="B499" s="153"/>
      <c r="C499" s="84" t="str">
        <f>Цены!B489</f>
        <v>Окраска наличников</v>
      </c>
      <c r="D499" s="85" t="str">
        <f>Цены!C489</f>
        <v>м/п</v>
      </c>
      <c r="E499" s="152">
        <f>$D$9</f>
        <v>0</v>
      </c>
      <c r="F499" s="86">
        <f>Цены!E489</f>
        <v>368</v>
      </c>
      <c r="G499" s="111">
        <f t="shared" si="44"/>
        <v>0</v>
      </c>
      <c r="H499" s="20"/>
    </row>
    <row r="500" spans="1:8" x14ac:dyDescent="0.2">
      <c r="A500" s="5">
        <v>486</v>
      </c>
      <c r="B500" s="153"/>
      <c r="C500" s="84" t="str">
        <f>Цены!B490</f>
        <v>Установка межкомнатной двери под ключ</v>
      </c>
      <c r="D500" s="85" t="str">
        <f>Цены!C490</f>
        <v>шт.</v>
      </c>
      <c r="E500" s="152">
        <f>$D$10</f>
        <v>0</v>
      </c>
      <c r="F500" s="86">
        <f>Цены!E490</f>
        <v>7500</v>
      </c>
      <c r="G500" s="111">
        <f t="shared" si="44"/>
        <v>0</v>
      </c>
      <c r="H500" s="20"/>
    </row>
    <row r="501" spans="1:8" x14ac:dyDescent="0.2">
      <c r="A501" s="5">
        <v>487</v>
      </c>
      <c r="B501" s="153"/>
      <c r="C501" s="84" t="str">
        <f>Цены!B491</f>
        <v>Шпаклевка дверей (с ошкуриванием)</v>
      </c>
      <c r="D501" s="85" t="str">
        <f>Цены!C491</f>
        <v>м2</v>
      </c>
      <c r="E501" s="152">
        <f>$D$10</f>
        <v>0</v>
      </c>
      <c r="F501" s="86">
        <f>Цены!E491</f>
        <v>968</v>
      </c>
      <c r="G501" s="111">
        <f t="shared" si="44"/>
        <v>0</v>
      </c>
      <c r="H501" s="20"/>
    </row>
    <row r="502" spans="1:8" x14ac:dyDescent="0.2">
      <c r="A502" s="5">
        <v>488</v>
      </c>
      <c r="B502" s="153"/>
      <c r="C502" s="84" t="str">
        <f>Цены!B492</f>
        <v>Замуровать окна (между с/у и кухней)</v>
      </c>
      <c r="D502" s="85" t="str">
        <f>Цены!C492</f>
        <v>шт.</v>
      </c>
      <c r="E502" s="152">
        <v>1</v>
      </c>
      <c r="F502" s="86">
        <f>Цены!E492</f>
        <v>3161</v>
      </c>
      <c r="G502" s="111">
        <f t="shared" si="44"/>
        <v>3161</v>
      </c>
      <c r="H502" s="20"/>
    </row>
    <row r="503" spans="1:8" x14ac:dyDescent="0.2">
      <c r="A503" s="5">
        <v>489</v>
      </c>
      <c r="B503" s="103" t="str">
        <f>IF(SUM(B504:B517)&gt;0,1,"")</f>
        <v/>
      </c>
      <c r="C503" s="428" t="s">
        <v>84</v>
      </c>
      <c r="D503" s="428"/>
      <c r="E503" s="428"/>
      <c r="F503" s="428"/>
      <c r="G503" s="428"/>
      <c r="H503" s="20"/>
    </row>
    <row r="504" spans="1:8" x14ac:dyDescent="0.2">
      <c r="A504" s="5">
        <v>490</v>
      </c>
      <c r="B504" s="153"/>
      <c r="C504" s="84" t="str">
        <f>Цены!B494</f>
        <v xml:space="preserve">Скрытый карниз для парящих штор </v>
      </c>
      <c r="D504" s="85" t="str">
        <f>Цены!C494</f>
        <v>м/п</v>
      </c>
      <c r="E504" s="152">
        <f>$D$9</f>
        <v>0</v>
      </c>
      <c r="F504" s="86">
        <f>Цены!E494</f>
        <v>2496</v>
      </c>
      <c r="G504" s="111">
        <f t="shared" ref="G504:G512" si="45">E504*F504</f>
        <v>0</v>
      </c>
      <c r="H504" s="20"/>
    </row>
    <row r="505" spans="1:8" x14ac:dyDescent="0.2">
      <c r="A505" s="5">
        <v>491</v>
      </c>
      <c r="B505" s="153"/>
      <c r="C505" s="84" t="str">
        <f>Цены!B495</f>
        <v>Установка карнизов</v>
      </c>
      <c r="D505" s="85" t="str">
        <f>Цены!C495</f>
        <v>м/п</v>
      </c>
      <c r="E505" s="152">
        <f>$D$9</f>
        <v>0</v>
      </c>
      <c r="F505" s="86">
        <f>Цены!E495</f>
        <v>818</v>
      </c>
      <c r="G505" s="111">
        <f t="shared" si="45"/>
        <v>0</v>
      </c>
      <c r="H505" s="20"/>
    </row>
    <row r="506" spans="1:8" x14ac:dyDescent="0.2">
      <c r="A506" s="5">
        <v>492</v>
      </c>
      <c r="B506" s="153"/>
      <c r="C506" s="84" t="str">
        <f>Цены!B496</f>
        <v>Монтаж  электрокарниза</v>
      </c>
      <c r="D506" s="85" t="str">
        <f>Цены!C496</f>
        <v>м/п</v>
      </c>
      <c r="E506" s="152">
        <f>$D$9</f>
        <v>0</v>
      </c>
      <c r="F506" s="86">
        <f>Цены!E496</f>
        <v>3078</v>
      </c>
      <c r="G506" s="111">
        <f t="shared" si="45"/>
        <v>0</v>
      </c>
      <c r="H506" s="20"/>
    </row>
    <row r="507" spans="1:8" x14ac:dyDescent="0.2">
      <c r="A507" s="5">
        <v>493</v>
      </c>
      <c r="B507" s="153"/>
      <c r="C507" s="84" t="str">
        <f>Цены!B497</f>
        <v>Монтаж антресоли</v>
      </c>
      <c r="D507" s="85" t="str">
        <f>Цены!C497</f>
        <v>м2</v>
      </c>
      <c r="E507" s="152">
        <f>$D$10</f>
        <v>0</v>
      </c>
      <c r="F507" s="86">
        <f>Цены!E497</f>
        <v>2964</v>
      </c>
      <c r="G507" s="111">
        <f t="shared" si="45"/>
        <v>0</v>
      </c>
      <c r="H507" s="20"/>
    </row>
    <row r="508" spans="1:8" x14ac:dyDescent="0.2">
      <c r="A508" s="5">
        <v>494</v>
      </c>
      <c r="B508" s="153"/>
      <c r="C508" s="84" t="str">
        <f>Цены!B498</f>
        <v xml:space="preserve">Монтаж ЖК телевизора на стену </v>
      </c>
      <c r="D508" s="85" t="str">
        <f>Цены!C498</f>
        <v>шт.</v>
      </c>
      <c r="E508" s="152">
        <v>1</v>
      </c>
      <c r="F508" s="86">
        <f>Цены!E498</f>
        <v>3951</v>
      </c>
      <c r="G508" s="111">
        <f t="shared" si="45"/>
        <v>3951</v>
      </c>
      <c r="H508" s="20"/>
    </row>
    <row r="509" spans="1:8" x14ac:dyDescent="0.2">
      <c r="A509" s="5">
        <v>495</v>
      </c>
      <c r="B509" s="153"/>
      <c r="C509" s="84" t="str">
        <f>Цены!B499</f>
        <v>Установка  рольставней</v>
      </c>
      <c r="D509" s="85" t="str">
        <f>Цены!C499</f>
        <v>шт.</v>
      </c>
      <c r="E509" s="152">
        <v>1</v>
      </c>
      <c r="F509" s="86">
        <f>Цены!E499</f>
        <v>4392</v>
      </c>
      <c r="G509" s="111">
        <f t="shared" si="45"/>
        <v>4392</v>
      </c>
      <c r="H509" s="20"/>
    </row>
    <row r="510" spans="1:8" x14ac:dyDescent="0.2">
      <c r="A510" s="5">
        <v>496</v>
      </c>
      <c r="B510" s="153"/>
      <c r="C510" s="84" t="str">
        <f>Цены!B500</f>
        <v>Установка полок</v>
      </c>
      <c r="D510" s="85" t="str">
        <f>Цены!C500</f>
        <v>шт.</v>
      </c>
      <c r="E510" s="152">
        <v>1</v>
      </c>
      <c r="F510" s="86">
        <f>Цены!E500</f>
        <v>1053</v>
      </c>
      <c r="G510" s="111">
        <f t="shared" si="45"/>
        <v>1053</v>
      </c>
      <c r="H510" s="20"/>
    </row>
    <row r="511" spans="1:8" x14ac:dyDescent="0.2">
      <c r="A511" s="5">
        <v>497</v>
      </c>
      <c r="B511" s="153"/>
      <c r="C511" s="84" t="str">
        <f>Цены!B501</f>
        <v>Установка зеркал</v>
      </c>
      <c r="D511" s="85" t="str">
        <f>Цены!C501</f>
        <v>шт.</v>
      </c>
      <c r="E511" s="152">
        <v>1</v>
      </c>
      <c r="F511" s="86">
        <f>Цены!E501</f>
        <v>1685</v>
      </c>
      <c r="G511" s="111">
        <f t="shared" si="45"/>
        <v>1685</v>
      </c>
      <c r="H511" s="20"/>
    </row>
    <row r="512" spans="1:8" ht="25.5" x14ac:dyDescent="0.2">
      <c r="A512" s="5">
        <v>498</v>
      </c>
      <c r="B512" s="153"/>
      <c r="C512" s="84" t="str">
        <f>Цены!B502</f>
        <v>Установка экрана для радиатора из МДФ (без изготовления)</v>
      </c>
      <c r="D512" s="85" t="str">
        <f>Цены!C502</f>
        <v>шт.</v>
      </c>
      <c r="E512" s="152">
        <v>1</v>
      </c>
      <c r="F512" s="86">
        <f>Цены!E502</f>
        <v>972</v>
      </c>
      <c r="G512" s="111">
        <f t="shared" si="45"/>
        <v>972</v>
      </c>
      <c r="H512" s="20"/>
    </row>
    <row r="513" spans="1:8" x14ac:dyDescent="0.2">
      <c r="A513" s="5">
        <v>499</v>
      </c>
      <c r="B513" s="153"/>
      <c r="C513" s="154" t="str">
        <f>Цены!B503</f>
        <v>&lt;Запасные строчки&gt;</v>
      </c>
      <c r="D513" s="155">
        <f>Цены!C503</f>
        <v>0</v>
      </c>
      <c r="E513" s="152"/>
      <c r="F513" s="156">
        <f>Цены!E503</f>
        <v>0</v>
      </c>
      <c r="G513" s="111">
        <f>E513*F513</f>
        <v>0</v>
      </c>
      <c r="H513" s="20"/>
    </row>
    <row r="514" spans="1:8" x14ac:dyDescent="0.2">
      <c r="A514" s="5">
        <v>500</v>
      </c>
      <c r="B514" s="153"/>
      <c r="C514" s="154" t="str">
        <f>Цены!B504</f>
        <v>&lt;Запасные строчки&gt;</v>
      </c>
      <c r="D514" s="155">
        <f>Цены!C504</f>
        <v>0</v>
      </c>
      <c r="E514" s="152"/>
      <c r="F514" s="156">
        <f>Цены!E504</f>
        <v>0</v>
      </c>
      <c r="G514" s="111">
        <f>E514*F514</f>
        <v>0</v>
      </c>
      <c r="H514" s="20"/>
    </row>
    <row r="515" spans="1:8" x14ac:dyDescent="0.2">
      <c r="A515" s="5">
        <v>501</v>
      </c>
      <c r="B515" s="153"/>
      <c r="C515" s="154" t="str">
        <f>Цены!B505</f>
        <v>&lt;Запасные строчки&gt;</v>
      </c>
      <c r="D515" s="155">
        <f>Цены!C505</f>
        <v>0</v>
      </c>
      <c r="E515" s="152"/>
      <c r="F515" s="156">
        <f>Цены!E505</f>
        <v>0</v>
      </c>
      <c r="G515" s="111">
        <f>E515*F515</f>
        <v>0</v>
      </c>
      <c r="H515" s="20"/>
    </row>
    <row r="516" spans="1:8" x14ac:dyDescent="0.2">
      <c r="A516" s="5">
        <v>502</v>
      </c>
      <c r="B516" s="153"/>
      <c r="C516" s="154" t="str">
        <f>Цены!B506</f>
        <v>&lt;Запасные строчки&gt;</v>
      </c>
      <c r="D516" s="155">
        <f>Цены!C506</f>
        <v>0</v>
      </c>
      <c r="E516" s="152"/>
      <c r="F516" s="156">
        <f>Цены!E506</f>
        <v>0</v>
      </c>
      <c r="G516" s="111">
        <f>E516*F516</f>
        <v>0</v>
      </c>
      <c r="H516" s="20"/>
    </row>
    <row r="517" spans="1:8" x14ac:dyDescent="0.2">
      <c r="A517" s="5">
        <v>503</v>
      </c>
      <c r="B517" s="153"/>
      <c r="C517" s="154" t="str">
        <f>Цены!B507</f>
        <v>&lt;Запасные строчки&gt;</v>
      </c>
      <c r="D517" s="155">
        <f>Цены!C507</f>
        <v>0</v>
      </c>
      <c r="E517" s="152"/>
      <c r="F517" s="156">
        <f>Цены!E507</f>
        <v>0</v>
      </c>
      <c r="G517" s="111">
        <f>E517*F517</f>
        <v>0</v>
      </c>
      <c r="H517" s="20"/>
    </row>
    <row r="518" spans="1:8" x14ac:dyDescent="0.2">
      <c r="A518" s="5">
        <v>504</v>
      </c>
      <c r="B518" s="5" t="str">
        <f>B333</f>
        <v/>
      </c>
      <c r="C518" s="433" t="s">
        <v>363</v>
      </c>
      <c r="D518" s="433"/>
      <c r="E518" s="433"/>
      <c r="F518" s="433"/>
      <c r="G518" s="112">
        <f>SUMIF(B335:B517,1,G335:G517)</f>
        <v>0</v>
      </c>
      <c r="H518" s="20"/>
    </row>
    <row r="519" spans="1:8" ht="25.5" x14ac:dyDescent="0.2">
      <c r="A519" s="5">
        <v>505</v>
      </c>
      <c r="B519" s="103" t="str">
        <f>IF(SUM(B520:B583)&gt;0,1,"")</f>
        <v/>
      </c>
      <c r="C519" s="97" t="str">
        <f ca="1">C1&amp;". Электромонтажные  работы"</f>
        <v>12. Электромонтажные  работы</v>
      </c>
      <c r="D519" s="98" t="s">
        <v>804</v>
      </c>
      <c r="E519" s="107" t="s">
        <v>531</v>
      </c>
      <c r="F519" s="99" t="s">
        <v>805</v>
      </c>
      <c r="G519" s="110" t="s">
        <v>578</v>
      </c>
      <c r="H519" s="20"/>
    </row>
    <row r="520" spans="1:8" ht="38.25" x14ac:dyDescent="0.2">
      <c r="A520" s="5">
        <v>506</v>
      </c>
      <c r="B520" s="153"/>
      <c r="C520" s="84" t="str">
        <f>Цены!B510</f>
        <v>Штробление кирпичных/гипсолитовых/пеноблочных стен под элкабель</v>
      </c>
      <c r="D520" s="85" t="str">
        <f>Цены!C510</f>
        <v>м/п</v>
      </c>
      <c r="E520" s="152">
        <f>$D$9</f>
        <v>0</v>
      </c>
      <c r="F520" s="86">
        <f>Цены!E510</f>
        <v>450</v>
      </c>
      <c r="G520" s="111">
        <f t="shared" ref="G520:G551" si="46">E520*F520</f>
        <v>0</v>
      </c>
      <c r="H520" s="20"/>
    </row>
    <row r="521" spans="1:8" x14ac:dyDescent="0.2">
      <c r="A521" s="5">
        <v>507</v>
      </c>
      <c r="B521" s="153"/>
      <c r="C521" s="84" t="str">
        <f>Цены!B511</f>
        <v>Штробление бетонных стен под элкабель</v>
      </c>
      <c r="D521" s="85" t="str">
        <f>Цены!C511</f>
        <v>м/п</v>
      </c>
      <c r="E521" s="152">
        <v>40</v>
      </c>
      <c r="F521" s="86">
        <f>Цены!E511</f>
        <v>780</v>
      </c>
      <c r="G521" s="111">
        <f t="shared" si="46"/>
        <v>31200</v>
      </c>
      <c r="H521" s="20"/>
    </row>
    <row r="522" spans="1:8" x14ac:dyDescent="0.2">
      <c r="A522" s="5">
        <v>508</v>
      </c>
      <c r="B522" s="153"/>
      <c r="C522" s="84" t="str">
        <f>Цены!B512</f>
        <v>Заделка штроб</v>
      </c>
      <c r="D522" s="85" t="str">
        <f>Цены!C512</f>
        <v>м/п</v>
      </c>
      <c r="E522" s="152">
        <v>40</v>
      </c>
      <c r="F522" s="86">
        <f>Цены!E512</f>
        <v>108</v>
      </c>
      <c r="G522" s="111">
        <f t="shared" si="46"/>
        <v>4320</v>
      </c>
      <c r="H522" s="20"/>
    </row>
    <row r="523" spans="1:8" x14ac:dyDescent="0.2">
      <c r="A523" s="5">
        <v>509</v>
      </c>
      <c r="B523" s="153"/>
      <c r="C523" s="84" t="str">
        <f>Цены!B513</f>
        <v xml:space="preserve">Высверливание чаши под подрозетник в бетоне </v>
      </c>
      <c r="D523" s="85" t="str">
        <f>Цены!C513</f>
        <v>шт.</v>
      </c>
      <c r="E523" s="152">
        <v>35</v>
      </c>
      <c r="F523" s="86">
        <f>Цены!E513</f>
        <v>780</v>
      </c>
      <c r="G523" s="111">
        <f t="shared" si="46"/>
        <v>27300</v>
      </c>
      <c r="H523" s="20"/>
    </row>
    <row r="524" spans="1:8" ht="25.5" x14ac:dyDescent="0.2">
      <c r="A524" s="5">
        <v>510</v>
      </c>
      <c r="B524" s="153"/>
      <c r="C524" s="84" t="str">
        <f>Цены!B514</f>
        <v xml:space="preserve">Высверливание чаши под подрозетник в гипсолите/Пеноблоке </v>
      </c>
      <c r="D524" s="85" t="str">
        <f>Цены!C514</f>
        <v>шт.</v>
      </c>
      <c r="E524" s="152">
        <v>1</v>
      </c>
      <c r="F524" s="86">
        <f>Цены!E514</f>
        <v>420</v>
      </c>
      <c r="G524" s="111">
        <f t="shared" si="46"/>
        <v>420</v>
      </c>
      <c r="H524" s="20"/>
    </row>
    <row r="525" spans="1:8" x14ac:dyDescent="0.2">
      <c r="A525" s="5">
        <v>511</v>
      </c>
      <c r="B525" s="153"/>
      <c r="C525" s="84" t="str">
        <f>Цены!B515</f>
        <v>Высверливание отверстия под подрозетник в ГКЛ</v>
      </c>
      <c r="D525" s="85" t="str">
        <f>Цены!C515</f>
        <v>шт.</v>
      </c>
      <c r="E525" s="152">
        <v>1</v>
      </c>
      <c r="F525" s="86">
        <f>Цены!E515</f>
        <v>381</v>
      </c>
      <c r="G525" s="111">
        <f t="shared" si="46"/>
        <v>381</v>
      </c>
      <c r="H525" s="20"/>
    </row>
    <row r="526" spans="1:8" x14ac:dyDescent="0.2">
      <c r="A526" s="5">
        <v>512</v>
      </c>
      <c r="B526" s="153"/>
      <c r="C526" s="84" t="str">
        <f>Цены!B516</f>
        <v xml:space="preserve">Высверливание чаши под подрозетник в кирпиче </v>
      </c>
      <c r="D526" s="85" t="str">
        <f>Цены!C516</f>
        <v>шт.</v>
      </c>
      <c r="E526" s="152">
        <v>1</v>
      </c>
      <c r="F526" s="86">
        <f>Цены!E516</f>
        <v>668</v>
      </c>
      <c r="G526" s="111">
        <f t="shared" si="46"/>
        <v>668</v>
      </c>
      <c r="H526" s="20"/>
    </row>
    <row r="527" spans="1:8" x14ac:dyDescent="0.2">
      <c r="A527" s="5">
        <v>513</v>
      </c>
      <c r="B527" s="153"/>
      <c r="C527" s="84" t="str">
        <f>Цены!B517</f>
        <v xml:space="preserve">Установка подрозетника </v>
      </c>
      <c r="D527" s="85" t="str">
        <f>Цены!C517</f>
        <v>шт.</v>
      </c>
      <c r="E527" s="152">
        <v>35</v>
      </c>
      <c r="F527" s="86">
        <f>Цены!E517</f>
        <v>186</v>
      </c>
      <c r="G527" s="111">
        <f t="shared" si="46"/>
        <v>6510</v>
      </c>
      <c r="H527" s="20"/>
    </row>
    <row r="528" spans="1:8" x14ac:dyDescent="0.2">
      <c r="A528" s="5">
        <v>514</v>
      </c>
      <c r="B528" s="153"/>
      <c r="C528" s="84" t="str">
        <f>Цены!B518</f>
        <v>Установка механизма, панели электроточки</v>
      </c>
      <c r="D528" s="85" t="str">
        <f>Цены!C518</f>
        <v>шт.</v>
      </c>
      <c r="E528" s="152">
        <v>35</v>
      </c>
      <c r="F528" s="86">
        <f>Цены!E518</f>
        <v>638</v>
      </c>
      <c r="G528" s="111">
        <f t="shared" si="46"/>
        <v>22330</v>
      </c>
      <c r="H528" s="20"/>
    </row>
    <row r="529" spans="1:8" x14ac:dyDescent="0.2">
      <c r="A529" s="5">
        <v>515</v>
      </c>
      <c r="B529" s="153"/>
      <c r="C529" s="84" t="str">
        <f>Цены!B519</f>
        <v>Установка электроточки накладной</v>
      </c>
      <c r="D529" s="85" t="str">
        <f>Цены!C519</f>
        <v>шт.</v>
      </c>
      <c r="E529" s="152">
        <v>1</v>
      </c>
      <c r="F529" s="86">
        <f>Цены!E519</f>
        <v>488</v>
      </c>
      <c r="G529" s="111">
        <f t="shared" si="46"/>
        <v>488</v>
      </c>
      <c r="H529" s="20"/>
    </row>
    <row r="530" spans="1:8" x14ac:dyDescent="0.2">
      <c r="A530" s="5">
        <v>516</v>
      </c>
      <c r="B530" s="153"/>
      <c r="C530" s="84" t="str">
        <f>Цены!B520</f>
        <v>Установка диммера</v>
      </c>
      <c r="D530" s="85" t="str">
        <f>Цены!C520</f>
        <v>шт.</v>
      </c>
      <c r="E530" s="152">
        <v>1</v>
      </c>
      <c r="F530" s="86">
        <f>Цены!E520</f>
        <v>983</v>
      </c>
      <c r="G530" s="111">
        <f t="shared" si="46"/>
        <v>983</v>
      </c>
      <c r="H530" s="20"/>
    </row>
    <row r="531" spans="1:8" x14ac:dyDescent="0.2">
      <c r="A531" s="5">
        <v>517</v>
      </c>
      <c r="B531" s="153"/>
      <c r="C531" s="84" t="str">
        <f>Цены!B521</f>
        <v xml:space="preserve">Установка перекрестного выключателя </v>
      </c>
      <c r="D531" s="85" t="str">
        <f>Цены!C521</f>
        <v>шт.</v>
      </c>
      <c r="E531" s="152">
        <v>1</v>
      </c>
      <c r="F531" s="86">
        <f>Цены!E521</f>
        <v>1028</v>
      </c>
      <c r="G531" s="111">
        <f t="shared" si="46"/>
        <v>1028</v>
      </c>
      <c r="H531" s="20"/>
    </row>
    <row r="532" spans="1:8" x14ac:dyDescent="0.2">
      <c r="A532" s="5">
        <v>518</v>
      </c>
      <c r="B532" s="153"/>
      <c r="C532" s="84" t="str">
        <f>Цены!B522</f>
        <v xml:space="preserve">Установка проходного выключателя </v>
      </c>
      <c r="D532" s="85" t="str">
        <f>Цены!C522</f>
        <v>шт.</v>
      </c>
      <c r="E532" s="152">
        <v>1</v>
      </c>
      <c r="F532" s="86">
        <f>Цены!E522</f>
        <v>713</v>
      </c>
      <c r="G532" s="111">
        <f t="shared" si="46"/>
        <v>713</v>
      </c>
      <c r="H532" s="20"/>
    </row>
    <row r="533" spans="1:8" ht="25.5" x14ac:dyDescent="0.2">
      <c r="A533" s="5">
        <v>519</v>
      </c>
      <c r="B533" s="153"/>
      <c r="C533" s="84" t="str">
        <f>Цены!B523</f>
        <v>Установка проходного 2х клавишного выключателя</v>
      </c>
      <c r="D533" s="85" t="str">
        <f>Цены!C523</f>
        <v>шт.</v>
      </c>
      <c r="E533" s="152">
        <v>1</v>
      </c>
      <c r="F533" s="86">
        <f>Цены!E523</f>
        <v>912</v>
      </c>
      <c r="G533" s="111">
        <f t="shared" si="46"/>
        <v>912</v>
      </c>
      <c r="H533" s="20"/>
    </row>
    <row r="534" spans="1:8" ht="25.5" x14ac:dyDescent="0.2">
      <c r="A534" s="5">
        <v>520</v>
      </c>
      <c r="B534" s="153"/>
      <c r="C534" s="84" t="str">
        <f>Цены!B524</f>
        <v xml:space="preserve">Установка проходного 3х клавишного выключателя </v>
      </c>
      <c r="D534" s="85" t="str">
        <f>Цены!C524</f>
        <v>шт.</v>
      </c>
      <c r="E534" s="152">
        <v>1</v>
      </c>
      <c r="F534" s="86">
        <f>Цены!E524</f>
        <v>954</v>
      </c>
      <c r="G534" s="111">
        <f t="shared" si="46"/>
        <v>954</v>
      </c>
      <c r="H534" s="20"/>
    </row>
    <row r="535" spans="1:8" x14ac:dyDescent="0.2">
      <c r="A535" s="5">
        <v>521</v>
      </c>
      <c r="B535" s="153"/>
      <c r="C535" s="84" t="str">
        <f>Цены!B525</f>
        <v>Установка электроточки в ГКЛ</v>
      </c>
      <c r="D535" s="85" t="str">
        <f>Цены!C525</f>
        <v>шт.</v>
      </c>
      <c r="E535" s="152">
        <v>1</v>
      </c>
      <c r="F535" s="86">
        <f>Цены!E525</f>
        <v>612</v>
      </c>
      <c r="G535" s="111">
        <f t="shared" si="46"/>
        <v>612</v>
      </c>
      <c r="H535" s="20"/>
    </row>
    <row r="536" spans="1:8" x14ac:dyDescent="0.2">
      <c r="A536" s="5">
        <v>522</v>
      </c>
      <c r="B536" s="153"/>
      <c r="C536" s="84" t="str">
        <f>Цены!B526</f>
        <v>Установка 3х фазной розетки накладной</v>
      </c>
      <c r="D536" s="85" t="str">
        <f>Цены!C526</f>
        <v>шт.</v>
      </c>
      <c r="E536" s="152">
        <v>1</v>
      </c>
      <c r="F536" s="86">
        <f>Цены!E526</f>
        <v>702</v>
      </c>
      <c r="G536" s="111">
        <f t="shared" si="46"/>
        <v>702</v>
      </c>
      <c r="H536" s="20"/>
    </row>
    <row r="537" spans="1:8" x14ac:dyDescent="0.2">
      <c r="A537" s="5">
        <v>523</v>
      </c>
      <c r="B537" s="153"/>
      <c r="C537" s="84" t="str">
        <f>Цены!B527</f>
        <v>Установка светильника трекового</v>
      </c>
      <c r="D537" s="85" t="str">
        <f>Цены!C527</f>
        <v>шт.</v>
      </c>
      <c r="E537" s="152">
        <v>6</v>
      </c>
      <c r="F537" s="86">
        <f>Цены!E527</f>
        <v>518</v>
      </c>
      <c r="G537" s="111">
        <f t="shared" si="46"/>
        <v>3108</v>
      </c>
      <c r="H537" s="20"/>
    </row>
    <row r="538" spans="1:8" ht="25.5" x14ac:dyDescent="0.2">
      <c r="A538" s="5">
        <v>524</v>
      </c>
      <c r="B538" s="153"/>
      <c r="C538" s="84" t="str">
        <f>Цены!B528</f>
        <v>Установка 3х фазной розетки внутренней установки</v>
      </c>
      <c r="D538" s="85" t="str">
        <f>Цены!C528</f>
        <v>шт.</v>
      </c>
      <c r="E538" s="152">
        <v>1</v>
      </c>
      <c r="F538" s="86">
        <f>Цены!E528</f>
        <v>1053</v>
      </c>
      <c r="G538" s="111">
        <f t="shared" si="46"/>
        <v>1053</v>
      </c>
      <c r="H538" s="20"/>
    </row>
    <row r="539" spans="1:8" x14ac:dyDescent="0.2">
      <c r="A539" s="5">
        <v>525</v>
      </c>
      <c r="B539" s="153"/>
      <c r="C539" s="84" t="str">
        <f>Цены!B529</f>
        <v>Монтаж встраиваемого линейного освещения</v>
      </c>
      <c r="D539" s="85" t="str">
        <f>Цены!C529</f>
        <v>м/п</v>
      </c>
      <c r="E539" s="152">
        <f>$D$9</f>
        <v>0</v>
      </c>
      <c r="F539" s="86">
        <f>Цены!E529</f>
        <v>5961</v>
      </c>
      <c r="G539" s="111">
        <f t="shared" si="46"/>
        <v>0</v>
      </c>
      <c r="H539" s="20"/>
    </row>
    <row r="540" spans="1:8" ht="25.5" x14ac:dyDescent="0.2">
      <c r="A540" s="5">
        <v>526</v>
      </c>
      <c r="B540" s="153"/>
      <c r="C540" s="84" t="str">
        <f>Цены!B530</f>
        <v>Установка трекового освещения (без монтажа осветительных приборов)</v>
      </c>
      <c r="D540" s="85" t="str">
        <f>Цены!C530</f>
        <v>м/п</v>
      </c>
      <c r="E540" s="152">
        <v>6</v>
      </c>
      <c r="F540" s="86">
        <f>Цены!E530</f>
        <v>498</v>
      </c>
      <c r="G540" s="111">
        <f t="shared" si="46"/>
        <v>2988</v>
      </c>
      <c r="H540" s="20"/>
    </row>
    <row r="541" spans="1:8" x14ac:dyDescent="0.2">
      <c r="A541" s="5">
        <v>527</v>
      </c>
      <c r="B541" s="153"/>
      <c r="C541" s="84" t="str">
        <f>Цены!B531</f>
        <v>Установка люстры (без сборки)</v>
      </c>
      <c r="D541" s="85" t="str">
        <f>Цены!C531</f>
        <v>шт.</v>
      </c>
      <c r="E541" s="152">
        <v>1</v>
      </c>
      <c r="F541" s="86">
        <f>Цены!E531</f>
        <v>2168</v>
      </c>
      <c r="G541" s="111">
        <f t="shared" si="46"/>
        <v>2168</v>
      </c>
      <c r="H541" s="20"/>
    </row>
    <row r="542" spans="1:8" ht="25.5" x14ac:dyDescent="0.2">
      <c r="A542" s="5">
        <v>528</v>
      </c>
      <c r="B542" s="153"/>
      <c r="C542" s="84" t="str">
        <f>Цены!B532</f>
        <v>Установка встраиваемых светильников под окраску</v>
      </c>
      <c r="D542" s="85" t="str">
        <f>Цены!C532</f>
        <v>шт.</v>
      </c>
      <c r="E542" s="152">
        <v>1</v>
      </c>
      <c r="F542" s="86">
        <f>Цены!E532</f>
        <v>2670</v>
      </c>
      <c r="G542" s="111">
        <f t="shared" si="46"/>
        <v>2670</v>
      </c>
      <c r="H542" s="20"/>
    </row>
    <row r="543" spans="1:8" x14ac:dyDescent="0.2">
      <c r="A543" s="5">
        <v>529</v>
      </c>
      <c r="B543" s="153"/>
      <c r="C543" s="84" t="str">
        <f>Цены!B533</f>
        <v>Установка светильников точечных</v>
      </c>
      <c r="D543" s="85" t="str">
        <f>Цены!C533</f>
        <v>шт.</v>
      </c>
      <c r="E543" s="152">
        <v>6</v>
      </c>
      <c r="F543" s="86">
        <f>Цены!E533</f>
        <v>450</v>
      </c>
      <c r="G543" s="111">
        <f t="shared" si="46"/>
        <v>2700</v>
      </c>
      <c r="H543" s="20"/>
    </row>
    <row r="544" spans="1:8" x14ac:dyDescent="0.2">
      <c r="A544" s="5">
        <v>530</v>
      </c>
      <c r="B544" s="153"/>
      <c r="C544" s="84" t="str">
        <f>Цены!B534</f>
        <v>Установка светильника настенного,бра</v>
      </c>
      <c r="D544" s="85" t="str">
        <f>Цены!C534</f>
        <v>шт.</v>
      </c>
      <c r="E544" s="152">
        <v>1</v>
      </c>
      <c r="F544" s="86">
        <f>Цены!E534</f>
        <v>956</v>
      </c>
      <c r="G544" s="111">
        <f t="shared" si="46"/>
        <v>956</v>
      </c>
      <c r="H544" s="20"/>
    </row>
    <row r="545" spans="1:8" x14ac:dyDescent="0.2">
      <c r="A545" s="5">
        <v>531</v>
      </c>
      <c r="B545" s="153"/>
      <c r="C545" s="84" t="str">
        <f>Цены!B535</f>
        <v>Установка светодиодной ленты</v>
      </c>
      <c r="D545" s="85" t="str">
        <f>Цены!C535</f>
        <v>м/п</v>
      </c>
      <c r="E545" s="152">
        <v>8</v>
      </c>
      <c r="F545" s="86">
        <f>Цены!E535</f>
        <v>563</v>
      </c>
      <c r="G545" s="111">
        <f t="shared" si="46"/>
        <v>4504</v>
      </c>
      <c r="H545" s="20"/>
    </row>
    <row r="546" spans="1:8" ht="25.5" x14ac:dyDescent="0.2">
      <c r="A546" s="5">
        <v>532</v>
      </c>
      <c r="B546" s="153"/>
      <c r="C546" s="84" t="str">
        <f>Цены!B536</f>
        <v>Установка светодиодной ленты в алюминиевом коробе</v>
      </c>
      <c r="D546" s="85" t="str">
        <f>Цены!C536</f>
        <v>м/п</v>
      </c>
      <c r="E546" s="152">
        <f>$D$9</f>
        <v>0</v>
      </c>
      <c r="F546" s="86">
        <f>Цены!E536</f>
        <v>623</v>
      </c>
      <c r="G546" s="111">
        <f t="shared" si="46"/>
        <v>0</v>
      </c>
      <c r="H546" s="20"/>
    </row>
    <row r="547" spans="1:8" x14ac:dyDescent="0.2">
      <c r="A547" s="5">
        <v>533</v>
      </c>
      <c r="B547" s="153"/>
      <c r="C547" s="84" t="str">
        <f>Цены!B537</f>
        <v xml:space="preserve">Прокладка кабеля в гофре </v>
      </c>
      <c r="D547" s="85" t="str">
        <f>Цены!C537</f>
        <v>м/п</v>
      </c>
      <c r="E547" s="152">
        <f>$D$9*6</f>
        <v>0</v>
      </c>
      <c r="F547" s="86">
        <f>Цены!E537</f>
        <v>570</v>
      </c>
      <c r="G547" s="111">
        <f t="shared" si="46"/>
        <v>0</v>
      </c>
      <c r="H547" s="20"/>
    </row>
    <row r="548" spans="1:8" x14ac:dyDescent="0.2">
      <c r="A548" s="5">
        <v>534</v>
      </c>
      <c r="B548" s="153"/>
      <c r="C548" s="84" t="str">
        <f>Цены!B538</f>
        <v>Прокладка кабеля</v>
      </c>
      <c r="D548" s="85" t="str">
        <f>Цены!C538</f>
        <v>м/п</v>
      </c>
      <c r="E548" s="152">
        <f>$D$9</f>
        <v>0</v>
      </c>
      <c r="F548" s="86">
        <f>Цены!E538</f>
        <v>375</v>
      </c>
      <c r="G548" s="111">
        <f t="shared" si="46"/>
        <v>0</v>
      </c>
      <c r="H548" s="20"/>
    </row>
    <row r="549" spans="1:8" x14ac:dyDescent="0.2">
      <c r="A549" s="5">
        <v>535</v>
      </c>
      <c r="B549" s="153"/>
      <c r="C549" s="84" t="str">
        <f>Цены!B539</f>
        <v>Прокладка кабеля телефонного/интернет UTP</v>
      </c>
      <c r="D549" s="85" t="str">
        <f>Цены!C539</f>
        <v>м/п</v>
      </c>
      <c r="E549" s="152">
        <v>1</v>
      </c>
      <c r="F549" s="86">
        <f>Цены!E539</f>
        <v>165</v>
      </c>
      <c r="G549" s="111">
        <f t="shared" si="46"/>
        <v>165</v>
      </c>
      <c r="H549" s="20"/>
    </row>
    <row r="550" spans="1:8" x14ac:dyDescent="0.2">
      <c r="A550" s="5">
        <v>536</v>
      </c>
      <c r="B550" s="153"/>
      <c r="C550" s="84" t="str">
        <f>Цены!B540</f>
        <v>Установка  кабель-канала</v>
      </c>
      <c r="D550" s="85" t="str">
        <f>Цены!C540</f>
        <v>м/п</v>
      </c>
      <c r="E550" s="152">
        <f>$D$9</f>
        <v>0</v>
      </c>
      <c r="F550" s="86">
        <f>Цены!E540</f>
        <v>180</v>
      </c>
      <c r="G550" s="111">
        <f t="shared" si="46"/>
        <v>0</v>
      </c>
      <c r="H550" s="20"/>
    </row>
    <row r="551" spans="1:8" x14ac:dyDescent="0.2">
      <c r="A551" s="5">
        <v>537</v>
      </c>
      <c r="B551" s="153"/>
      <c r="C551" s="84" t="str">
        <f>Цены!B541</f>
        <v>Монтаж кабельного лотка металл</v>
      </c>
      <c r="D551" s="85" t="str">
        <f>Цены!C541</f>
        <v>м/п</v>
      </c>
      <c r="E551" s="152">
        <v>1</v>
      </c>
      <c r="F551" s="86">
        <f>Цены!E541</f>
        <v>261</v>
      </c>
      <c r="G551" s="111">
        <f t="shared" si="46"/>
        <v>261</v>
      </c>
      <c r="H551" s="20"/>
    </row>
    <row r="552" spans="1:8" x14ac:dyDescent="0.2">
      <c r="A552" s="5">
        <v>538</v>
      </c>
      <c r="B552" s="153"/>
      <c r="C552" s="84" t="str">
        <f>Цены!B542</f>
        <v>Установка контроллера для светодиодной ленты</v>
      </c>
      <c r="D552" s="85" t="str">
        <f>Цены!C542</f>
        <v>шт.</v>
      </c>
      <c r="E552" s="152">
        <v>1</v>
      </c>
      <c r="F552" s="86">
        <f>Цены!E542</f>
        <v>1757</v>
      </c>
      <c r="G552" s="111">
        <f t="shared" ref="G552:G583" si="47">E552*F552</f>
        <v>1757</v>
      </c>
      <c r="H552" s="20"/>
    </row>
    <row r="553" spans="1:8" x14ac:dyDescent="0.2">
      <c r="A553" s="5">
        <v>539</v>
      </c>
      <c r="B553" s="153"/>
      <c r="C553" s="84" t="str">
        <f>Цены!B543</f>
        <v>Установка автоматического выключателя</v>
      </c>
      <c r="D553" s="85" t="str">
        <f>Цены!C543</f>
        <v>шт.</v>
      </c>
      <c r="E553" s="152">
        <v>8</v>
      </c>
      <c r="F553" s="86">
        <f>Цены!E543</f>
        <v>791</v>
      </c>
      <c r="G553" s="111">
        <f t="shared" si="47"/>
        <v>6328</v>
      </c>
      <c r="H553" s="20"/>
    </row>
    <row r="554" spans="1:8" x14ac:dyDescent="0.2">
      <c r="A554" s="5">
        <v>540</v>
      </c>
      <c r="B554" s="153"/>
      <c r="C554" s="84" t="str">
        <f>Цены!B544</f>
        <v>Установка дифф автоматического выключателя</v>
      </c>
      <c r="D554" s="85" t="str">
        <f>Цены!C544</f>
        <v>шт.</v>
      </c>
      <c r="E554" s="152">
        <v>3</v>
      </c>
      <c r="F554" s="86">
        <f>Цены!E544</f>
        <v>1218</v>
      </c>
      <c r="G554" s="111">
        <f t="shared" si="47"/>
        <v>3654</v>
      </c>
      <c r="H554" s="20"/>
    </row>
    <row r="555" spans="1:8" x14ac:dyDescent="0.2">
      <c r="A555" s="5">
        <v>541</v>
      </c>
      <c r="B555" s="153"/>
      <c r="C555" s="84" t="str">
        <f>Цены!B545</f>
        <v>Установка УЗО</v>
      </c>
      <c r="D555" s="85" t="str">
        <f>Цены!C545</f>
        <v>шт.</v>
      </c>
      <c r="E555" s="152">
        <v>3</v>
      </c>
      <c r="F555" s="86">
        <f>Цены!E545</f>
        <v>1389</v>
      </c>
      <c r="G555" s="111">
        <f t="shared" si="47"/>
        <v>4167</v>
      </c>
      <c r="H555" s="20"/>
    </row>
    <row r="556" spans="1:8" x14ac:dyDescent="0.2">
      <c r="A556" s="5">
        <v>542</v>
      </c>
      <c r="B556" s="153"/>
      <c r="C556" s="84" t="str">
        <f>Цены!B546</f>
        <v>Монтаж элщита накладного</v>
      </c>
      <c r="D556" s="85" t="str">
        <f>Цены!C546</f>
        <v>шт.</v>
      </c>
      <c r="E556" s="152">
        <v>1</v>
      </c>
      <c r="F556" s="86">
        <f>Цены!E546</f>
        <v>2636</v>
      </c>
      <c r="G556" s="111">
        <f t="shared" si="47"/>
        <v>2636</v>
      </c>
      <c r="H556" s="20"/>
    </row>
    <row r="557" spans="1:8" x14ac:dyDescent="0.2">
      <c r="A557" s="5">
        <v>543</v>
      </c>
      <c r="B557" s="153"/>
      <c r="C557" s="84" t="str">
        <f>Цены!B547</f>
        <v>Подключение к вводному щиту</v>
      </c>
      <c r="D557" s="85" t="str">
        <f>Цены!C547</f>
        <v>шт.</v>
      </c>
      <c r="E557" s="152">
        <v>1</v>
      </c>
      <c r="F557" s="86">
        <f>Цены!E547</f>
        <v>2265</v>
      </c>
      <c r="G557" s="111">
        <f t="shared" si="47"/>
        <v>2265</v>
      </c>
      <c r="H557" s="20"/>
    </row>
    <row r="558" spans="1:8" ht="25.5" x14ac:dyDescent="0.2">
      <c r="A558" s="5">
        <v>544</v>
      </c>
      <c r="B558" s="153"/>
      <c r="C558" s="84" t="str">
        <f>Цены!B548</f>
        <v>Соединение медных проводов пайкой+термоусадка</v>
      </c>
      <c r="D558" s="85" t="str">
        <f>Цены!C548</f>
        <v>шт.</v>
      </c>
      <c r="E558" s="152">
        <v>1</v>
      </c>
      <c r="F558" s="86">
        <f>Цены!E548</f>
        <v>510</v>
      </c>
      <c r="G558" s="111">
        <f t="shared" si="47"/>
        <v>510</v>
      </c>
      <c r="H558" s="20"/>
    </row>
    <row r="559" spans="1:8" x14ac:dyDescent="0.2">
      <c r="A559" s="5">
        <v>545</v>
      </c>
      <c r="B559" s="153"/>
      <c r="C559" s="84" t="str">
        <f>Цены!B549</f>
        <v>Наращивание кабеля (спайка + терм усадка)</v>
      </c>
      <c r="D559" s="85" t="str">
        <f>Цены!C549</f>
        <v>шт.</v>
      </c>
      <c r="E559" s="152">
        <v>1</v>
      </c>
      <c r="F559" s="86">
        <f>Цены!E549</f>
        <v>510</v>
      </c>
      <c r="G559" s="111">
        <f t="shared" si="47"/>
        <v>510</v>
      </c>
      <c r="H559" s="20"/>
    </row>
    <row r="560" spans="1:8" x14ac:dyDescent="0.2">
      <c r="A560" s="5">
        <v>546</v>
      </c>
      <c r="B560" s="153"/>
      <c r="C560" s="84" t="str">
        <f>Цены!B550</f>
        <v>Установка распределительной коробки накладной</v>
      </c>
      <c r="D560" s="85" t="str">
        <f>Цены!C550</f>
        <v>шт.</v>
      </c>
      <c r="E560" s="152">
        <v>1</v>
      </c>
      <c r="F560" s="86">
        <f>Цены!E550</f>
        <v>855</v>
      </c>
      <c r="G560" s="111">
        <f t="shared" si="47"/>
        <v>855</v>
      </c>
      <c r="H560" s="20"/>
    </row>
    <row r="561" spans="1:8" ht="25.5" x14ac:dyDescent="0.2">
      <c r="A561" s="5">
        <v>547</v>
      </c>
      <c r="B561" s="153"/>
      <c r="C561" s="84" t="str">
        <f>Цены!B551</f>
        <v>Монтаж элщита до 6 автоматов кирпичной стене (ПГП,пеноблок)</v>
      </c>
      <c r="D561" s="85" t="str">
        <f>Цены!C551</f>
        <v>шт.</v>
      </c>
      <c r="E561" s="152">
        <v>1</v>
      </c>
      <c r="F561" s="86">
        <f>Цены!E551</f>
        <v>2847</v>
      </c>
      <c r="G561" s="111">
        <f t="shared" si="47"/>
        <v>2847</v>
      </c>
      <c r="H561" s="20"/>
    </row>
    <row r="562" spans="1:8" ht="25.5" x14ac:dyDescent="0.2">
      <c r="A562" s="5">
        <v>548</v>
      </c>
      <c r="B562" s="153"/>
      <c r="C562" s="84" t="str">
        <f>Цены!B552</f>
        <v>Монтаж элщита до 16 автоматов в кирпичной стене (ПГП,пеноблок)</v>
      </c>
      <c r="D562" s="85" t="str">
        <f>Цены!C552</f>
        <v>шт.</v>
      </c>
      <c r="E562" s="152">
        <v>1</v>
      </c>
      <c r="F562" s="86">
        <f>Цены!E552</f>
        <v>3618</v>
      </c>
      <c r="G562" s="111">
        <f t="shared" si="47"/>
        <v>3618</v>
      </c>
      <c r="H562" s="20"/>
    </row>
    <row r="563" spans="1:8" ht="25.5" x14ac:dyDescent="0.2">
      <c r="A563" s="5">
        <v>549</v>
      </c>
      <c r="B563" s="153"/>
      <c r="C563" s="84" t="str">
        <f>Цены!B553</f>
        <v>Монтаж элщита до 24 автоматов в кирпичной стене  (ПГП,пеноблок)</v>
      </c>
      <c r="D563" s="85" t="str">
        <f>Цены!C553</f>
        <v>шт.</v>
      </c>
      <c r="E563" s="152">
        <v>1</v>
      </c>
      <c r="F563" s="86">
        <f>Цены!E553</f>
        <v>4392</v>
      </c>
      <c r="G563" s="111">
        <f t="shared" si="47"/>
        <v>4392</v>
      </c>
      <c r="H563" s="20"/>
    </row>
    <row r="564" spans="1:8" ht="25.5" x14ac:dyDescent="0.2">
      <c r="A564" s="5">
        <v>550</v>
      </c>
      <c r="B564" s="153"/>
      <c r="C564" s="84" t="str">
        <f>Цены!B554</f>
        <v>Монтаж элщита свыше 24 автоматов в кирпичной стене  (ПГП,пеноблок)</v>
      </c>
      <c r="D564" s="85" t="str">
        <f>Цены!C554</f>
        <v>шт.</v>
      </c>
      <c r="E564" s="152">
        <v>1</v>
      </c>
      <c r="F564" s="86">
        <f>Цены!E554</f>
        <v>8700</v>
      </c>
      <c r="G564" s="111">
        <f t="shared" si="47"/>
        <v>8700</v>
      </c>
      <c r="H564" s="20"/>
    </row>
    <row r="565" spans="1:8" x14ac:dyDescent="0.2">
      <c r="A565" s="5">
        <v>551</v>
      </c>
      <c r="B565" s="153"/>
      <c r="C565" s="84" t="str">
        <f>Цены!B555</f>
        <v>Монтаж элщита до 6 автоматов в бетонной стене</v>
      </c>
      <c r="D565" s="85" t="str">
        <f>Цены!C555</f>
        <v>шт.</v>
      </c>
      <c r="E565" s="152">
        <v>1</v>
      </c>
      <c r="F565" s="86">
        <f>Цены!E555</f>
        <v>4317</v>
      </c>
      <c r="G565" s="111">
        <f t="shared" si="47"/>
        <v>4317</v>
      </c>
      <c r="H565" s="20"/>
    </row>
    <row r="566" spans="1:8" x14ac:dyDescent="0.2">
      <c r="A566" s="5">
        <v>552</v>
      </c>
      <c r="B566" s="153"/>
      <c r="C566" s="84" t="str">
        <f>Цены!B556</f>
        <v>Монтаж элщита до 12 автоматов в бетонной стене</v>
      </c>
      <c r="D566" s="85" t="str">
        <f>Цены!C556</f>
        <v>шт.</v>
      </c>
      <c r="E566" s="152">
        <v>1</v>
      </c>
      <c r="F566" s="86">
        <f>Цены!E556</f>
        <v>5013</v>
      </c>
      <c r="G566" s="111">
        <f t="shared" si="47"/>
        <v>5013</v>
      </c>
      <c r="H566" s="20"/>
    </row>
    <row r="567" spans="1:8" x14ac:dyDescent="0.2">
      <c r="A567" s="5">
        <v>553</v>
      </c>
      <c r="B567" s="153"/>
      <c r="C567" s="84" t="str">
        <f>Цены!B557</f>
        <v>Монтаж элщита до 18 автоматов в бетонной стене</v>
      </c>
      <c r="D567" s="85" t="str">
        <f>Цены!C557</f>
        <v>шт.</v>
      </c>
      <c r="E567" s="152">
        <v>1</v>
      </c>
      <c r="F567" s="86">
        <f>Цены!E557</f>
        <v>5718</v>
      </c>
      <c r="G567" s="111">
        <f t="shared" si="47"/>
        <v>5718</v>
      </c>
      <c r="H567" s="20"/>
    </row>
    <row r="568" spans="1:8" x14ac:dyDescent="0.2">
      <c r="A568" s="5">
        <v>554</v>
      </c>
      <c r="B568" s="153"/>
      <c r="C568" s="84" t="str">
        <f>Цены!B558</f>
        <v>Монтаж элщита до 24 автоматов в бетонной стене</v>
      </c>
      <c r="D568" s="85" t="str">
        <f>Цены!C558</f>
        <v>шт.</v>
      </c>
      <c r="E568" s="152">
        <v>1</v>
      </c>
      <c r="F568" s="86">
        <f>Цены!E558</f>
        <v>7674</v>
      </c>
      <c r="G568" s="111">
        <f t="shared" si="47"/>
        <v>7674</v>
      </c>
      <c r="H568" s="20"/>
    </row>
    <row r="569" spans="1:8" ht="25.5" x14ac:dyDescent="0.2">
      <c r="A569" s="5">
        <v>555</v>
      </c>
      <c r="B569" s="153"/>
      <c r="C569" s="84" t="str">
        <f>Цены!B559</f>
        <v>Монтаж элщита свыше 24 автоматов в бетонной стене</v>
      </c>
      <c r="D569" s="85" t="str">
        <f>Цены!C559</f>
        <v>шт.</v>
      </c>
      <c r="E569" s="152">
        <v>1</v>
      </c>
      <c r="F569" s="86">
        <f>Цены!E559</f>
        <v>15300</v>
      </c>
      <c r="G569" s="111">
        <f t="shared" si="47"/>
        <v>15300</v>
      </c>
      <c r="H569" s="20"/>
    </row>
    <row r="570" spans="1:8" x14ac:dyDescent="0.2">
      <c r="A570" s="5">
        <v>556</v>
      </c>
      <c r="B570" s="153"/>
      <c r="C570" s="84" t="str">
        <f>Цены!B560</f>
        <v>Комплексное расключение слаботочного щита</v>
      </c>
      <c r="D570" s="85" t="str">
        <f>Цены!C560</f>
        <v>шт.</v>
      </c>
      <c r="E570" s="152">
        <v>1</v>
      </c>
      <c r="F570" s="86">
        <f>Цены!E560</f>
        <v>2310</v>
      </c>
      <c r="G570" s="111">
        <f t="shared" si="47"/>
        <v>2310</v>
      </c>
      <c r="H570" s="20"/>
    </row>
    <row r="571" spans="1:8" x14ac:dyDescent="0.2">
      <c r="A571" s="5">
        <v>557</v>
      </c>
      <c r="B571" s="153"/>
      <c r="C571" s="84" t="str">
        <f>Цены!B561</f>
        <v>Прозвонка электрики (точка)</v>
      </c>
      <c r="D571" s="85" t="str">
        <f>Цены!C561</f>
        <v>шт.</v>
      </c>
      <c r="E571" s="152">
        <v>1</v>
      </c>
      <c r="F571" s="86">
        <f>Цены!E561</f>
        <v>249</v>
      </c>
      <c r="G571" s="111">
        <f t="shared" si="47"/>
        <v>249</v>
      </c>
      <c r="H571" s="20"/>
    </row>
    <row r="572" spans="1:8" x14ac:dyDescent="0.2">
      <c r="A572" s="5">
        <v>558</v>
      </c>
      <c r="B572" s="153"/>
      <c r="C572" s="84" t="str">
        <f>Цены!B562</f>
        <v>Установка  вентилятора</v>
      </c>
      <c r="D572" s="85" t="str">
        <f>Цены!C562</f>
        <v>шт.</v>
      </c>
      <c r="E572" s="152">
        <v>1</v>
      </c>
      <c r="F572" s="86">
        <f>Цены!E562</f>
        <v>942</v>
      </c>
      <c r="G572" s="111">
        <f t="shared" si="47"/>
        <v>942</v>
      </c>
      <c r="H572" s="20"/>
    </row>
    <row r="573" spans="1:8" x14ac:dyDescent="0.2">
      <c r="A573" s="5">
        <v>559</v>
      </c>
      <c r="B573" s="153"/>
      <c r="C573" s="84" t="str">
        <f>Цены!B563</f>
        <v xml:space="preserve">Установка конвектора электрического </v>
      </c>
      <c r="D573" s="85" t="str">
        <f>Цены!C563</f>
        <v>шт.</v>
      </c>
      <c r="E573" s="152">
        <v>1</v>
      </c>
      <c r="F573" s="86">
        <f>Цены!E563</f>
        <v>1779</v>
      </c>
      <c r="G573" s="111">
        <f t="shared" si="47"/>
        <v>1779</v>
      </c>
      <c r="H573" s="20"/>
    </row>
    <row r="574" spans="1:8" x14ac:dyDescent="0.2">
      <c r="A574" s="5">
        <v>560</v>
      </c>
      <c r="B574" s="153"/>
      <c r="C574" s="84" t="str">
        <f>Цены!B564</f>
        <v>Установка звонка</v>
      </c>
      <c r="D574" s="85" t="str">
        <f>Цены!C564</f>
        <v>шт.</v>
      </c>
      <c r="E574" s="152">
        <v>1</v>
      </c>
      <c r="F574" s="86">
        <f>Цены!E564</f>
        <v>624</v>
      </c>
      <c r="G574" s="111">
        <f t="shared" si="47"/>
        <v>624</v>
      </c>
      <c r="H574" s="20"/>
    </row>
    <row r="575" spans="1:8" x14ac:dyDescent="0.2">
      <c r="A575" s="5">
        <v>561</v>
      </c>
      <c r="B575" s="153"/>
      <c r="C575" s="84" t="str">
        <f>Цены!B565</f>
        <v>Установка домофона (на старое место)</v>
      </c>
      <c r="D575" s="85" t="str">
        <f>Цены!C565</f>
        <v>шт.</v>
      </c>
      <c r="E575" s="152">
        <v>1</v>
      </c>
      <c r="F575" s="86">
        <f>Цены!E565</f>
        <v>890</v>
      </c>
      <c r="G575" s="111">
        <f t="shared" si="47"/>
        <v>890</v>
      </c>
      <c r="H575" s="20"/>
    </row>
    <row r="576" spans="1:8" x14ac:dyDescent="0.2">
      <c r="A576" s="5">
        <v>562</v>
      </c>
      <c r="B576" s="153"/>
      <c r="C576" s="84" t="str">
        <f>Цены!B566</f>
        <v>Устройство инфракрасного теплого пола</v>
      </c>
      <c r="D576" s="85" t="str">
        <f>Цены!C566</f>
        <v>м2</v>
      </c>
      <c r="E576" s="152">
        <v>1</v>
      </c>
      <c r="F576" s="86">
        <f>Цены!E566</f>
        <v>1404</v>
      </c>
      <c r="G576" s="111">
        <f t="shared" si="47"/>
        <v>1404</v>
      </c>
      <c r="H576" s="20"/>
    </row>
    <row r="577" spans="1:8" x14ac:dyDescent="0.2">
      <c r="A577" s="5">
        <v>563</v>
      </c>
      <c r="B577" s="153"/>
      <c r="C577" s="84" t="str">
        <f>Цены!B567</f>
        <v>Установка терморегулятора под теплый пол</v>
      </c>
      <c r="D577" s="85" t="str">
        <f>Цены!C567</f>
        <v>шт.</v>
      </c>
      <c r="E577" s="152">
        <v>1</v>
      </c>
      <c r="F577" s="86">
        <f>Цены!E567</f>
        <v>1758</v>
      </c>
      <c r="G577" s="111">
        <f t="shared" si="47"/>
        <v>1758</v>
      </c>
      <c r="H577" s="20"/>
    </row>
    <row r="578" spans="1:8" ht="25.5" x14ac:dyDescent="0.2">
      <c r="A578" s="5">
        <v>564</v>
      </c>
      <c r="B578" s="153"/>
      <c r="C578" s="84" t="str">
        <f>Цены!B568</f>
        <v>Устройство теплого пола из карбоновых матов (кабель)</v>
      </c>
      <c r="D578" s="85" t="str">
        <f>Цены!C568</f>
        <v>м2</v>
      </c>
      <c r="E578" s="152">
        <v>1</v>
      </c>
      <c r="F578" s="86">
        <f>Цены!E568</f>
        <v>1581</v>
      </c>
      <c r="G578" s="111">
        <f t="shared" si="47"/>
        <v>1581</v>
      </c>
      <c r="H578" s="20"/>
    </row>
    <row r="579" spans="1:8" x14ac:dyDescent="0.2">
      <c r="A579" s="5">
        <v>565</v>
      </c>
      <c r="B579" s="153"/>
      <c r="C579" s="84" t="str">
        <f>Цены!B569</f>
        <v xml:space="preserve">Составление однолинейной схемы до 16 модулей  </v>
      </c>
      <c r="D579" s="85" t="str">
        <f>Цены!C569</f>
        <v>шт.</v>
      </c>
      <c r="E579" s="152">
        <v>1</v>
      </c>
      <c r="F579" s="86">
        <f>Цены!E569</f>
        <v>7500</v>
      </c>
      <c r="G579" s="111">
        <f t="shared" si="47"/>
        <v>7500</v>
      </c>
      <c r="H579" s="20"/>
    </row>
    <row r="580" spans="1:8" ht="25.5" x14ac:dyDescent="0.2">
      <c r="A580" s="5">
        <v>566</v>
      </c>
      <c r="B580" s="153"/>
      <c r="C580" s="84" t="str">
        <f>Цены!B570</f>
        <v xml:space="preserve">Составление однолинейной схемы от 16 до 24 модулей  </v>
      </c>
      <c r="D580" s="85" t="str">
        <f>Цены!C570</f>
        <v>шт.</v>
      </c>
      <c r="E580" s="152">
        <v>1</v>
      </c>
      <c r="F580" s="86">
        <f>Цены!E570</f>
        <v>15000</v>
      </c>
      <c r="G580" s="111">
        <f t="shared" si="47"/>
        <v>15000</v>
      </c>
      <c r="H580" s="20"/>
    </row>
    <row r="581" spans="1:8" ht="25.5" x14ac:dyDescent="0.2">
      <c r="A581" s="5">
        <v>567</v>
      </c>
      <c r="B581" s="153"/>
      <c r="C581" s="84" t="str">
        <f>Цены!B571</f>
        <v>Составление однолинейной схемы от 24  до 36 модулей</v>
      </c>
      <c r="D581" s="85" t="str">
        <f>Цены!C571</f>
        <v>шт.</v>
      </c>
      <c r="E581" s="152">
        <v>1</v>
      </c>
      <c r="F581" s="86">
        <f>Цены!E571</f>
        <v>22500</v>
      </c>
      <c r="G581" s="111">
        <f t="shared" si="47"/>
        <v>22500</v>
      </c>
      <c r="H581" s="20"/>
    </row>
    <row r="582" spans="1:8" x14ac:dyDescent="0.2">
      <c r="A582" s="5">
        <v>568</v>
      </c>
      <c r="B582" s="153"/>
      <c r="C582" s="154" t="str">
        <f>Цены!B572</f>
        <v>&lt;Запасные строчки&gt;</v>
      </c>
      <c r="D582" s="155">
        <f>Цены!C572</f>
        <v>0</v>
      </c>
      <c r="E582" s="152"/>
      <c r="F582" s="156">
        <f>Цены!E572</f>
        <v>0</v>
      </c>
      <c r="G582" s="157">
        <f t="shared" si="47"/>
        <v>0</v>
      </c>
      <c r="H582" s="20"/>
    </row>
    <row r="583" spans="1:8" x14ac:dyDescent="0.2">
      <c r="A583" s="5">
        <v>569</v>
      </c>
      <c r="B583" s="153"/>
      <c r="C583" s="154" t="str">
        <f>Цены!B573</f>
        <v>&lt;Запасные строчки&gt;</v>
      </c>
      <c r="D583" s="155">
        <f>Цены!C573</f>
        <v>0</v>
      </c>
      <c r="E583" s="152"/>
      <c r="F583" s="156">
        <f>Цены!E573</f>
        <v>0</v>
      </c>
      <c r="G583" s="157">
        <f t="shared" si="47"/>
        <v>0</v>
      </c>
      <c r="H583" s="20"/>
    </row>
    <row r="584" spans="1:8" x14ac:dyDescent="0.2">
      <c r="A584" s="5">
        <v>570</v>
      </c>
      <c r="B584" s="5" t="str">
        <f>B519</f>
        <v/>
      </c>
      <c r="C584" s="433" t="s">
        <v>410</v>
      </c>
      <c r="D584" s="433"/>
      <c r="E584" s="433"/>
      <c r="F584" s="433"/>
      <c r="G584" s="112">
        <f>SUMIF(B520:B583,1,G520:G583)</f>
        <v>0</v>
      </c>
      <c r="H584" s="20"/>
    </row>
    <row r="585" spans="1:8" ht="25.5" x14ac:dyDescent="0.2">
      <c r="A585" s="5">
        <v>571</v>
      </c>
      <c r="B585" s="103" t="str">
        <f>IF(SUM(B586:B682)&gt;0,1,"")</f>
        <v/>
      </c>
      <c r="C585" s="97" t="str">
        <f ca="1">C1&amp;". Сантехнические  работы"</f>
        <v>12. Сантехнические  работы</v>
      </c>
      <c r="D585" s="98" t="s">
        <v>804</v>
      </c>
      <c r="E585" s="107" t="s">
        <v>531</v>
      </c>
      <c r="F585" s="99" t="s">
        <v>805</v>
      </c>
      <c r="G585" s="110" t="s">
        <v>578</v>
      </c>
      <c r="H585" s="20"/>
    </row>
    <row r="586" spans="1:8" ht="38.25" x14ac:dyDescent="0.2">
      <c r="A586" s="5">
        <v>572</v>
      </c>
      <c r="B586" s="153"/>
      <c r="C586" s="84" t="str">
        <f>Цены!B576</f>
        <v>Снятие и установка радиатора, без замены, для проведения работ по стенам при наличие шаровых кранов</v>
      </c>
      <c r="D586" s="85" t="str">
        <f>Цены!C576</f>
        <v>шт.</v>
      </c>
      <c r="E586" s="152">
        <v>1</v>
      </c>
      <c r="F586" s="86">
        <f>Цены!E576</f>
        <v>3990</v>
      </c>
      <c r="G586" s="111">
        <f t="shared" ref="G586:G617" si="48">E586*F586</f>
        <v>3990</v>
      </c>
      <c r="H586" s="20"/>
    </row>
    <row r="587" spans="1:8" x14ac:dyDescent="0.2">
      <c r="A587" s="5">
        <v>573</v>
      </c>
      <c r="B587" s="153"/>
      <c r="C587" s="84" t="str">
        <f>Цены!B577</f>
        <v>Монтаж радиатора на готовое подключение</v>
      </c>
      <c r="D587" s="85" t="str">
        <f>Цены!C577</f>
        <v>шт.</v>
      </c>
      <c r="E587" s="152">
        <v>1</v>
      </c>
      <c r="F587" s="86">
        <f>Цены!E577</f>
        <v>4868</v>
      </c>
      <c r="G587" s="111">
        <f t="shared" si="48"/>
        <v>4868</v>
      </c>
      <c r="H587" s="20"/>
    </row>
    <row r="588" spans="1:8" ht="25.5" x14ac:dyDescent="0.2">
      <c r="A588" s="5">
        <v>574</v>
      </c>
      <c r="B588" s="153"/>
      <c r="C588" s="84" t="str">
        <f>Цены!B578</f>
        <v>Монтаж вертикального радиатора с переносом труб ввода/вывода воды на стену</v>
      </c>
      <c r="D588" s="85" t="str">
        <f>Цены!C578</f>
        <v>шт.</v>
      </c>
      <c r="E588" s="152">
        <f>$D$9</f>
        <v>0</v>
      </c>
      <c r="F588" s="86">
        <f>Цены!E578</f>
        <v>9450</v>
      </c>
      <c r="G588" s="111">
        <f t="shared" si="48"/>
        <v>0</v>
      </c>
      <c r="H588" s="20"/>
    </row>
    <row r="589" spans="1:8" x14ac:dyDescent="0.2">
      <c r="A589" s="5">
        <v>575</v>
      </c>
      <c r="B589" s="153"/>
      <c r="C589" s="84" t="str">
        <f>Цены!B579</f>
        <v>Перенос вывода/ввода воды радиатора на стену</v>
      </c>
      <c r="D589" s="85" t="str">
        <f>Цены!C579</f>
        <v>шт.</v>
      </c>
      <c r="E589" s="152">
        <f>$D$9</f>
        <v>0</v>
      </c>
      <c r="F589" s="86">
        <f>Цены!E579</f>
        <v>5550</v>
      </c>
      <c r="G589" s="111">
        <f t="shared" si="48"/>
        <v>0</v>
      </c>
      <c r="H589" s="20"/>
    </row>
    <row r="590" spans="1:8" x14ac:dyDescent="0.2">
      <c r="A590" s="5">
        <v>576</v>
      </c>
      <c r="B590" s="153"/>
      <c r="C590" s="84" t="str">
        <f>Цены!B580</f>
        <v>Монтаж конвекторов напольных</v>
      </c>
      <c r="D590" s="85" t="str">
        <f>Цены!C580</f>
        <v>м/п</v>
      </c>
      <c r="E590" s="152">
        <f>$D$9</f>
        <v>0</v>
      </c>
      <c r="F590" s="86">
        <f>Цены!E580</f>
        <v>5883</v>
      </c>
      <c r="G590" s="111">
        <f t="shared" si="48"/>
        <v>0</v>
      </c>
      <c r="H590" s="20"/>
    </row>
    <row r="591" spans="1:8" x14ac:dyDescent="0.2">
      <c r="A591" s="5">
        <v>577</v>
      </c>
      <c r="B591" s="153"/>
      <c r="C591" s="84" t="str">
        <f>Цены!B581</f>
        <v xml:space="preserve">Штробление кирпичных стен до 7 см </v>
      </c>
      <c r="D591" s="85" t="str">
        <f>Цены!C581</f>
        <v>м/п</v>
      </c>
      <c r="E591" s="152">
        <f>$D$9</f>
        <v>0</v>
      </c>
      <c r="F591" s="86">
        <f>Цены!E581</f>
        <v>1448</v>
      </c>
      <c r="G591" s="111">
        <f t="shared" si="48"/>
        <v>0</v>
      </c>
      <c r="H591" s="20"/>
    </row>
    <row r="592" spans="1:8" x14ac:dyDescent="0.2">
      <c r="A592" s="5">
        <v>578</v>
      </c>
      <c r="B592" s="153"/>
      <c r="C592" s="84" t="str">
        <f>Цены!B582</f>
        <v>Штробление бетонных стен до 7 см</v>
      </c>
      <c r="D592" s="85" t="str">
        <f>Цены!C582</f>
        <v>м/п</v>
      </c>
      <c r="E592" s="152">
        <v>1</v>
      </c>
      <c r="F592" s="86">
        <f>Цены!E582</f>
        <v>2768</v>
      </c>
      <c r="G592" s="111">
        <f t="shared" si="48"/>
        <v>2768</v>
      </c>
      <c r="H592" s="20"/>
    </row>
    <row r="593" spans="1:8" x14ac:dyDescent="0.2">
      <c r="A593" s="5">
        <v>579</v>
      </c>
      <c r="B593" s="153"/>
      <c r="C593" s="84" t="str">
        <f>Цены!B583</f>
        <v>Штробление стен для прокладки труб ГВС и ХВС</v>
      </c>
      <c r="D593" s="85" t="str">
        <f>Цены!C583</f>
        <v>м/п</v>
      </c>
      <c r="E593" s="152">
        <v>1</v>
      </c>
      <c r="F593" s="86">
        <f>Цены!E583</f>
        <v>780</v>
      </c>
      <c r="G593" s="111">
        <f t="shared" si="48"/>
        <v>780</v>
      </c>
      <c r="H593" s="20"/>
    </row>
    <row r="594" spans="1:8" x14ac:dyDescent="0.2">
      <c r="A594" s="5">
        <v>580</v>
      </c>
      <c r="B594" s="153"/>
      <c r="C594" s="84" t="str">
        <f>Цены!B584</f>
        <v>Заделка сантехнических штроб</v>
      </c>
      <c r="D594" s="85" t="str">
        <f>Цены!C584</f>
        <v>м/п</v>
      </c>
      <c r="E594" s="152">
        <v>1</v>
      </c>
      <c r="F594" s="86">
        <f>Цены!E584</f>
        <v>177</v>
      </c>
      <c r="G594" s="111">
        <f t="shared" si="48"/>
        <v>177</v>
      </c>
      <c r="H594" s="20"/>
    </row>
    <row r="595" spans="1:8" ht="25.5" x14ac:dyDescent="0.2">
      <c r="A595" s="5">
        <v>581</v>
      </c>
      <c r="B595" s="153"/>
      <c r="C595" s="84" t="str">
        <f>Цены!B585</f>
        <v xml:space="preserve">Пробивка отверстия в гипсолитовой стене ф50-110мм до 100 мм в толщине </v>
      </c>
      <c r="D595" s="85" t="str">
        <f>Цены!C585</f>
        <v>шт.</v>
      </c>
      <c r="E595" s="152">
        <f>$D$9</f>
        <v>0</v>
      </c>
      <c r="F595" s="86">
        <f>Цены!E585</f>
        <v>990</v>
      </c>
      <c r="G595" s="111">
        <f t="shared" si="48"/>
        <v>0</v>
      </c>
      <c r="H595" s="20"/>
    </row>
    <row r="596" spans="1:8" ht="25.5" x14ac:dyDescent="0.2">
      <c r="A596" s="5">
        <v>582</v>
      </c>
      <c r="B596" s="153"/>
      <c r="C596" s="84" t="str">
        <f>Цены!B586</f>
        <v xml:space="preserve">Пробивка отверстия в бетонной стене ф50--110мм до 100 мм толщины стен </v>
      </c>
      <c r="D596" s="85" t="str">
        <f>Цены!C586</f>
        <v>шт.</v>
      </c>
      <c r="E596" s="152">
        <v>1</v>
      </c>
      <c r="F596" s="86">
        <f>Цены!E586</f>
        <v>3233</v>
      </c>
      <c r="G596" s="111">
        <f t="shared" si="48"/>
        <v>3233</v>
      </c>
      <c r="H596" s="20"/>
    </row>
    <row r="597" spans="1:8" ht="25.5" x14ac:dyDescent="0.2">
      <c r="A597" s="5">
        <v>583</v>
      </c>
      <c r="B597" s="153"/>
      <c r="C597" s="84" t="str">
        <f>Цены!B587</f>
        <v xml:space="preserve">Пробивка отверстия в кирпичной стене ф50-110 мм до 100 мм в толщине </v>
      </c>
      <c r="D597" s="85" t="str">
        <f>Цены!C587</f>
        <v>шт.</v>
      </c>
      <c r="E597" s="152">
        <v>1</v>
      </c>
      <c r="F597" s="86">
        <f>Цены!E587</f>
        <v>1673</v>
      </c>
      <c r="G597" s="111">
        <f t="shared" si="48"/>
        <v>1673</v>
      </c>
      <c r="H597" s="20"/>
    </row>
    <row r="598" spans="1:8" ht="25.5" x14ac:dyDescent="0.2">
      <c r="A598" s="5">
        <v>584</v>
      </c>
      <c r="B598" s="153"/>
      <c r="C598" s="84" t="str">
        <f>Цены!B588</f>
        <v>Утепление труб канализации/водоснабжения/теплоизоляция</v>
      </c>
      <c r="D598" s="85" t="str">
        <f>Цены!C588</f>
        <v>м/п</v>
      </c>
      <c r="E598" s="152">
        <v>1</v>
      </c>
      <c r="F598" s="86">
        <f>Цены!E588</f>
        <v>147</v>
      </c>
      <c r="G598" s="111">
        <f t="shared" si="48"/>
        <v>147</v>
      </c>
      <c r="H598" s="20"/>
    </row>
    <row r="599" spans="1:8" x14ac:dyDescent="0.2">
      <c r="A599" s="5">
        <v>585</v>
      </c>
      <c r="B599" s="153"/>
      <c r="C599" s="84" t="str">
        <f>Цены!B589</f>
        <v>Устройство шумоизоляции труб стояка</v>
      </c>
      <c r="D599" s="85" t="str">
        <f>Цены!C589</f>
        <v>м/п</v>
      </c>
      <c r="E599" s="152">
        <v>1</v>
      </c>
      <c r="F599" s="86">
        <f>Цены!E589</f>
        <v>1470</v>
      </c>
      <c r="G599" s="111">
        <f t="shared" si="48"/>
        <v>1470</v>
      </c>
      <c r="H599" s="20"/>
    </row>
    <row r="600" spans="1:8" x14ac:dyDescent="0.2">
      <c r="A600" s="5">
        <v>586</v>
      </c>
      <c r="B600" s="153"/>
      <c r="C600" s="84" t="str">
        <f>Цены!B590</f>
        <v>Устройство сан тех - шкафа (ГКЛ , Пеноблок)</v>
      </c>
      <c r="D600" s="85" t="str">
        <f>Цены!C590</f>
        <v>м/п</v>
      </c>
      <c r="E600" s="152">
        <v>1</v>
      </c>
      <c r="F600" s="86">
        <f>Цены!E590</f>
        <v>2070</v>
      </c>
      <c r="G600" s="111">
        <f t="shared" si="48"/>
        <v>2070</v>
      </c>
      <c r="H600" s="20"/>
    </row>
    <row r="601" spans="1:8" x14ac:dyDescent="0.2">
      <c r="A601" s="5">
        <v>587</v>
      </c>
      <c r="B601" s="153"/>
      <c r="C601" s="84" t="str">
        <f>Цены!B591</f>
        <v xml:space="preserve">Установка ванны </v>
      </c>
      <c r="D601" s="85" t="str">
        <f>Цены!C591</f>
        <v>шт.</v>
      </c>
      <c r="E601" s="152">
        <v>1</v>
      </c>
      <c r="F601" s="86">
        <f>Цены!E591</f>
        <v>5451</v>
      </c>
      <c r="G601" s="111">
        <f t="shared" si="48"/>
        <v>5451</v>
      </c>
      <c r="H601" s="20"/>
    </row>
    <row r="602" spans="1:8" x14ac:dyDescent="0.2">
      <c r="A602" s="5">
        <v>588</v>
      </c>
      <c r="B602" s="153"/>
      <c r="C602" s="84" t="str">
        <f>Цены!B592</f>
        <v>Установка ванны ("джакузи")</v>
      </c>
      <c r="D602" s="85" t="str">
        <f>Цены!C592</f>
        <v>шт.</v>
      </c>
      <c r="E602" s="152">
        <v>1</v>
      </c>
      <c r="F602" s="86">
        <f>Цены!E592</f>
        <v>7314</v>
      </c>
      <c r="G602" s="111">
        <f t="shared" si="48"/>
        <v>7314</v>
      </c>
      <c r="H602" s="20"/>
    </row>
    <row r="603" spans="1:8" x14ac:dyDescent="0.2">
      <c r="A603" s="5">
        <v>589</v>
      </c>
      <c r="B603" s="153"/>
      <c r="C603" s="84" t="str">
        <f>Цены!B593</f>
        <v>Установка ванны (чугун, камень)</v>
      </c>
      <c r="D603" s="85" t="str">
        <f>Цены!C593</f>
        <v>шт.</v>
      </c>
      <c r="E603" s="152">
        <v>1</v>
      </c>
      <c r="F603" s="86">
        <f>Цены!E593</f>
        <v>7964</v>
      </c>
      <c r="G603" s="111">
        <f t="shared" si="48"/>
        <v>7964</v>
      </c>
      <c r="H603" s="20"/>
    </row>
    <row r="604" spans="1:8" x14ac:dyDescent="0.2">
      <c r="A604" s="5">
        <v>590</v>
      </c>
      <c r="B604" s="153"/>
      <c r="C604" s="84" t="str">
        <f>Цены!B594</f>
        <v>Установка ванны стоимостью свыше 100000р</v>
      </c>
      <c r="D604" s="85" t="str">
        <f>Цены!C594</f>
        <v>шт.</v>
      </c>
      <c r="E604" s="152">
        <v>1</v>
      </c>
      <c r="F604" s="86">
        <f>Цены!E594</f>
        <v>15900</v>
      </c>
      <c r="G604" s="111">
        <f t="shared" si="48"/>
        <v>15900</v>
      </c>
      <c r="H604" s="20"/>
    </row>
    <row r="605" spans="1:8" x14ac:dyDescent="0.2">
      <c r="A605" s="5">
        <v>591</v>
      </c>
      <c r="B605" s="153"/>
      <c r="C605" s="84" t="str">
        <f>Цены!B595</f>
        <v xml:space="preserve">Монтаж стеклянных шторок на ванну </v>
      </c>
      <c r="D605" s="85" t="str">
        <f>Цены!C595</f>
        <v>шт.</v>
      </c>
      <c r="E605" s="152">
        <v>1</v>
      </c>
      <c r="F605" s="86">
        <f>Цены!E595</f>
        <v>5618</v>
      </c>
      <c r="G605" s="111">
        <f t="shared" si="48"/>
        <v>5618</v>
      </c>
      <c r="H605" s="20"/>
    </row>
    <row r="606" spans="1:8" x14ac:dyDescent="0.2">
      <c r="A606" s="5">
        <v>592</v>
      </c>
      <c r="B606" s="153"/>
      <c r="C606" s="84" t="str">
        <f>Цены!B596</f>
        <v xml:space="preserve">Монтаж пластиковых шторок на ванну </v>
      </c>
      <c r="D606" s="85" t="str">
        <f>Цены!C596</f>
        <v>шт.</v>
      </c>
      <c r="E606" s="152">
        <v>1</v>
      </c>
      <c r="F606" s="86">
        <f>Цены!E596</f>
        <v>2898</v>
      </c>
      <c r="G606" s="111">
        <f t="shared" si="48"/>
        <v>2898</v>
      </c>
      <c r="H606" s="20"/>
    </row>
    <row r="607" spans="1:8" x14ac:dyDescent="0.2">
      <c r="A607" s="5">
        <v>593</v>
      </c>
      <c r="B607" s="153"/>
      <c r="C607" s="84" t="str">
        <f>Цены!B597</f>
        <v>Установка душевой кабины ( размером 80*80)</v>
      </c>
      <c r="D607" s="85" t="str">
        <f>Цены!C597</f>
        <v>шт.</v>
      </c>
      <c r="E607" s="152">
        <v>1</v>
      </c>
      <c r="F607" s="86">
        <f>Цены!E597</f>
        <v>5670</v>
      </c>
      <c r="G607" s="111">
        <f t="shared" si="48"/>
        <v>5670</v>
      </c>
      <c r="H607" s="20"/>
    </row>
    <row r="608" spans="1:8" x14ac:dyDescent="0.2">
      <c r="A608" s="5">
        <v>594</v>
      </c>
      <c r="B608" s="153"/>
      <c r="C608" s="84" t="str">
        <f>Цены!B598</f>
        <v xml:space="preserve">Устройства поддона для душевой кабины </v>
      </c>
      <c r="D608" s="85" t="str">
        <f>Цены!C598</f>
        <v>шт.</v>
      </c>
      <c r="E608" s="152">
        <v>1</v>
      </c>
      <c r="F608" s="86">
        <f>Цены!E598</f>
        <v>5138</v>
      </c>
      <c r="G608" s="111">
        <f t="shared" si="48"/>
        <v>5138</v>
      </c>
      <c r="H608" s="20"/>
    </row>
    <row r="609" spans="1:8" ht="25.5" x14ac:dyDescent="0.2">
      <c r="A609" s="5">
        <v>595</v>
      </c>
      <c r="B609" s="153"/>
      <c r="C609" s="84" t="str">
        <f>Цены!B599</f>
        <v>Устройство подиума (кладка, стяжка, гидроизоляция)</v>
      </c>
      <c r="D609" s="85" t="str">
        <f>Цены!C599</f>
        <v>шт.</v>
      </c>
      <c r="E609" s="152">
        <v>1</v>
      </c>
      <c r="F609" s="86">
        <f>Цены!E599</f>
        <v>20760</v>
      </c>
      <c r="G609" s="111">
        <f t="shared" si="48"/>
        <v>20760</v>
      </c>
      <c r="H609" s="20"/>
    </row>
    <row r="610" spans="1:8" ht="25.5" x14ac:dyDescent="0.2">
      <c r="A610" s="5">
        <v>596</v>
      </c>
      <c r="B610" s="153"/>
      <c r="C610" s="84" t="str">
        <f>Цены!B600</f>
        <v xml:space="preserve">Монтаж стеклянных шторок для душевого поддона </v>
      </c>
      <c r="D610" s="85" t="str">
        <f>Цены!C600</f>
        <v>шт.</v>
      </c>
      <c r="E610" s="152">
        <v>1</v>
      </c>
      <c r="F610" s="86">
        <f>Цены!E600</f>
        <v>10320</v>
      </c>
      <c r="G610" s="111">
        <f t="shared" si="48"/>
        <v>10320</v>
      </c>
      <c r="H610" s="20"/>
    </row>
    <row r="611" spans="1:8" x14ac:dyDescent="0.2">
      <c r="A611" s="5">
        <v>597</v>
      </c>
      <c r="B611" s="153"/>
      <c r="C611" s="84" t="str">
        <f>Цены!B601</f>
        <v xml:space="preserve">Установка сливного трапа </v>
      </c>
      <c r="D611" s="85" t="str">
        <f>Цены!C601</f>
        <v>шт.</v>
      </c>
      <c r="E611" s="152">
        <v>1</v>
      </c>
      <c r="F611" s="86">
        <f>Цены!E601</f>
        <v>2435</v>
      </c>
      <c r="G611" s="111">
        <f t="shared" si="48"/>
        <v>2435</v>
      </c>
      <c r="H611" s="20"/>
    </row>
    <row r="612" spans="1:8" ht="25.5" x14ac:dyDescent="0.2">
      <c r="A612" s="5">
        <v>598</v>
      </c>
      <c r="B612" s="153"/>
      <c r="C612" s="84" t="str">
        <f>Цены!B602</f>
        <v>Устройства подиума с обшивкой фанерой до 10 см прямолинейного</v>
      </c>
      <c r="D612" s="85" t="str">
        <f>Цены!C602</f>
        <v>шт.</v>
      </c>
      <c r="E612" s="152">
        <v>1</v>
      </c>
      <c r="F612" s="86">
        <f>Цены!E602</f>
        <v>10419</v>
      </c>
      <c r="G612" s="111">
        <f t="shared" si="48"/>
        <v>10419</v>
      </c>
      <c r="H612" s="20"/>
    </row>
    <row r="613" spans="1:8" x14ac:dyDescent="0.2">
      <c r="A613" s="5">
        <v>599</v>
      </c>
      <c r="B613" s="153"/>
      <c r="C613" s="84" t="str">
        <f>Цены!B603</f>
        <v>Устройство подиума с установкой поддона</v>
      </c>
      <c r="D613" s="85" t="str">
        <f>Цены!C603</f>
        <v>шт.</v>
      </c>
      <c r="E613" s="152">
        <v>1</v>
      </c>
      <c r="F613" s="86">
        <f>Цены!E603</f>
        <v>6279</v>
      </c>
      <c r="G613" s="111">
        <f t="shared" si="48"/>
        <v>6279</v>
      </c>
      <c r="H613" s="20"/>
    </row>
    <row r="614" spans="1:8" x14ac:dyDescent="0.2">
      <c r="A614" s="5">
        <v>600</v>
      </c>
      <c r="B614" s="153"/>
      <c r="C614" s="84" t="str">
        <f>Цены!B604</f>
        <v>Установка смесителей/гигиенического душа</v>
      </c>
      <c r="D614" s="85" t="str">
        <f>Цены!C604</f>
        <v>шт.</v>
      </c>
      <c r="E614" s="152">
        <v>1</v>
      </c>
      <c r="F614" s="86">
        <f>Цены!E604</f>
        <v>1868</v>
      </c>
      <c r="G614" s="111">
        <f t="shared" si="48"/>
        <v>1868</v>
      </c>
      <c r="H614" s="20"/>
    </row>
    <row r="615" spans="1:8" ht="25.5" x14ac:dyDescent="0.2">
      <c r="A615" s="5">
        <v>601</v>
      </c>
      <c r="B615" s="153"/>
      <c r="C615" s="84" t="str">
        <f>Цены!B605</f>
        <v xml:space="preserve">Установка встраиваемого смесителя/гигиенического душа </v>
      </c>
      <c r="D615" s="85" t="str">
        <f>Цены!C605</f>
        <v>шт.</v>
      </c>
      <c r="E615" s="152">
        <v>1</v>
      </c>
      <c r="F615" s="86">
        <f>Цены!E605</f>
        <v>5183</v>
      </c>
      <c r="G615" s="111">
        <f t="shared" si="48"/>
        <v>5183</v>
      </c>
      <c r="H615" s="20"/>
    </row>
    <row r="616" spans="1:8" x14ac:dyDescent="0.2">
      <c r="A616" s="5">
        <v>602</v>
      </c>
      <c r="B616" s="153"/>
      <c r="C616" s="84" t="str">
        <f>Цены!B606</f>
        <v>Установка тропического душа</v>
      </c>
      <c r="D616" s="85" t="str">
        <f>Цены!C606</f>
        <v>шт.</v>
      </c>
      <c r="E616" s="152">
        <v>1</v>
      </c>
      <c r="F616" s="86">
        <f>Цены!E606</f>
        <v>3204</v>
      </c>
      <c r="G616" s="111">
        <f t="shared" si="48"/>
        <v>3204</v>
      </c>
      <c r="H616" s="20"/>
    </row>
    <row r="617" spans="1:8" x14ac:dyDescent="0.2">
      <c r="A617" s="5">
        <v>603</v>
      </c>
      <c r="B617" s="153"/>
      <c r="C617" s="84" t="str">
        <f>Цены!B607</f>
        <v>Установка душевой штанги</v>
      </c>
      <c r="D617" s="85" t="str">
        <f>Цены!C607</f>
        <v>шт.</v>
      </c>
      <c r="E617" s="152">
        <v>1</v>
      </c>
      <c r="F617" s="86">
        <f>Цены!E607</f>
        <v>1418</v>
      </c>
      <c r="G617" s="111">
        <f t="shared" si="48"/>
        <v>1418</v>
      </c>
      <c r="H617" s="20"/>
    </row>
    <row r="618" spans="1:8" x14ac:dyDescent="0.2">
      <c r="A618" s="5">
        <v>604</v>
      </c>
      <c r="B618" s="153"/>
      <c r="C618" s="84" t="str">
        <f>Цены!B608</f>
        <v xml:space="preserve">Установка сифона </v>
      </c>
      <c r="D618" s="85" t="str">
        <f>Цены!C608</f>
        <v>шт.</v>
      </c>
      <c r="E618" s="152">
        <v>1</v>
      </c>
      <c r="F618" s="86">
        <f>Цены!E608</f>
        <v>828</v>
      </c>
      <c r="G618" s="111">
        <f t="shared" ref="G618:G649" si="49">E618*F618</f>
        <v>828</v>
      </c>
      <c r="H618" s="20"/>
    </row>
    <row r="619" spans="1:8" x14ac:dyDescent="0.2">
      <c r="A619" s="5">
        <v>605</v>
      </c>
      <c r="B619" s="153"/>
      <c r="C619" s="84" t="str">
        <f>Цены!B609</f>
        <v xml:space="preserve">Прокладка труб водоснабжения </v>
      </c>
      <c r="D619" s="85" t="str">
        <f>Цены!C609</f>
        <v>м/п</v>
      </c>
      <c r="E619" s="152">
        <v>1</v>
      </c>
      <c r="F619" s="86">
        <f>Цены!E609</f>
        <v>243</v>
      </c>
      <c r="G619" s="111">
        <f t="shared" si="49"/>
        <v>243</v>
      </c>
      <c r="H619" s="20"/>
    </row>
    <row r="620" spans="1:8" x14ac:dyDescent="0.2">
      <c r="A620" s="5">
        <v>606</v>
      </c>
      <c r="B620" s="153"/>
      <c r="C620" s="84" t="str">
        <f>Цены!B610</f>
        <v xml:space="preserve">Прокладка труб канализации </v>
      </c>
      <c r="D620" s="85" t="str">
        <f>Цены!C610</f>
        <v>м/п</v>
      </c>
      <c r="E620" s="152">
        <v>1</v>
      </c>
      <c r="F620" s="86">
        <f>Цены!E610</f>
        <v>743</v>
      </c>
      <c r="G620" s="111">
        <f t="shared" si="49"/>
        <v>743</v>
      </c>
      <c r="H620" s="20"/>
    </row>
    <row r="621" spans="1:8" x14ac:dyDescent="0.2">
      <c r="A621" s="5">
        <v>607</v>
      </c>
      <c r="B621" s="153"/>
      <c r="C621" s="84" t="str">
        <f>Цены!B611</f>
        <v xml:space="preserve">Монтаж заглушек на трубопроводе/канализации </v>
      </c>
      <c r="D621" s="85" t="str">
        <f>Цены!C611</f>
        <v>шт.</v>
      </c>
      <c r="E621" s="152">
        <v>1</v>
      </c>
      <c r="F621" s="86">
        <f>Цены!E611</f>
        <v>108</v>
      </c>
      <c r="G621" s="111">
        <f t="shared" si="49"/>
        <v>108</v>
      </c>
      <c r="H621" s="20"/>
    </row>
    <row r="622" spans="1:8" x14ac:dyDescent="0.2">
      <c r="A622" s="5">
        <v>608</v>
      </c>
      <c r="B622" s="153"/>
      <c r="C622" s="84" t="str">
        <f>Цены!B612</f>
        <v>Установка кухонной мойки</v>
      </c>
      <c r="D622" s="85" t="str">
        <f>Цены!C612</f>
        <v>шт.</v>
      </c>
      <c r="E622" s="152">
        <v>1</v>
      </c>
      <c r="F622" s="86">
        <f>Цены!E612</f>
        <v>1656</v>
      </c>
      <c r="G622" s="111">
        <f t="shared" si="49"/>
        <v>1656</v>
      </c>
      <c r="H622" s="20"/>
    </row>
    <row r="623" spans="1:8" x14ac:dyDescent="0.2">
      <c r="A623" s="5">
        <v>609</v>
      </c>
      <c r="B623" s="153"/>
      <c r="C623" s="84" t="str">
        <f>Цены!B613</f>
        <v>Сборка коллектора до 5 выходов</v>
      </c>
      <c r="D623" s="85" t="str">
        <f>Цены!C613</f>
        <v>шт.</v>
      </c>
      <c r="E623" s="152">
        <v>1</v>
      </c>
      <c r="F623" s="86">
        <f>Цены!E613</f>
        <v>3105</v>
      </c>
      <c r="G623" s="111">
        <f t="shared" si="49"/>
        <v>3105</v>
      </c>
      <c r="H623" s="20"/>
    </row>
    <row r="624" spans="1:8" x14ac:dyDescent="0.2">
      <c r="A624" s="5">
        <v>610</v>
      </c>
      <c r="B624" s="153"/>
      <c r="C624" s="84" t="str">
        <f>Цены!B614</f>
        <v>Сборка коллектора до 10 выходов</v>
      </c>
      <c r="D624" s="85" t="str">
        <f>Цены!C614</f>
        <v>шт.</v>
      </c>
      <c r="E624" s="152">
        <v>1</v>
      </c>
      <c r="F624" s="86">
        <f>Цены!E614</f>
        <v>5175</v>
      </c>
      <c r="G624" s="111">
        <f t="shared" si="49"/>
        <v>5175</v>
      </c>
      <c r="H624" s="20"/>
    </row>
    <row r="625" spans="1:8" x14ac:dyDescent="0.2">
      <c r="A625" s="5">
        <v>611</v>
      </c>
      <c r="B625" s="153"/>
      <c r="C625" s="84" t="str">
        <f>Цены!B615</f>
        <v>Сборка коллектора свыше 10 выходов</v>
      </c>
      <c r="D625" s="85" t="str">
        <f>Цены!C615</f>
        <v>шт.</v>
      </c>
      <c r="E625" s="152">
        <v>1</v>
      </c>
      <c r="F625" s="86">
        <f>Цены!E615</f>
        <v>6210</v>
      </c>
      <c r="G625" s="111">
        <f t="shared" si="49"/>
        <v>6210</v>
      </c>
      <c r="H625" s="20"/>
    </row>
    <row r="626" spans="1:8" x14ac:dyDescent="0.2">
      <c r="A626" s="5">
        <v>612</v>
      </c>
      <c r="B626" s="153"/>
      <c r="C626" s="84" t="str">
        <f>Цены!B616</f>
        <v>Установка раковины стоимостью свыше 50000р</v>
      </c>
      <c r="D626" s="85" t="str">
        <f>Цены!C616</f>
        <v>шт.</v>
      </c>
      <c r="E626" s="152">
        <v>1</v>
      </c>
      <c r="F626" s="86">
        <f>Цены!E616</f>
        <v>5483</v>
      </c>
      <c r="G626" s="111">
        <f t="shared" si="49"/>
        <v>5483</v>
      </c>
      <c r="H626" s="20"/>
    </row>
    <row r="627" spans="1:8" x14ac:dyDescent="0.2">
      <c r="A627" s="5">
        <v>613</v>
      </c>
      <c r="B627" s="153"/>
      <c r="C627" s="84" t="str">
        <f>Цены!B617</f>
        <v xml:space="preserve">Установка раковины </v>
      </c>
      <c r="D627" s="85" t="str">
        <f>Цены!C617</f>
        <v>шт.</v>
      </c>
      <c r="E627" s="152">
        <v>1</v>
      </c>
      <c r="F627" s="86">
        <f>Цены!E617</f>
        <v>2318</v>
      </c>
      <c r="G627" s="111">
        <f t="shared" si="49"/>
        <v>2318</v>
      </c>
      <c r="H627" s="20"/>
    </row>
    <row r="628" spans="1:8" x14ac:dyDescent="0.2">
      <c r="A628" s="5">
        <v>614</v>
      </c>
      <c r="B628" s="153"/>
      <c r="C628" s="84" t="str">
        <f>Цены!B618</f>
        <v>Монтаж фильтра для воды под мойку</v>
      </c>
      <c r="D628" s="85" t="str">
        <f>Цены!C618</f>
        <v>шт.</v>
      </c>
      <c r="E628" s="152">
        <v>1</v>
      </c>
      <c r="F628" s="86">
        <f>Цены!E618</f>
        <v>1677</v>
      </c>
      <c r="G628" s="111">
        <f t="shared" si="49"/>
        <v>1677</v>
      </c>
      <c r="H628" s="20"/>
    </row>
    <row r="629" spans="1:8" x14ac:dyDescent="0.2">
      <c r="A629" s="5">
        <v>615</v>
      </c>
      <c r="B629" s="153"/>
      <c r="C629" s="84" t="str">
        <f>Цены!B619</f>
        <v>Установка фильтра грубой очистки (косой)</v>
      </c>
      <c r="D629" s="85" t="str">
        <f>Цены!C619</f>
        <v>шт.</v>
      </c>
      <c r="E629" s="152">
        <v>1</v>
      </c>
      <c r="F629" s="86">
        <f>Цены!E619</f>
        <v>1118</v>
      </c>
      <c r="G629" s="111">
        <f t="shared" si="49"/>
        <v>1118</v>
      </c>
      <c r="H629" s="20"/>
    </row>
    <row r="630" spans="1:8" x14ac:dyDescent="0.2">
      <c r="A630" s="5">
        <v>616</v>
      </c>
      <c r="B630" s="153"/>
      <c r="C630" s="84" t="str">
        <f>Цены!B620</f>
        <v xml:space="preserve">Установка магистрального фильтра </v>
      </c>
      <c r="D630" s="85" t="str">
        <f>Цены!C620</f>
        <v>шт.</v>
      </c>
      <c r="E630" s="152">
        <v>1</v>
      </c>
      <c r="F630" s="86">
        <f>Цены!E620</f>
        <v>810</v>
      </c>
      <c r="G630" s="111">
        <f t="shared" si="49"/>
        <v>810</v>
      </c>
      <c r="H630" s="20"/>
    </row>
    <row r="631" spans="1:8" ht="25.5" x14ac:dyDescent="0.2">
      <c r="A631" s="5">
        <v>617</v>
      </c>
      <c r="B631" s="153"/>
      <c r="C631" s="84" t="str">
        <f>Цены!B621</f>
        <v>Установка самопромывного фильтра тонкой очистки</v>
      </c>
      <c r="D631" s="85" t="str">
        <f>Цены!C621</f>
        <v>шт.</v>
      </c>
      <c r="E631" s="152">
        <v>1</v>
      </c>
      <c r="F631" s="86">
        <f>Цены!E621</f>
        <v>2889</v>
      </c>
      <c r="G631" s="111">
        <f t="shared" si="49"/>
        <v>2889</v>
      </c>
      <c r="H631" s="20"/>
    </row>
    <row r="632" spans="1:8" x14ac:dyDescent="0.2">
      <c r="A632" s="5">
        <v>618</v>
      </c>
      <c r="B632" s="153"/>
      <c r="C632" s="84" t="str">
        <f>Цены!B622</f>
        <v>Установка манометра</v>
      </c>
      <c r="D632" s="85" t="str">
        <f>Цены!C622</f>
        <v>шт.</v>
      </c>
      <c r="E632" s="152">
        <v>1</v>
      </c>
      <c r="F632" s="86">
        <f>Цены!E622</f>
        <v>300</v>
      </c>
      <c r="G632" s="111">
        <f t="shared" si="49"/>
        <v>300</v>
      </c>
      <c r="H632" s="20"/>
    </row>
    <row r="633" spans="1:8" x14ac:dyDescent="0.2">
      <c r="A633" s="5">
        <v>619</v>
      </c>
      <c r="B633" s="153"/>
      <c r="C633" s="84" t="str">
        <f>Цены!B623</f>
        <v xml:space="preserve">Установка регулятора давления </v>
      </c>
      <c r="D633" s="85" t="str">
        <f>Цены!C623</f>
        <v>шт.</v>
      </c>
      <c r="E633" s="152">
        <v>1</v>
      </c>
      <c r="F633" s="86">
        <f>Цены!E623</f>
        <v>1070</v>
      </c>
      <c r="G633" s="111">
        <f t="shared" si="49"/>
        <v>1070</v>
      </c>
      <c r="H633" s="20"/>
    </row>
    <row r="634" spans="1:8" x14ac:dyDescent="0.2">
      <c r="A634" s="5">
        <v>620</v>
      </c>
      <c r="B634" s="153"/>
      <c r="C634" s="84" t="str">
        <f>Цены!B624</f>
        <v>Установка компенсатора гидроудара</v>
      </c>
      <c r="D634" s="85" t="str">
        <f>Цены!C624</f>
        <v>шт.</v>
      </c>
      <c r="E634" s="152">
        <v>1</v>
      </c>
      <c r="F634" s="86">
        <f>Цены!E624</f>
        <v>705</v>
      </c>
      <c r="G634" s="111">
        <f t="shared" si="49"/>
        <v>705</v>
      </c>
      <c r="H634" s="20"/>
    </row>
    <row r="635" spans="1:8" x14ac:dyDescent="0.2">
      <c r="A635" s="5">
        <v>621</v>
      </c>
      <c r="B635" s="153"/>
      <c r="C635" s="84" t="str">
        <f>Цены!B625</f>
        <v>Установка полотенцесушителя</v>
      </c>
      <c r="D635" s="85" t="str">
        <f>Цены!C625</f>
        <v>шт.</v>
      </c>
      <c r="E635" s="152">
        <v>1</v>
      </c>
      <c r="F635" s="86">
        <f>Цены!E625</f>
        <v>4883</v>
      </c>
      <c r="G635" s="111">
        <f t="shared" si="49"/>
        <v>4883</v>
      </c>
      <c r="H635" s="20"/>
    </row>
    <row r="636" spans="1:8" x14ac:dyDescent="0.2">
      <c r="A636" s="5">
        <v>622</v>
      </c>
      <c r="B636" s="153"/>
      <c r="C636" s="84" t="str">
        <f>Цены!B626</f>
        <v>Установка полотенцесушителя( электрического)</v>
      </c>
      <c r="D636" s="85" t="str">
        <f>Цены!C626</f>
        <v>шт.</v>
      </c>
      <c r="E636" s="152">
        <v>1</v>
      </c>
      <c r="F636" s="86">
        <f>Цены!E626</f>
        <v>2018</v>
      </c>
      <c r="G636" s="111">
        <f t="shared" si="49"/>
        <v>2018</v>
      </c>
      <c r="H636" s="20"/>
    </row>
    <row r="637" spans="1:8" x14ac:dyDescent="0.2">
      <c r="A637" s="5">
        <v>623</v>
      </c>
      <c r="B637" s="153"/>
      <c r="C637" s="84" t="str">
        <f>Цены!B627</f>
        <v>Монтаж водосчетчика без пломбировки</v>
      </c>
      <c r="D637" s="85" t="str">
        <f>Цены!C627</f>
        <v>шт.</v>
      </c>
      <c r="E637" s="152">
        <v>1</v>
      </c>
      <c r="F637" s="86">
        <f>Цены!E627</f>
        <v>1869</v>
      </c>
      <c r="G637" s="111">
        <f t="shared" si="49"/>
        <v>1869</v>
      </c>
      <c r="H637" s="20"/>
    </row>
    <row r="638" spans="1:8" x14ac:dyDescent="0.2">
      <c r="A638" s="5">
        <v>624</v>
      </c>
      <c r="B638" s="153"/>
      <c r="C638" s="84" t="str">
        <f>Цены!B628</f>
        <v xml:space="preserve">Установка и подключение стиральной машины </v>
      </c>
      <c r="D638" s="85" t="str">
        <f>Цены!C628</f>
        <v>шт.</v>
      </c>
      <c r="E638" s="152">
        <v>1</v>
      </c>
      <c r="F638" s="86">
        <f>Цены!E628</f>
        <v>2574</v>
      </c>
      <c r="G638" s="111">
        <f t="shared" si="49"/>
        <v>2574</v>
      </c>
      <c r="H638" s="20"/>
    </row>
    <row r="639" spans="1:8" x14ac:dyDescent="0.2">
      <c r="A639" s="5">
        <v>625</v>
      </c>
      <c r="B639" s="153"/>
      <c r="C639" s="84" t="str">
        <f>Цены!B629</f>
        <v>Установка водонагревателя до 100л</v>
      </c>
      <c r="D639" s="85" t="str">
        <f>Цены!C629</f>
        <v>шт.</v>
      </c>
      <c r="E639" s="152">
        <v>1</v>
      </c>
      <c r="F639" s="86">
        <f>Цены!E629</f>
        <v>4380</v>
      </c>
      <c r="G639" s="111">
        <f t="shared" si="49"/>
        <v>4380</v>
      </c>
      <c r="H639" s="20"/>
    </row>
    <row r="640" spans="1:8" x14ac:dyDescent="0.2">
      <c r="A640" s="5">
        <v>626</v>
      </c>
      <c r="B640" s="153"/>
      <c r="C640" s="84" t="str">
        <f>Цены!B630</f>
        <v>Установка водонагревателя свыше 100л</v>
      </c>
      <c r="D640" s="85" t="str">
        <f>Цены!C630</f>
        <v>шт.</v>
      </c>
      <c r="E640" s="152">
        <v>1</v>
      </c>
      <c r="F640" s="86">
        <f>Цены!E630</f>
        <v>6300</v>
      </c>
      <c r="G640" s="111">
        <f t="shared" si="49"/>
        <v>6300</v>
      </c>
      <c r="H640" s="20"/>
    </row>
    <row r="641" spans="1:8" x14ac:dyDescent="0.2">
      <c r="A641" s="5">
        <v>627</v>
      </c>
      <c r="B641" s="153"/>
      <c r="C641" s="84" t="str">
        <f>Цены!B631</f>
        <v>Монтаж проточного водонагревателя</v>
      </c>
      <c r="D641" s="85" t="str">
        <f>Цены!C631</f>
        <v>шт.</v>
      </c>
      <c r="E641" s="152">
        <v>1</v>
      </c>
      <c r="F641" s="86">
        <f>Цены!E631</f>
        <v>2400</v>
      </c>
      <c r="G641" s="111">
        <f t="shared" si="49"/>
        <v>2400</v>
      </c>
      <c r="H641" s="20"/>
    </row>
    <row r="642" spans="1:8" x14ac:dyDescent="0.2">
      <c r="A642" s="5">
        <v>628</v>
      </c>
      <c r="B642" s="153"/>
      <c r="C642" s="84" t="str">
        <f>Цены!B632</f>
        <v>Монтаж экрана под ванну (пластик)</v>
      </c>
      <c r="D642" s="85" t="str">
        <f>Цены!C632</f>
        <v>шт.</v>
      </c>
      <c r="E642" s="152">
        <v>1</v>
      </c>
      <c r="F642" s="86">
        <f>Цены!E632</f>
        <v>2139</v>
      </c>
      <c r="G642" s="111">
        <f t="shared" si="49"/>
        <v>2139</v>
      </c>
      <c r="H642" s="20"/>
    </row>
    <row r="643" spans="1:8" x14ac:dyDescent="0.2">
      <c r="A643" s="5">
        <v>629</v>
      </c>
      <c r="B643" s="153"/>
      <c r="C643" s="84" t="str">
        <f>Цены!B633</f>
        <v>Монтаж экрана под ванну (каркас для плитки)</v>
      </c>
      <c r="D643" s="85" t="str">
        <f>Цены!C633</f>
        <v>шт.</v>
      </c>
      <c r="E643" s="152">
        <v>2</v>
      </c>
      <c r="F643" s="86">
        <f>Цены!E633</f>
        <v>3533</v>
      </c>
      <c r="G643" s="111">
        <f t="shared" si="49"/>
        <v>7066</v>
      </c>
      <c r="H643" s="20"/>
    </row>
    <row r="644" spans="1:8" x14ac:dyDescent="0.2">
      <c r="A644" s="5">
        <v>630</v>
      </c>
      <c r="B644" s="153"/>
      <c r="C644" s="84" t="str">
        <f>Цены!B634</f>
        <v xml:space="preserve">Замена вводных кранов </v>
      </c>
      <c r="D644" s="85" t="str">
        <f>Цены!C634</f>
        <v>шт.</v>
      </c>
      <c r="E644" s="152">
        <v>2</v>
      </c>
      <c r="F644" s="86">
        <f>Цены!E634</f>
        <v>1283</v>
      </c>
      <c r="G644" s="111">
        <f t="shared" si="49"/>
        <v>2566</v>
      </c>
      <c r="H644" s="20"/>
    </row>
    <row r="645" spans="1:8" ht="25.5" x14ac:dyDescent="0.2">
      <c r="A645" s="5">
        <v>631</v>
      </c>
      <c r="B645" s="153"/>
      <c r="C645" s="84" t="str">
        <f>Цены!B635</f>
        <v>Установка системы защиты от протечек воды "Аквасторож"</v>
      </c>
      <c r="D645" s="85" t="str">
        <f>Цены!C635</f>
        <v>шт.</v>
      </c>
      <c r="E645" s="152">
        <v>1</v>
      </c>
      <c r="F645" s="86">
        <f>Цены!E635</f>
        <v>7377</v>
      </c>
      <c r="G645" s="111">
        <f t="shared" si="49"/>
        <v>7377</v>
      </c>
      <c r="H645" s="20"/>
    </row>
    <row r="646" spans="1:8" ht="25.5" x14ac:dyDescent="0.2">
      <c r="A646" s="5">
        <v>632</v>
      </c>
      <c r="B646" s="153"/>
      <c r="C646" s="84" t="str">
        <f>Цены!B636</f>
        <v>Пайка пропиленового фитинга ( угол, муфта, переход, тройник)</v>
      </c>
      <c r="D646" s="85" t="str">
        <f>Цены!C636</f>
        <v>шт.</v>
      </c>
      <c r="E646" s="152">
        <v>1</v>
      </c>
      <c r="F646" s="86">
        <f>Цены!E636</f>
        <v>201</v>
      </c>
      <c r="G646" s="111">
        <f t="shared" si="49"/>
        <v>201</v>
      </c>
      <c r="H646" s="20"/>
    </row>
    <row r="647" spans="1:8" x14ac:dyDescent="0.2">
      <c r="A647" s="5">
        <v>633</v>
      </c>
      <c r="B647" s="153"/>
      <c r="C647" s="84" t="str">
        <f>Цены!B637</f>
        <v xml:space="preserve">Установка латунного фитинга резьбового </v>
      </c>
      <c r="D647" s="85" t="str">
        <f>Цены!C637</f>
        <v>шт.</v>
      </c>
      <c r="E647" s="152">
        <v>2</v>
      </c>
      <c r="F647" s="86">
        <f>Цены!E637</f>
        <v>345</v>
      </c>
      <c r="G647" s="111">
        <f t="shared" si="49"/>
        <v>690</v>
      </c>
      <c r="H647" s="20"/>
    </row>
    <row r="648" spans="1:8" ht="38.25" x14ac:dyDescent="0.2">
      <c r="A648" s="5">
        <v>634</v>
      </c>
      <c r="B648" s="153"/>
      <c r="C648" s="84" t="str">
        <f>Цены!B638</f>
        <v>Установка латунного фитинга резьбового/уголков металлических/сгонов/ниппелей/бочонка/удлинителя и пр.</v>
      </c>
      <c r="D648" s="85" t="str">
        <f>Цены!C638</f>
        <v>шт.</v>
      </c>
      <c r="E648" s="152">
        <v>1</v>
      </c>
      <c r="F648" s="86">
        <f>Цены!E638</f>
        <v>345</v>
      </c>
      <c r="G648" s="111">
        <f t="shared" si="49"/>
        <v>345</v>
      </c>
      <c r="H648" s="20"/>
    </row>
    <row r="649" spans="1:8" x14ac:dyDescent="0.2">
      <c r="A649" s="5">
        <v>635</v>
      </c>
      <c r="B649" s="153"/>
      <c r="C649" s="84" t="str">
        <f>Цены!B639</f>
        <v>Установка шарового крана/американки</v>
      </c>
      <c r="D649" s="85" t="str">
        <f>Цены!C639</f>
        <v>шт.</v>
      </c>
      <c r="E649" s="152">
        <v>1</v>
      </c>
      <c r="F649" s="86">
        <f>Цены!E639</f>
        <v>732</v>
      </c>
      <c r="G649" s="111">
        <f t="shared" si="49"/>
        <v>732</v>
      </c>
      <c r="H649" s="20"/>
    </row>
    <row r="650" spans="1:8" x14ac:dyDescent="0.2">
      <c r="A650" s="5">
        <v>636</v>
      </c>
      <c r="B650" s="153"/>
      <c r="C650" s="84" t="str">
        <f>Цены!B640</f>
        <v>Установка точки вентиляции</v>
      </c>
      <c r="D650" s="85" t="str">
        <f>Цены!C640</f>
        <v>шт.</v>
      </c>
      <c r="E650" s="152">
        <v>1</v>
      </c>
      <c r="F650" s="86">
        <f>Цены!E640</f>
        <v>702</v>
      </c>
      <c r="G650" s="111">
        <f t="shared" ref="G650:G681" si="50">E650*F650</f>
        <v>702</v>
      </c>
      <c r="H650" s="20"/>
    </row>
    <row r="651" spans="1:8" ht="25.5" x14ac:dyDescent="0.2">
      <c r="A651" s="5">
        <v>637</v>
      </c>
      <c r="B651" s="153"/>
      <c r="C651" s="84" t="str">
        <f>Цены!B641</f>
        <v>Устройство вентиляционных каналов из гофрированных труб</v>
      </c>
      <c r="D651" s="85" t="str">
        <f>Цены!C641</f>
        <v>м/п</v>
      </c>
      <c r="E651" s="152">
        <v>1</v>
      </c>
      <c r="F651" s="86">
        <f>Цены!E641</f>
        <v>323</v>
      </c>
      <c r="G651" s="111">
        <f t="shared" si="50"/>
        <v>323</v>
      </c>
      <c r="H651" s="20"/>
    </row>
    <row r="652" spans="1:8" ht="25.5" x14ac:dyDescent="0.2">
      <c r="A652" s="5">
        <v>638</v>
      </c>
      <c r="B652" s="153"/>
      <c r="C652" s="84" t="str">
        <f>Цены!B642</f>
        <v>Устройство вентиляционных каналов из стальных оцинкованных труб</v>
      </c>
      <c r="D652" s="85" t="str">
        <f>Цены!C642</f>
        <v>м/п</v>
      </c>
      <c r="E652" s="152">
        <v>1</v>
      </c>
      <c r="F652" s="86">
        <f>Цены!E642</f>
        <v>873</v>
      </c>
      <c r="G652" s="111">
        <f t="shared" si="50"/>
        <v>873</v>
      </c>
      <c r="H652" s="20"/>
    </row>
    <row r="653" spans="1:8" ht="25.5" x14ac:dyDescent="0.2">
      <c r="A653" s="5">
        <v>639</v>
      </c>
      <c r="B653" s="153"/>
      <c r="C653" s="84" t="str">
        <f>Цены!B643</f>
        <v>Устройство соединений при врезке в существующий вентканал</v>
      </c>
      <c r="D653" s="85" t="str">
        <f>Цены!C643</f>
        <v>шт.</v>
      </c>
      <c r="E653" s="152">
        <v>1</v>
      </c>
      <c r="F653" s="86">
        <f>Цены!E643</f>
        <v>258</v>
      </c>
      <c r="G653" s="111">
        <f t="shared" si="50"/>
        <v>258</v>
      </c>
      <c r="H653" s="20"/>
    </row>
    <row r="654" spans="1:8" x14ac:dyDescent="0.2">
      <c r="A654" s="5">
        <v>640</v>
      </c>
      <c r="B654" s="153"/>
      <c r="C654" s="84" t="str">
        <f>Цены!B644</f>
        <v xml:space="preserve">Установка Вентрешёток </v>
      </c>
      <c r="D654" s="85" t="str">
        <f>Цены!C644</f>
        <v>шт.</v>
      </c>
      <c r="E654" s="152">
        <v>1</v>
      </c>
      <c r="F654" s="86">
        <f>Цены!E644</f>
        <v>414</v>
      </c>
      <c r="G654" s="111">
        <f t="shared" si="50"/>
        <v>414</v>
      </c>
      <c r="H654" s="20"/>
    </row>
    <row r="655" spans="1:8" x14ac:dyDescent="0.2">
      <c r="A655" s="5">
        <v>641</v>
      </c>
      <c r="B655" s="153"/>
      <c r="C655" s="84" t="str">
        <f>Цены!B645</f>
        <v xml:space="preserve">Установка коллекторного щита накладного </v>
      </c>
      <c r="D655" s="85" t="str">
        <f>Цены!C645</f>
        <v>шт.</v>
      </c>
      <c r="E655" s="152">
        <v>1</v>
      </c>
      <c r="F655" s="86">
        <f>Цены!E645</f>
        <v>2745</v>
      </c>
      <c r="G655" s="111">
        <f t="shared" si="50"/>
        <v>2745</v>
      </c>
      <c r="H655" s="20"/>
    </row>
    <row r="656" spans="1:8" ht="25.5" x14ac:dyDescent="0.2">
      <c r="A656" s="5">
        <v>642</v>
      </c>
      <c r="B656" s="153"/>
      <c r="C656" s="84" t="str">
        <f>Цены!B646</f>
        <v>Снятие-установка радиатора на существующие места (с заменой радиатора)</v>
      </c>
      <c r="D656" s="85" t="str">
        <f>Цены!C646</f>
        <v>шт.</v>
      </c>
      <c r="E656" s="152">
        <v>1</v>
      </c>
      <c r="F656" s="86">
        <f>Цены!E646</f>
        <v>2745</v>
      </c>
      <c r="G656" s="111">
        <f t="shared" si="50"/>
        <v>2745</v>
      </c>
      <c r="H656" s="20"/>
    </row>
    <row r="657" spans="1:8" x14ac:dyDescent="0.2">
      <c r="A657" s="5">
        <v>643</v>
      </c>
      <c r="B657" s="153"/>
      <c r="C657" s="84" t="str">
        <f>Цены!B647</f>
        <v>Установка системы сололифт</v>
      </c>
      <c r="D657" s="85" t="str">
        <f>Цены!C647</f>
        <v>шт.</v>
      </c>
      <c r="E657" s="152">
        <v>1</v>
      </c>
      <c r="F657" s="86">
        <f>Цены!E647</f>
        <v>8058</v>
      </c>
      <c r="G657" s="111">
        <f t="shared" si="50"/>
        <v>8058</v>
      </c>
      <c r="H657" s="20"/>
    </row>
    <row r="658" spans="1:8" x14ac:dyDescent="0.2">
      <c r="A658" s="5">
        <v>644</v>
      </c>
      <c r="B658" s="153"/>
      <c r="C658" s="84" t="str">
        <f>Цены!B648</f>
        <v xml:space="preserve">Установка кухонного фильтра очистки воды </v>
      </c>
      <c r="D658" s="85" t="str">
        <f>Цены!C648</f>
        <v>шт.</v>
      </c>
      <c r="E658" s="152">
        <v>1</v>
      </c>
      <c r="F658" s="86">
        <f>Цены!E648</f>
        <v>4520</v>
      </c>
      <c r="G658" s="111">
        <f t="shared" si="50"/>
        <v>4520</v>
      </c>
      <c r="H658" s="20"/>
    </row>
    <row r="659" spans="1:8" x14ac:dyDescent="0.2">
      <c r="A659" s="5">
        <v>645</v>
      </c>
      <c r="B659" s="153"/>
      <c r="C659" s="84" t="str">
        <f>Цены!B649</f>
        <v>Установка измельчителя отходов</v>
      </c>
      <c r="D659" s="85" t="str">
        <f>Цены!C649</f>
        <v>шт.</v>
      </c>
      <c r="E659" s="152">
        <v>1</v>
      </c>
      <c r="F659" s="86">
        <f>Цены!E649</f>
        <v>2712</v>
      </c>
      <c r="G659" s="111">
        <f t="shared" si="50"/>
        <v>2712</v>
      </c>
      <c r="H659" s="20"/>
    </row>
    <row r="660" spans="1:8" ht="25.5" x14ac:dyDescent="0.2">
      <c r="A660" s="5">
        <v>646</v>
      </c>
      <c r="B660" s="153"/>
      <c r="C660" s="84" t="str">
        <f>Цены!B650</f>
        <v>Комплексная разводка труб водоснабжения (1 точка)</v>
      </c>
      <c r="D660" s="85" t="str">
        <f>Цены!C650</f>
        <v>шт.</v>
      </c>
      <c r="E660" s="152">
        <v>1</v>
      </c>
      <c r="F660" s="86">
        <f>Цены!E650</f>
        <v>2918</v>
      </c>
      <c r="G660" s="111">
        <f t="shared" si="50"/>
        <v>2918</v>
      </c>
      <c r="H660" s="20"/>
    </row>
    <row r="661" spans="1:8" x14ac:dyDescent="0.2">
      <c r="A661" s="5">
        <v>647</v>
      </c>
      <c r="B661" s="153"/>
      <c r="C661" s="84" t="str">
        <f>Цены!B651</f>
        <v>Комплексная разводка труб  канализации (1 точка)</v>
      </c>
      <c r="D661" s="85" t="str">
        <f>Цены!C651</f>
        <v>шт.</v>
      </c>
      <c r="E661" s="152">
        <v>1</v>
      </c>
      <c r="F661" s="86">
        <f>Цены!E651</f>
        <v>2781</v>
      </c>
      <c r="G661" s="111">
        <f t="shared" si="50"/>
        <v>2781</v>
      </c>
      <c r="H661" s="20"/>
    </row>
    <row r="662" spans="1:8" x14ac:dyDescent="0.2">
      <c r="A662" s="5">
        <v>648</v>
      </c>
      <c r="B662" s="153"/>
      <c r="C662" s="84" t="str">
        <f>Цены!B652</f>
        <v>Установка точки водоснабжения (водорозетки)</v>
      </c>
      <c r="D662" s="85" t="str">
        <f>Цены!C652</f>
        <v>шт.</v>
      </c>
      <c r="E662" s="152">
        <v>1</v>
      </c>
      <c r="F662" s="86">
        <f>Цены!E652</f>
        <v>939</v>
      </c>
      <c r="G662" s="111">
        <f t="shared" si="50"/>
        <v>939</v>
      </c>
      <c r="H662" s="20"/>
    </row>
    <row r="663" spans="1:8" ht="25.5" x14ac:dyDescent="0.2">
      <c r="A663" s="5">
        <v>649</v>
      </c>
      <c r="B663" s="153"/>
      <c r="C663" s="84" t="str">
        <f>Цены!B653</f>
        <v>Комплексная разводка труб водоснабжения из сшитого полиэтилена "Рехау" до 10м (1 точка)</v>
      </c>
      <c r="D663" s="85" t="str">
        <f>Цены!C653</f>
        <v>шт.</v>
      </c>
      <c r="E663" s="152">
        <v>7</v>
      </c>
      <c r="F663" s="86">
        <f>Цены!E653</f>
        <v>3353</v>
      </c>
      <c r="G663" s="111">
        <f t="shared" si="50"/>
        <v>23471</v>
      </c>
      <c r="H663" s="20"/>
    </row>
    <row r="664" spans="1:8" ht="25.5" x14ac:dyDescent="0.2">
      <c r="A664" s="5">
        <v>650</v>
      </c>
      <c r="B664" s="153"/>
      <c r="C664" s="84" t="str">
        <f>Цены!B654</f>
        <v>Комплексная разводка труб водоснабжения из сшитого полиэтилена "Рехау" свыше 10м (1 точка)</v>
      </c>
      <c r="D664" s="85" t="str">
        <f>Цены!C654</f>
        <v>шт.</v>
      </c>
      <c r="E664" s="152">
        <v>7</v>
      </c>
      <c r="F664" s="86">
        <f>Цены!E654</f>
        <v>4500</v>
      </c>
      <c r="G664" s="111">
        <f t="shared" si="50"/>
        <v>31500</v>
      </c>
      <c r="H664" s="20"/>
    </row>
    <row r="665" spans="1:8" ht="25.5" x14ac:dyDescent="0.2">
      <c r="A665" s="5">
        <v>651</v>
      </c>
      <c r="B665" s="153"/>
      <c r="C665" s="84" t="str">
        <f>Цены!B655</f>
        <v>Установка точки водоснабжения (водорозетки) "Рехау"</v>
      </c>
      <c r="D665" s="85" t="str">
        <f>Цены!C655</f>
        <v>шт.</v>
      </c>
      <c r="E665" s="152">
        <v>1</v>
      </c>
      <c r="F665" s="86">
        <f>Цены!E655</f>
        <v>1503</v>
      </c>
      <c r="G665" s="111">
        <f t="shared" si="50"/>
        <v>1503</v>
      </c>
      <c r="H665" s="20"/>
    </row>
    <row r="666" spans="1:8" x14ac:dyDescent="0.2">
      <c r="A666" s="5">
        <v>652</v>
      </c>
      <c r="B666" s="153"/>
      <c r="C666" s="84" t="str">
        <f>Цены!B656</f>
        <v>Монтаж водяных теплых полов до 5 м кв.</v>
      </c>
      <c r="D666" s="85" t="str">
        <f>Цены!C656</f>
        <v>шт.</v>
      </c>
      <c r="E666" s="152">
        <v>1</v>
      </c>
      <c r="F666" s="86">
        <f>Цены!E656</f>
        <v>2574</v>
      </c>
      <c r="G666" s="111">
        <f t="shared" si="50"/>
        <v>2574</v>
      </c>
      <c r="H666" s="20"/>
    </row>
    <row r="667" spans="1:8" x14ac:dyDescent="0.2">
      <c r="A667" s="5">
        <v>653</v>
      </c>
      <c r="B667" s="153"/>
      <c r="C667" s="84" t="str">
        <f>Цены!B657</f>
        <v>Монтаж водяных теплых полов более  5 м кв.</v>
      </c>
      <c r="D667" s="85" t="str">
        <f>Цены!C657</f>
        <v>шт.</v>
      </c>
      <c r="E667" s="152">
        <v>1</v>
      </c>
      <c r="F667" s="86">
        <f>Цены!E657</f>
        <v>1656</v>
      </c>
      <c r="G667" s="111">
        <f t="shared" si="50"/>
        <v>1656</v>
      </c>
      <c r="H667" s="20"/>
    </row>
    <row r="668" spans="1:8" ht="25.5" x14ac:dyDescent="0.2">
      <c r="A668" s="5">
        <v>654</v>
      </c>
      <c r="B668" s="153"/>
      <c r="C668" s="84" t="str">
        <f>Цены!B658</f>
        <v>Комплексная прокладка воздуховодов до 3-х метров</v>
      </c>
      <c r="D668" s="85" t="str">
        <f>Цены!C658</f>
        <v>шт.</v>
      </c>
      <c r="E668" s="152">
        <v>1</v>
      </c>
      <c r="F668" s="86">
        <f>Цены!E658</f>
        <v>2139</v>
      </c>
      <c r="G668" s="111">
        <f t="shared" si="50"/>
        <v>2139</v>
      </c>
      <c r="H668" s="20"/>
    </row>
    <row r="669" spans="1:8" x14ac:dyDescent="0.2">
      <c r="A669" s="5">
        <v>655</v>
      </c>
      <c r="B669" s="153"/>
      <c r="C669" s="84" t="str">
        <f>Цены!B659</f>
        <v>Устройство вентиляционных каналов ПВХ труб</v>
      </c>
      <c r="D669" s="85" t="str">
        <f>Цены!C659</f>
        <v>м/п</v>
      </c>
      <c r="E669" s="152">
        <v>1</v>
      </c>
      <c r="F669" s="86">
        <f>Цены!E659</f>
        <v>683</v>
      </c>
      <c r="G669" s="111">
        <f t="shared" si="50"/>
        <v>683</v>
      </c>
      <c r="H669" s="20"/>
    </row>
    <row r="670" spans="1:8" x14ac:dyDescent="0.2">
      <c r="A670" s="5">
        <v>656</v>
      </c>
      <c r="B670" s="153"/>
      <c r="C670" s="84" t="str">
        <f>Цены!B660</f>
        <v>Установка "тюльпана"</v>
      </c>
      <c r="D670" s="85" t="str">
        <f>Цены!C660</f>
        <v>шт.</v>
      </c>
      <c r="E670" s="152">
        <v>1</v>
      </c>
      <c r="F670" s="86">
        <f>Цены!E660</f>
        <v>2628</v>
      </c>
      <c r="G670" s="111">
        <f t="shared" si="50"/>
        <v>2628</v>
      </c>
      <c r="H670" s="20"/>
    </row>
    <row r="671" spans="1:8" x14ac:dyDescent="0.2">
      <c r="A671" s="5">
        <v>657</v>
      </c>
      <c r="B671" s="153"/>
      <c r="C671" s="84" t="str">
        <f>Цены!B661</f>
        <v>Установка точки канализации</v>
      </c>
      <c r="D671" s="85" t="str">
        <f>Цены!C661</f>
        <v>шт.</v>
      </c>
      <c r="E671" s="152">
        <v>1</v>
      </c>
      <c r="F671" s="86">
        <f>Цены!E661</f>
        <v>1875</v>
      </c>
      <c r="G671" s="111">
        <f t="shared" si="50"/>
        <v>1875</v>
      </c>
      <c r="H671" s="20"/>
    </row>
    <row r="672" spans="1:8" x14ac:dyDescent="0.2">
      <c r="A672" s="5">
        <v>658</v>
      </c>
      <c r="B672" s="153"/>
      <c r="C672" s="84" t="str">
        <f>Цены!B662</f>
        <v xml:space="preserve">Установка унитаза , биде со сборкой </v>
      </c>
      <c r="D672" s="85" t="str">
        <f>Цены!C662</f>
        <v>шт.</v>
      </c>
      <c r="E672" s="152">
        <v>1</v>
      </c>
      <c r="F672" s="86">
        <f>Цены!E662</f>
        <v>5202</v>
      </c>
      <c r="G672" s="111">
        <f t="shared" si="50"/>
        <v>5202</v>
      </c>
      <c r="H672" s="20"/>
    </row>
    <row r="673" spans="1:8" x14ac:dyDescent="0.2">
      <c r="A673" s="5">
        <v>659</v>
      </c>
      <c r="B673" s="153"/>
      <c r="C673" s="84" t="str">
        <f>Цены!B663</f>
        <v xml:space="preserve">Установка унитаза без сборки </v>
      </c>
      <c r="D673" s="85" t="str">
        <f>Цены!C663</f>
        <v>шт.</v>
      </c>
      <c r="E673" s="152">
        <v>1</v>
      </c>
      <c r="F673" s="86">
        <f>Цены!E663</f>
        <v>2829</v>
      </c>
      <c r="G673" s="111">
        <f t="shared" si="50"/>
        <v>2829</v>
      </c>
      <c r="H673" s="20"/>
    </row>
    <row r="674" spans="1:8" ht="25.5" x14ac:dyDescent="0.2">
      <c r="A674" s="5">
        <v>660</v>
      </c>
      <c r="B674" s="153"/>
      <c r="C674" s="84" t="str">
        <f>Цены!B664</f>
        <v xml:space="preserve">Установка унитаза без сборки на старые посадочные места </v>
      </c>
      <c r="D674" s="85" t="str">
        <f>Цены!C664</f>
        <v>шт.</v>
      </c>
      <c r="E674" s="152">
        <v>1</v>
      </c>
      <c r="F674" s="86">
        <f>Цены!E664</f>
        <v>1242</v>
      </c>
      <c r="G674" s="111">
        <f t="shared" si="50"/>
        <v>1242</v>
      </c>
      <c r="H674" s="20"/>
    </row>
    <row r="675" spans="1:8" x14ac:dyDescent="0.2">
      <c r="A675" s="5">
        <v>661</v>
      </c>
      <c r="B675" s="153"/>
      <c r="C675" s="84" t="str">
        <f>Цены!B665</f>
        <v>Установка "инсталляции"</v>
      </c>
      <c r="D675" s="85" t="str">
        <f>Цены!C665</f>
        <v>шт.</v>
      </c>
      <c r="E675" s="152">
        <v>1</v>
      </c>
      <c r="F675" s="86">
        <f>Цены!E665</f>
        <v>7161</v>
      </c>
      <c r="G675" s="111">
        <f t="shared" si="50"/>
        <v>7161</v>
      </c>
      <c r="H675" s="20"/>
    </row>
    <row r="676" spans="1:8" x14ac:dyDescent="0.2">
      <c r="A676" s="5">
        <v>662</v>
      </c>
      <c r="B676" s="153"/>
      <c r="C676" s="84" t="str">
        <f>Цены!B666</f>
        <v xml:space="preserve">Установка "мойдодыра" </v>
      </c>
      <c r="D676" s="85" t="str">
        <f>Цены!C666</f>
        <v>шт.</v>
      </c>
      <c r="E676" s="152">
        <v>1</v>
      </c>
      <c r="F676" s="86">
        <f>Цены!E666</f>
        <v>3380</v>
      </c>
      <c r="G676" s="111">
        <f t="shared" si="50"/>
        <v>3380</v>
      </c>
      <c r="H676" s="20"/>
    </row>
    <row r="677" spans="1:8" x14ac:dyDescent="0.2">
      <c r="A677" s="5">
        <v>663</v>
      </c>
      <c r="B677" s="153"/>
      <c r="C677" s="84" t="str">
        <f>Цены!B667</f>
        <v>Установка чаши "инсталляции"</v>
      </c>
      <c r="D677" s="85" t="str">
        <f>Цены!C667</f>
        <v>шт.</v>
      </c>
      <c r="E677" s="152">
        <v>1</v>
      </c>
      <c r="F677" s="86">
        <f>Цены!E667</f>
        <v>3255</v>
      </c>
      <c r="G677" s="111">
        <f t="shared" si="50"/>
        <v>3255</v>
      </c>
      <c r="H677" s="20"/>
    </row>
    <row r="678" spans="1:8" x14ac:dyDescent="0.2">
      <c r="A678" s="5">
        <v>664</v>
      </c>
      <c r="B678" s="153"/>
      <c r="C678" s="84" t="str">
        <f>Цены!B668</f>
        <v xml:space="preserve">Герметизация швов ванны /раковины /унитаза </v>
      </c>
      <c r="D678" s="85" t="str">
        <f>Цены!C668</f>
        <v>м/п</v>
      </c>
      <c r="E678" s="152">
        <v>1</v>
      </c>
      <c r="F678" s="86">
        <f>Цены!E668</f>
        <v>306</v>
      </c>
      <c r="G678" s="111">
        <f t="shared" si="50"/>
        <v>306</v>
      </c>
      <c r="H678" s="20"/>
    </row>
    <row r="679" spans="1:8" x14ac:dyDescent="0.2">
      <c r="A679" s="5">
        <v>665</v>
      </c>
      <c r="B679" s="153"/>
      <c r="C679" s="84" t="str">
        <f>Цены!B669</f>
        <v>Окраска радиатора (до 5 секций)</v>
      </c>
      <c r="D679" s="85" t="str">
        <f>Цены!C669</f>
        <v>шт.</v>
      </c>
      <c r="E679" s="152">
        <v>1</v>
      </c>
      <c r="F679" s="86">
        <f>Цены!E669</f>
        <v>1071</v>
      </c>
      <c r="G679" s="111">
        <f t="shared" si="50"/>
        <v>1071</v>
      </c>
      <c r="H679" s="20"/>
    </row>
    <row r="680" spans="1:8" x14ac:dyDescent="0.2">
      <c r="A680" s="5">
        <v>666</v>
      </c>
      <c r="B680" s="153"/>
      <c r="C680" s="84" t="str">
        <f>Цены!B670</f>
        <v>Окраска радиатора каждая последующая секция</v>
      </c>
      <c r="D680" s="85" t="str">
        <f>Цены!C670</f>
        <v>шт.</v>
      </c>
      <c r="E680" s="152">
        <v>1</v>
      </c>
      <c r="F680" s="86">
        <f>Цены!E670</f>
        <v>291</v>
      </c>
      <c r="G680" s="111">
        <f t="shared" si="50"/>
        <v>291</v>
      </c>
      <c r="H680" s="20"/>
    </row>
    <row r="681" spans="1:8" x14ac:dyDescent="0.2">
      <c r="A681" s="5">
        <v>667</v>
      </c>
      <c r="B681" s="153"/>
      <c r="C681" s="84" t="str">
        <f>Цены!B671</f>
        <v>Окраска труб диаметром до 50мм</v>
      </c>
      <c r="D681" s="85" t="str">
        <f>Цены!C671</f>
        <v>м/п</v>
      </c>
      <c r="E681" s="152">
        <v>1</v>
      </c>
      <c r="F681" s="86">
        <f>Цены!E671</f>
        <v>276</v>
      </c>
      <c r="G681" s="111">
        <f t="shared" si="50"/>
        <v>276</v>
      </c>
      <c r="H681" s="20"/>
    </row>
    <row r="682" spans="1:8" x14ac:dyDescent="0.2">
      <c r="A682" s="5">
        <v>668</v>
      </c>
      <c r="B682" s="153"/>
      <c r="C682" s="84" t="str">
        <f>Цены!B672</f>
        <v>Окраска труб диаметром свыше 50мм</v>
      </c>
      <c r="D682" s="85" t="str">
        <f>Цены!C672</f>
        <v>м/п</v>
      </c>
      <c r="E682" s="152">
        <v>1</v>
      </c>
      <c r="F682" s="86">
        <f>Цены!E672</f>
        <v>378</v>
      </c>
      <c r="G682" s="111">
        <f>E682*F682</f>
        <v>378</v>
      </c>
      <c r="H682" s="20"/>
    </row>
    <row r="683" spans="1:8" x14ac:dyDescent="0.2">
      <c r="A683" s="5">
        <v>669</v>
      </c>
      <c r="B683" s="5" t="str">
        <f>B585</f>
        <v/>
      </c>
      <c r="C683" s="433" t="s">
        <v>486</v>
      </c>
      <c r="D683" s="433"/>
      <c r="E683" s="433"/>
      <c r="F683" s="433"/>
      <c r="G683" s="112">
        <f>SUMIF(B586:B682,1,G586:G682)</f>
        <v>0</v>
      </c>
      <c r="H683" s="20"/>
    </row>
    <row r="684" spans="1:8" ht="25.5" x14ac:dyDescent="0.2">
      <c r="A684" s="5">
        <v>670</v>
      </c>
      <c r="B684" s="103" t="str">
        <f>IF(SUM(B685:B708)&gt;0,1,"")</f>
        <v/>
      </c>
      <c r="C684" s="97" t="str">
        <f ca="1">C1&amp;". Подготовительные  работы"</f>
        <v>12. Подготовительные  работы</v>
      </c>
      <c r="D684" s="98" t="s">
        <v>804</v>
      </c>
      <c r="E684" s="107" t="s">
        <v>531</v>
      </c>
      <c r="F684" s="99" t="s">
        <v>805</v>
      </c>
      <c r="G684" s="110" t="s">
        <v>578</v>
      </c>
      <c r="H684" s="20"/>
    </row>
    <row r="685" spans="1:8" x14ac:dyDescent="0.2">
      <c r="A685" s="5">
        <v>671</v>
      </c>
      <c r="B685" s="153"/>
      <c r="C685" s="84" t="str">
        <f>Цены!B675</f>
        <v>Укрытие пленкой</v>
      </c>
      <c r="D685" s="85" t="str">
        <f>Цены!C675</f>
        <v>м2</v>
      </c>
      <c r="E685" s="152">
        <f>$D$10</f>
        <v>0</v>
      </c>
      <c r="F685" s="86">
        <f>Цены!D675</f>
        <v>45</v>
      </c>
      <c r="G685" s="111">
        <f t="shared" ref="G685:G706" si="51">E685*F685</f>
        <v>0</v>
      </c>
      <c r="H685" s="20"/>
    </row>
    <row r="686" spans="1:8" x14ac:dyDescent="0.2">
      <c r="A686" s="5">
        <v>672</v>
      </c>
      <c r="B686" s="153"/>
      <c r="C686" s="84" t="str">
        <f>Цены!B676</f>
        <v>Разборка/сборка  мебели</v>
      </c>
      <c r="D686" s="85" t="str">
        <f>Цены!C676</f>
        <v>шт.</v>
      </c>
      <c r="E686" s="152">
        <v>1</v>
      </c>
      <c r="F686" s="86">
        <f>Цены!D676</f>
        <v>2635</v>
      </c>
      <c r="G686" s="111">
        <f t="shared" si="51"/>
        <v>2635</v>
      </c>
      <c r="H686" s="20"/>
    </row>
    <row r="687" spans="1:8" x14ac:dyDescent="0.2">
      <c r="A687" s="5">
        <v>673</v>
      </c>
      <c r="B687" s="153"/>
      <c r="C687" s="84" t="str">
        <f>Цены!B677</f>
        <v>Сборка строительных подмостей</v>
      </c>
      <c r="D687" s="85" t="str">
        <f>Цены!C677</f>
        <v>шт.</v>
      </c>
      <c r="E687" s="152">
        <v>1</v>
      </c>
      <c r="F687" s="86">
        <f>Цены!D677</f>
        <v>1380</v>
      </c>
      <c r="G687" s="111">
        <f t="shared" si="51"/>
        <v>1380</v>
      </c>
      <c r="H687" s="20"/>
    </row>
    <row r="688" spans="1:8" x14ac:dyDescent="0.2">
      <c r="A688" s="5">
        <v>674</v>
      </c>
      <c r="B688" s="153"/>
      <c r="C688" s="84" t="str">
        <f>Цены!B678</f>
        <v>Перестановка мебели (стенка из 5 секций)</v>
      </c>
      <c r="D688" s="85" t="str">
        <f>Цены!C678</f>
        <v>шт.</v>
      </c>
      <c r="E688" s="152">
        <v>1</v>
      </c>
      <c r="F688" s="86">
        <f>Цены!D678</f>
        <v>1737</v>
      </c>
      <c r="G688" s="111">
        <f t="shared" si="51"/>
        <v>1737</v>
      </c>
      <c r="H688" s="20"/>
    </row>
    <row r="689" spans="1:8" x14ac:dyDescent="0.2">
      <c r="A689" s="5">
        <v>675</v>
      </c>
      <c r="B689" s="153"/>
      <c r="C689" s="84" t="str">
        <f>Цены!B679</f>
        <v>Перестановка мебели ( шкаф из 1 секции)</v>
      </c>
      <c r="D689" s="85" t="str">
        <f>Цены!C679</f>
        <v>шт.</v>
      </c>
      <c r="E689" s="152">
        <v>1</v>
      </c>
      <c r="F689" s="86">
        <f>Цены!D679</f>
        <v>1154</v>
      </c>
      <c r="G689" s="111">
        <f t="shared" si="51"/>
        <v>1154</v>
      </c>
      <c r="H689" s="20"/>
    </row>
    <row r="690" spans="1:8" x14ac:dyDescent="0.2">
      <c r="A690" s="5">
        <v>676</v>
      </c>
      <c r="B690" s="153"/>
      <c r="C690" s="84" t="str">
        <f>Цены!B680</f>
        <v>Перестановка мебели (перемещение дивана)</v>
      </c>
      <c r="D690" s="85" t="str">
        <f>Цены!C680</f>
        <v>шт.</v>
      </c>
      <c r="E690" s="152">
        <v>1</v>
      </c>
      <c r="F690" s="86">
        <f>Цены!D680</f>
        <v>920</v>
      </c>
      <c r="G690" s="111">
        <f t="shared" si="51"/>
        <v>920</v>
      </c>
      <c r="H690" s="20"/>
    </row>
    <row r="691" spans="1:8" x14ac:dyDescent="0.2">
      <c r="A691" s="5">
        <v>677</v>
      </c>
      <c r="B691" s="153"/>
      <c r="C691" s="84" t="str">
        <f>Цены!B681</f>
        <v>Демонтаж кухонного гарнитура без сохранения</v>
      </c>
      <c r="D691" s="85" t="str">
        <f>Цены!C681</f>
        <v>шт.</v>
      </c>
      <c r="E691" s="152">
        <v>1</v>
      </c>
      <c r="F691" s="86">
        <f>Цены!D681</f>
        <v>2346</v>
      </c>
      <c r="G691" s="111">
        <f t="shared" si="51"/>
        <v>2346</v>
      </c>
      <c r="H691" s="20"/>
    </row>
    <row r="692" spans="1:8" x14ac:dyDescent="0.2">
      <c r="A692" s="5">
        <v>678</v>
      </c>
      <c r="B692" s="153"/>
      <c r="C692" s="84" t="str">
        <f>Цены!B682</f>
        <v>Демонтаж кухонного гарнитура с сохранением</v>
      </c>
      <c r="D692" s="85" t="str">
        <f>Цены!C682</f>
        <v>шт.</v>
      </c>
      <c r="E692" s="152">
        <v>1</v>
      </c>
      <c r="F692" s="86">
        <f>Цены!D682</f>
        <v>7454</v>
      </c>
      <c r="G692" s="111">
        <f t="shared" si="51"/>
        <v>7454</v>
      </c>
      <c r="H692" s="20"/>
    </row>
    <row r="693" spans="1:8" x14ac:dyDescent="0.2">
      <c r="A693" s="5">
        <v>679</v>
      </c>
      <c r="B693" s="153"/>
      <c r="C693" s="84" t="str">
        <f>Цены!B683</f>
        <v>Демонтаж кухонного модуля (тумба/шкафчик)</v>
      </c>
      <c r="D693" s="85" t="str">
        <f>Цены!C683</f>
        <v>шт.</v>
      </c>
      <c r="E693" s="152">
        <v>1</v>
      </c>
      <c r="F693" s="86">
        <f>Цены!D683</f>
        <v>276</v>
      </c>
      <c r="G693" s="111">
        <f t="shared" si="51"/>
        <v>276</v>
      </c>
      <c r="H693" s="20"/>
    </row>
    <row r="694" spans="1:8" x14ac:dyDescent="0.2">
      <c r="A694" s="5">
        <v>680</v>
      </c>
      <c r="B694" s="153"/>
      <c r="C694" s="84" t="str">
        <f>Цены!B684</f>
        <v>Демонтаж кухонного фартука / столешницы</v>
      </c>
      <c r="D694" s="85" t="str">
        <f>Цены!C684</f>
        <v>м2</v>
      </c>
      <c r="E694" s="152">
        <v>1</v>
      </c>
      <c r="F694" s="86">
        <f>Цены!D684</f>
        <v>276</v>
      </c>
      <c r="G694" s="111">
        <f t="shared" si="51"/>
        <v>276</v>
      </c>
      <c r="H694" s="20"/>
    </row>
    <row r="695" spans="1:8" x14ac:dyDescent="0.2">
      <c r="A695" s="5">
        <v>681</v>
      </c>
      <c r="B695" s="153"/>
      <c r="C695" s="84" t="str">
        <f>Цены!B685</f>
        <v>Установка кухонного модуля (тумба/шкафчик)</v>
      </c>
      <c r="D695" s="85" t="str">
        <f>Цены!C685</f>
        <v>шт.</v>
      </c>
      <c r="E695" s="152">
        <v>1</v>
      </c>
      <c r="F695" s="86">
        <f>Цены!D685</f>
        <v>408</v>
      </c>
      <c r="G695" s="111">
        <f t="shared" si="51"/>
        <v>408</v>
      </c>
      <c r="H695" s="20"/>
    </row>
    <row r="696" spans="1:8" x14ac:dyDescent="0.2">
      <c r="A696" s="5">
        <v>682</v>
      </c>
      <c r="B696" s="153"/>
      <c r="C696" s="84" t="str">
        <f>Цены!B686</f>
        <v xml:space="preserve">Демонтаж кухонной плиты без сохранения </v>
      </c>
      <c r="D696" s="85" t="str">
        <f>Цены!C686</f>
        <v>шт.</v>
      </c>
      <c r="E696" s="152">
        <v>1</v>
      </c>
      <c r="F696" s="86">
        <f>Цены!D686</f>
        <v>920</v>
      </c>
      <c r="G696" s="111">
        <f t="shared" si="51"/>
        <v>920</v>
      </c>
      <c r="H696" s="20"/>
    </row>
    <row r="697" spans="1:8" x14ac:dyDescent="0.2">
      <c r="A697" s="5">
        <v>683</v>
      </c>
      <c r="B697" s="153"/>
      <c r="C697" s="84" t="str">
        <f>Цены!B687</f>
        <v>Демонтаж газовой плиты</v>
      </c>
      <c r="D697" s="85" t="str">
        <f>Цены!C687</f>
        <v>шт.</v>
      </c>
      <c r="E697" s="152">
        <v>1</v>
      </c>
      <c r="F697" s="86">
        <f>Цены!D687</f>
        <v>920</v>
      </c>
      <c r="G697" s="111">
        <f t="shared" si="51"/>
        <v>920</v>
      </c>
      <c r="H697" s="20"/>
    </row>
    <row r="698" spans="1:8" ht="51" x14ac:dyDescent="0.2">
      <c r="A698" s="5">
        <v>684</v>
      </c>
      <c r="B698" s="153"/>
      <c r="C698" s="84" t="str">
        <f>Цены!B688</f>
        <v>Вынос мусора из квартиры на лифте ( при условии наличия контейнера для сбора строительного мусора не далее 50 м от подъезда или места проведения работ) (за 1 кг)</v>
      </c>
      <c r="D698" s="85" t="str">
        <f>Цены!C688</f>
        <v>кг</v>
      </c>
      <c r="E698" s="152">
        <v>1</v>
      </c>
      <c r="F698" s="86">
        <f>Цены!D688</f>
        <v>6</v>
      </c>
      <c r="G698" s="111">
        <f t="shared" si="51"/>
        <v>6</v>
      </c>
      <c r="H698" s="20"/>
    </row>
    <row r="699" spans="1:8" x14ac:dyDescent="0.2">
      <c r="A699" s="5">
        <v>685</v>
      </c>
      <c r="B699" s="153"/>
      <c r="C699" s="84" t="str">
        <f>Цены!B689</f>
        <v>Уборка лестничных клеток</v>
      </c>
      <c r="D699" s="85" t="str">
        <f>Цены!C689</f>
        <v>шт.</v>
      </c>
      <c r="E699" s="152">
        <v>1</v>
      </c>
      <c r="F699" s="86">
        <f>Цены!D689</f>
        <v>920</v>
      </c>
      <c r="G699" s="111">
        <f t="shared" si="51"/>
        <v>920</v>
      </c>
      <c r="H699" s="20"/>
    </row>
    <row r="700" spans="1:8" ht="25.5" x14ac:dyDescent="0.2">
      <c r="A700" s="5">
        <v>686</v>
      </c>
      <c r="B700" s="153"/>
      <c r="C700" s="84" t="str">
        <f>Цены!B690</f>
        <v>Вынос чугунной ванны по лестнице за каждый этаж</v>
      </c>
      <c r="D700" s="85" t="str">
        <f>Цены!C690</f>
        <v>шт.</v>
      </c>
      <c r="E700" s="152">
        <v>1</v>
      </c>
      <c r="F700" s="86">
        <f>Цены!D690</f>
        <v>920</v>
      </c>
      <c r="G700" s="111">
        <f t="shared" si="51"/>
        <v>920</v>
      </c>
      <c r="H700" s="20"/>
    </row>
    <row r="701" spans="1:8" x14ac:dyDescent="0.2">
      <c r="A701" s="5">
        <v>687</v>
      </c>
      <c r="B701" s="153"/>
      <c r="C701" s="84" t="str">
        <f>Цены!B691</f>
        <v>Сборка мебели 15% от стоимости</v>
      </c>
      <c r="D701" s="85" t="str">
        <f>Цены!C691</f>
        <v>шт.</v>
      </c>
      <c r="E701" s="152">
        <v>1</v>
      </c>
      <c r="F701" s="86">
        <f>Цены!D691</f>
        <v>2604</v>
      </c>
      <c r="G701" s="111">
        <f t="shared" si="51"/>
        <v>2604</v>
      </c>
      <c r="H701" s="20"/>
    </row>
    <row r="702" spans="1:8" x14ac:dyDescent="0.2">
      <c r="A702" s="5">
        <v>688</v>
      </c>
      <c r="B702" s="153"/>
      <c r="C702" s="84" t="str">
        <f>Цены!B692</f>
        <v>Разгрузка материала</v>
      </c>
      <c r="D702" s="85" t="str">
        <f>Цены!C692</f>
        <v>кг</v>
      </c>
      <c r="E702" s="152">
        <v>1</v>
      </c>
      <c r="F702" s="86">
        <f>Цены!D692</f>
        <v>6</v>
      </c>
      <c r="G702" s="111">
        <f t="shared" si="51"/>
        <v>6</v>
      </c>
      <c r="H702" s="20"/>
    </row>
    <row r="703" spans="1:8" x14ac:dyDescent="0.2">
      <c r="A703" s="5">
        <v>689</v>
      </c>
      <c r="B703" s="153"/>
      <c r="C703" s="84" t="str">
        <f>Цены!B693</f>
        <v>При отсутствии лифта подъем на 1 этаж</v>
      </c>
      <c r="D703" s="85" t="str">
        <f>Цены!C693</f>
        <v>кг</v>
      </c>
      <c r="E703" s="152">
        <v>1</v>
      </c>
      <c r="F703" s="86">
        <f>Цены!D693</f>
        <v>4</v>
      </c>
      <c r="G703" s="111">
        <f t="shared" si="51"/>
        <v>4</v>
      </c>
      <c r="H703" s="20"/>
    </row>
    <row r="704" spans="1:8" x14ac:dyDescent="0.2">
      <c r="A704" s="5">
        <v>690</v>
      </c>
      <c r="B704" s="153"/>
      <c r="C704" s="84" t="str">
        <f>Цены!B694</f>
        <v>Работа/ час прораба  (выезд)</v>
      </c>
      <c r="D704" s="85" t="str">
        <f>Цены!C694</f>
        <v>час</v>
      </c>
      <c r="E704" s="152">
        <v>1</v>
      </c>
      <c r="F704" s="86">
        <f>Цены!D694</f>
        <v>1000</v>
      </c>
      <c r="G704" s="111">
        <f t="shared" si="51"/>
        <v>1000</v>
      </c>
      <c r="H704" s="20"/>
    </row>
    <row r="705" spans="1:8" ht="38.25" x14ac:dyDescent="0.2">
      <c r="A705" s="5">
        <v>691</v>
      </c>
      <c r="B705" s="153"/>
      <c r="C705" s="84" t="str">
        <f>Цены!B695</f>
        <v xml:space="preserve">Комплексные подготовительные работы (Укрытие пленкой дверей/окон, временное освещение, временное водоснабжение, сборка подмостей) </v>
      </c>
      <c r="D705" s="85" t="str">
        <f>Цены!C695</f>
        <v>м2</v>
      </c>
      <c r="E705" s="152">
        <v>1</v>
      </c>
      <c r="F705" s="86">
        <f>Цены!D695</f>
        <v>156</v>
      </c>
      <c r="G705" s="111">
        <f t="shared" si="51"/>
        <v>156</v>
      </c>
      <c r="H705" s="20"/>
    </row>
    <row r="706" spans="1:8" x14ac:dyDescent="0.2">
      <c r="A706" s="5">
        <v>692</v>
      </c>
      <c r="B706" s="153"/>
      <c r="C706" s="154" t="str">
        <f>Цены!B696</f>
        <v>&lt;Запасные строчки&gt;</v>
      </c>
      <c r="D706" s="155">
        <v>0</v>
      </c>
      <c r="E706" s="152">
        <v>0</v>
      </c>
      <c r="F706" s="156">
        <f>Цены!D696</f>
        <v>0</v>
      </c>
      <c r="G706" s="111">
        <f t="shared" si="51"/>
        <v>0</v>
      </c>
      <c r="H706" s="20"/>
    </row>
    <row r="707" spans="1:8" x14ac:dyDescent="0.2">
      <c r="A707" s="5">
        <v>693</v>
      </c>
      <c r="B707" s="153"/>
      <c r="C707" s="154" t="str">
        <f>Цены!B697</f>
        <v>&lt;Запасные строчки&gt;</v>
      </c>
      <c r="D707" s="155">
        <f>Цены!C697</f>
        <v>0</v>
      </c>
      <c r="E707" s="152">
        <v>0</v>
      </c>
      <c r="F707" s="156">
        <f>Цены!D697</f>
        <v>0</v>
      </c>
      <c r="G707" s="111">
        <f>E707*F707</f>
        <v>0</v>
      </c>
      <c r="H707" s="20"/>
    </row>
    <row r="708" spans="1:8" x14ac:dyDescent="0.2">
      <c r="A708" s="5">
        <v>694</v>
      </c>
      <c r="B708" s="153"/>
      <c r="C708" s="154" t="str">
        <f>Цены!B698</f>
        <v>&lt;Запасные строчки&gt;</v>
      </c>
      <c r="D708" s="155">
        <f>Цены!C698</f>
        <v>0</v>
      </c>
      <c r="E708" s="152">
        <v>0</v>
      </c>
      <c r="F708" s="156">
        <f>Цены!D698</f>
        <v>0</v>
      </c>
      <c r="G708" s="111">
        <f>E708*F708</f>
        <v>0</v>
      </c>
      <c r="H708" s="20"/>
    </row>
    <row r="709" spans="1:8" x14ac:dyDescent="0.2">
      <c r="A709" s="5">
        <v>695</v>
      </c>
      <c r="B709" s="9" t="str">
        <f>B684</f>
        <v/>
      </c>
      <c r="C709" s="433" t="s">
        <v>803</v>
      </c>
      <c r="D709" s="433"/>
      <c r="E709" s="433"/>
      <c r="F709" s="433"/>
      <c r="G709" s="112">
        <f>SUMIF(B685:B708,1,G685:G708)</f>
        <v>0</v>
      </c>
      <c r="H709" s="20"/>
    </row>
    <row r="710" spans="1:8" x14ac:dyDescent="0.2">
      <c r="A710" s="5">
        <v>696</v>
      </c>
      <c r="B710" s="7">
        <v>1</v>
      </c>
      <c r="C710" s="437" t="s">
        <v>576</v>
      </c>
      <c r="D710" s="437"/>
      <c r="E710" s="437"/>
      <c r="F710" s="437"/>
      <c r="G710" s="113">
        <f>G709+G683+G584+G518+G332+G170</f>
        <v>0</v>
      </c>
      <c r="H710" s="20"/>
    </row>
    <row r="711" spans="1:8" x14ac:dyDescent="0.2">
      <c r="B711" s="9">
        <v>1</v>
      </c>
      <c r="C711" s="436" t="s">
        <v>984</v>
      </c>
      <c r="D711" s="436"/>
      <c r="E711" s="436"/>
      <c r="F711" s="436"/>
      <c r="G711" s="114">
        <f>G710*Сводная!G30</f>
        <v>0</v>
      </c>
      <c r="H711" s="20"/>
    </row>
    <row r="712" spans="1:8" x14ac:dyDescent="0.2">
      <c r="B712" s="9">
        <v>1</v>
      </c>
      <c r="C712" s="437" t="s">
        <v>969</v>
      </c>
      <c r="D712" s="437"/>
      <c r="E712" s="437"/>
      <c r="F712" s="437"/>
      <c r="G712" s="115">
        <f>G710-G711</f>
        <v>0</v>
      </c>
    </row>
    <row r="713" spans="1:8" ht="14.25" x14ac:dyDescent="0.2">
      <c r="B713" s="9" t="str">
        <f ca="1">IF(IFERROR(FIND("Смета",C5)&gt;0,0),"","1")</f>
        <v/>
      </c>
      <c r="C713" s="13" t="str">
        <f ca="1">IF(IFERROR(FIND("Смета",C5)&gt;0,0),"","Работы согласно акту, выполнены в полном объеме, претензий по качеству и срокам не имею.")</f>
        <v/>
      </c>
      <c r="D713" s="146"/>
      <c r="E713" s="109"/>
      <c r="F713" s="14"/>
      <c r="G713" s="116"/>
      <c r="H713" s="14"/>
    </row>
    <row r="714" spans="1:8" ht="14.25" x14ac:dyDescent="0.2">
      <c r="C714" s="13"/>
      <c r="D714" s="146"/>
      <c r="E714" s="109"/>
      <c r="F714" s="14"/>
      <c r="G714" s="116"/>
      <c r="H714" s="14"/>
    </row>
    <row r="715" spans="1:8" ht="14.25" x14ac:dyDescent="0.2">
      <c r="C715" s="67" t="str">
        <f ca="1">IF(IFERROR(FIND("Смета",C5)&gt;0,0),"Составлено","Сдал")</f>
        <v>Составлено</v>
      </c>
      <c r="D715" s="438" t="str">
        <f ca="1">IF(IFERROR(FIND("Смета",C5)&gt;0,0),"Согласовано","Принял")</f>
        <v>Согласовано</v>
      </c>
      <c r="E715" s="438"/>
      <c r="F715" s="438" t="str">
        <f>IF(IFERROR(FIND("Смета",E5)&gt;0,0),"Согласовано","Принял")</f>
        <v>Принял</v>
      </c>
      <c r="G715" s="438"/>
      <c r="H715" s="146"/>
    </row>
    <row r="716" spans="1:8" ht="14.25" x14ac:dyDescent="0.2">
      <c r="C716" s="13"/>
      <c r="D716" s="146"/>
      <c r="E716" s="109"/>
      <c r="F716" s="14"/>
      <c r="G716" s="116"/>
      <c r="H716" s="14"/>
    </row>
    <row r="717" spans="1:8" ht="14.25" x14ac:dyDescent="0.2">
      <c r="C717" s="13" t="s">
        <v>841</v>
      </c>
      <c r="D717" s="439" t="s">
        <v>842</v>
      </c>
      <c r="E717" s="439"/>
      <c r="F717" s="439" t="s">
        <v>842</v>
      </c>
      <c r="G717" s="439"/>
      <c r="H717" s="146"/>
    </row>
    <row r="718" spans="1:8" x14ac:dyDescent="0.2">
      <c r="C718" s="15" t="s">
        <v>843</v>
      </c>
      <c r="D718" s="434" t="s">
        <v>844</v>
      </c>
      <c r="E718" s="434"/>
      <c r="F718" s="434" t="s">
        <v>844</v>
      </c>
      <c r="G718" s="434"/>
      <c r="H718" s="147"/>
    </row>
  </sheetData>
  <sheetProtection algorithmName="SHA-512" hashValue="PSrfc9qrG458eOA2qqtJ8BbqwpRj/dlLEo52Bu2Ok2qHs+CIiNTFR4KmQ9h5McASdxzOxloGF/I665fRB3Lq+g==" saltValue="JBH9gFq1kalsAIJ+eRgdSg==" spinCount="100000" sheet="1" objects="1" scenarios="1" formatColumns="0" formatRows="0" autoFilter="0"/>
  <autoFilter ref="B8:B713" xr:uid="{00000000-0009-0000-0000-000004000000}"/>
  <mergeCells count="43">
    <mergeCell ref="D718:G718"/>
    <mergeCell ref="C709:F709"/>
    <mergeCell ref="C710:F710"/>
    <mergeCell ref="C711:F711"/>
    <mergeCell ref="C712:F712"/>
    <mergeCell ref="D715:G715"/>
    <mergeCell ref="D717:G717"/>
    <mergeCell ref="C683:F683"/>
    <mergeCell ref="C269:G269"/>
    <mergeCell ref="C282:G282"/>
    <mergeCell ref="C332:F332"/>
    <mergeCell ref="C334:G334"/>
    <mergeCell ref="C389:G389"/>
    <mergeCell ref="C459:G459"/>
    <mergeCell ref="C467:G467"/>
    <mergeCell ref="C486:G486"/>
    <mergeCell ref="C503:G503"/>
    <mergeCell ref="C518:F518"/>
    <mergeCell ref="C584:F584"/>
    <mergeCell ref="C207:G207"/>
    <mergeCell ref="I14:L14"/>
    <mergeCell ref="C15:G15"/>
    <mergeCell ref="C41:G41"/>
    <mergeCell ref="C72:G72"/>
    <mergeCell ref="C81:G81"/>
    <mergeCell ref="C100:G100"/>
    <mergeCell ref="C117:G117"/>
    <mergeCell ref="C123:G123"/>
    <mergeCell ref="C150:G150"/>
    <mergeCell ref="C170:F170"/>
    <mergeCell ref="C172:G172"/>
    <mergeCell ref="K5:L5"/>
    <mergeCell ref="C7:G7"/>
    <mergeCell ref="E13:F13"/>
    <mergeCell ref="D3:G3"/>
    <mergeCell ref="D4:G4"/>
    <mergeCell ref="C5:G6"/>
    <mergeCell ref="I5:J5"/>
    <mergeCell ref="C8:G8"/>
    <mergeCell ref="E9:F9"/>
    <mergeCell ref="E10:F10"/>
    <mergeCell ref="E11:F11"/>
    <mergeCell ref="E12:F12"/>
  </mergeCells>
  <conditionalFormatting sqref="C14:G14">
    <cfRule type="colorScale" priority="23">
      <colorScale>
        <cfvo type="min"/>
        <cfvo type="max"/>
        <color rgb="FFB5BCC0"/>
        <color rgb="FFFFD020"/>
      </colorScale>
    </cfRule>
  </conditionalFormatting>
  <conditionalFormatting sqref="C16:G40">
    <cfRule type="expression" dxfId="204" priority="22">
      <formula>$B16=1</formula>
    </cfRule>
  </conditionalFormatting>
  <conditionalFormatting sqref="C42:G71">
    <cfRule type="expression" dxfId="203" priority="21">
      <formula>$B42=1</formula>
    </cfRule>
  </conditionalFormatting>
  <conditionalFormatting sqref="C73:G80">
    <cfRule type="expression" dxfId="202" priority="20">
      <formula>$B73=1</formula>
    </cfRule>
  </conditionalFormatting>
  <conditionalFormatting sqref="C82:G99">
    <cfRule type="expression" dxfId="201" priority="19">
      <formula>$B82=1</formula>
    </cfRule>
  </conditionalFormatting>
  <conditionalFormatting sqref="C101:G116">
    <cfRule type="expression" dxfId="200" priority="18">
      <formula>$B101=1</formula>
    </cfRule>
  </conditionalFormatting>
  <conditionalFormatting sqref="C118:G122">
    <cfRule type="expression" dxfId="199" priority="17">
      <formula>$B118=1</formula>
    </cfRule>
  </conditionalFormatting>
  <conditionalFormatting sqref="C124:G149">
    <cfRule type="expression" dxfId="198" priority="16">
      <formula>$B124=1</formula>
    </cfRule>
  </conditionalFormatting>
  <conditionalFormatting sqref="C151:G169">
    <cfRule type="expression" dxfId="197" priority="15">
      <formula>$B151=1</formula>
    </cfRule>
  </conditionalFormatting>
  <conditionalFormatting sqref="C173:G206">
    <cfRule type="expression" dxfId="196" priority="1">
      <formula>$B173=1</formula>
    </cfRule>
  </conditionalFormatting>
  <conditionalFormatting sqref="C208:G268">
    <cfRule type="expression" dxfId="195" priority="13">
      <formula>$B208=1</formula>
    </cfRule>
  </conditionalFormatting>
  <conditionalFormatting sqref="C270:G281">
    <cfRule type="expression" dxfId="194" priority="12">
      <formula>$B270=1</formula>
    </cfRule>
  </conditionalFormatting>
  <conditionalFormatting sqref="C283:G331">
    <cfRule type="expression" dxfId="193" priority="11">
      <formula>$B283=1</formula>
    </cfRule>
  </conditionalFormatting>
  <conditionalFormatting sqref="C335:G388">
    <cfRule type="expression" dxfId="192" priority="10">
      <formula>$B335=1</formula>
    </cfRule>
  </conditionalFormatting>
  <conditionalFormatting sqref="C390:G458">
    <cfRule type="expression" dxfId="191" priority="9">
      <formula>$B390=1</formula>
    </cfRule>
  </conditionalFormatting>
  <conditionalFormatting sqref="C460:G466">
    <cfRule type="expression" dxfId="190" priority="8">
      <formula>$B460=1</formula>
    </cfRule>
  </conditionalFormatting>
  <conditionalFormatting sqref="C468:G485">
    <cfRule type="expression" dxfId="189" priority="7">
      <formula>$B468=1</formula>
    </cfRule>
  </conditionalFormatting>
  <conditionalFormatting sqref="C487:G502">
    <cfRule type="expression" dxfId="188" priority="6">
      <formula>$B487=1</formula>
    </cfRule>
  </conditionalFormatting>
  <conditionalFormatting sqref="C504:G517">
    <cfRule type="expression" dxfId="187" priority="5">
      <formula>$B504=1</formula>
    </cfRule>
  </conditionalFormatting>
  <conditionalFormatting sqref="C520:G583">
    <cfRule type="expression" dxfId="186" priority="4">
      <formula>$B520=1</formula>
    </cfRule>
  </conditionalFormatting>
  <conditionalFormatting sqref="C586:G682">
    <cfRule type="expression" dxfId="185" priority="3">
      <formula>$B586=1</formula>
    </cfRule>
  </conditionalFormatting>
  <conditionalFormatting sqref="C685:G708">
    <cfRule type="expression" dxfId="184" priority="2">
      <formula>$B685=1</formula>
    </cfRule>
  </conditionalFormatting>
  <dataValidations count="1">
    <dataValidation type="list" allowBlank="1" showInputMessage="1" showErrorMessage="1" sqref="H715" xr:uid="{B7D9BD4A-204D-4CDC-92B8-679A053FE38D}">
      <formula1>"Согласованно,Принял"</formula1>
    </dataValidation>
  </dataValidations>
  <pageMargins left="0.7" right="0.7" top="0.75" bottom="0.75" header="0.3" footer="0.3"/>
  <pageSetup paperSize="9" fitToHeight="0" orientation="portrait" r:id="rId1"/>
  <rowBreaks count="2" manualBreakCount="2">
    <brk id="58" min="2" max="6" man="1"/>
    <brk id="113" min="2" max="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7C6E-20E5-4B49-BCA6-A102F8787EA2}">
  <sheetPr>
    <pageSetUpPr fitToPage="1"/>
  </sheetPr>
  <dimension ref="A1:L718"/>
  <sheetViews>
    <sheetView topLeftCell="B4" zoomScaleNormal="100" zoomScaleSheetLayoutView="120" workbookViewId="0">
      <selection activeCell="D9" sqref="D9"/>
    </sheetView>
  </sheetViews>
  <sheetFormatPr defaultColWidth="8.85546875" defaultRowHeight="12.75" x14ac:dyDescent="0.2"/>
  <cols>
    <col min="1" max="1" width="4" style="5" hidden="1" customWidth="1"/>
    <col min="2" max="2" width="3.7109375" style="9" customWidth="1"/>
    <col min="3" max="3" width="45.85546875" style="5" customWidth="1"/>
    <col min="4" max="4" width="11.42578125" style="9" customWidth="1"/>
    <col min="5" max="5" width="7.85546875" style="90" customWidth="1"/>
    <col min="6" max="6" width="8.85546875" style="19" customWidth="1"/>
    <col min="7" max="7" width="12.140625" style="117" customWidth="1"/>
    <col min="8" max="8" width="4" style="19" customWidth="1"/>
    <col min="9" max="9" width="11.85546875" style="5" bestFit="1" customWidth="1"/>
    <col min="10" max="10" width="12.140625" style="5" bestFit="1" customWidth="1"/>
    <col min="11" max="11" width="11.85546875" style="5" bestFit="1" customWidth="1"/>
    <col min="12" max="12" width="12.140625" style="5" bestFit="1" customWidth="1"/>
    <col min="13" max="16384" width="8.85546875" style="5"/>
  </cols>
  <sheetData>
    <row r="1" spans="1:12" customFormat="1" ht="30.75" hidden="1" customHeight="1" x14ac:dyDescent="0.25">
      <c r="B1" s="267"/>
      <c r="C1" s="267" t="str">
        <f ca="1">RIGHT(CELL("ИМЯФАЙЛА",B1),LEN(CELL("имяфайла",B1))-SEARCH("]",CELL("имяфайла",B1),1))</f>
        <v>13</v>
      </c>
      <c r="D1" s="2"/>
      <c r="E1" s="106"/>
      <c r="G1" s="106"/>
    </row>
    <row r="2" spans="1:12" customFormat="1" ht="30.75" hidden="1" customHeight="1" x14ac:dyDescent="0.25">
      <c r="B2" s="2"/>
      <c r="D2" s="2"/>
      <c r="E2" s="106"/>
      <c r="G2" s="106"/>
    </row>
    <row r="3" spans="1:12" customFormat="1" ht="30.75" hidden="1" customHeight="1" x14ac:dyDescent="0.3">
      <c r="B3" s="2"/>
      <c r="D3" s="423"/>
      <c r="E3" s="423"/>
      <c r="F3" s="423"/>
      <c r="G3" s="423"/>
      <c r="J3" s="1"/>
      <c r="K3" s="1"/>
      <c r="L3" s="1"/>
    </row>
    <row r="4" spans="1:12" customFormat="1" ht="30.75" customHeight="1" x14ac:dyDescent="0.3">
      <c r="B4" s="2"/>
      <c r="D4" s="424"/>
      <c r="E4" s="424"/>
      <c r="F4" s="424"/>
      <c r="G4" s="424"/>
      <c r="J4" s="1"/>
      <c r="K4" s="1"/>
      <c r="L4" s="1"/>
    </row>
    <row r="5" spans="1:12" customFormat="1" ht="18" x14ac:dyDescent="0.25">
      <c r="B5" s="2"/>
      <c r="C5" s="441" t="str">
        <f ca="1">IF(Сводная!B34="Акт",Сводная!C25,Сводная!C24)</f>
        <v xml:space="preserve"> Смета от 29 Июль 2026 года</v>
      </c>
      <c r="D5" s="441"/>
      <c r="E5" s="441"/>
      <c r="F5" s="441"/>
      <c r="G5" s="441"/>
      <c r="H5" s="18"/>
      <c r="I5" s="419" t="s">
        <v>979</v>
      </c>
      <c r="J5" s="419"/>
      <c r="K5" s="419" t="s">
        <v>49</v>
      </c>
      <c r="L5" s="419"/>
    </row>
    <row r="6" spans="1:12" customFormat="1" ht="15.75" customHeight="1" x14ac:dyDescent="0.25">
      <c r="B6" s="2"/>
      <c r="C6" s="441"/>
      <c r="D6" s="441"/>
      <c r="E6" s="441"/>
      <c r="F6" s="441"/>
      <c r="G6" s="441"/>
      <c r="H6" s="18"/>
      <c r="I6" s="94" t="s">
        <v>980</v>
      </c>
      <c r="J6" s="95" t="s">
        <v>981</v>
      </c>
      <c r="K6" s="94" t="s">
        <v>980</v>
      </c>
      <c r="L6" s="95" t="s">
        <v>981</v>
      </c>
    </row>
    <row r="7" spans="1:12" customFormat="1" ht="15" x14ac:dyDescent="0.25">
      <c r="B7" s="2"/>
      <c r="C7" s="420" t="str">
        <f ca="1">IF(Сводная!B34="Акт",Сводная!C27,Сводная!C26)</f>
        <v>Приложение №1 к договору №  от 29 Июль 2026 года</v>
      </c>
      <c r="D7" s="420"/>
      <c r="E7" s="420"/>
      <c r="F7" s="420"/>
      <c r="G7" s="420"/>
      <c r="H7" s="16"/>
      <c r="I7" s="149"/>
      <c r="J7" s="149"/>
      <c r="K7" s="149"/>
      <c r="L7" s="149"/>
    </row>
    <row r="8" spans="1:12" customFormat="1" ht="15" x14ac:dyDescent="0.25">
      <c r="B8" s="216"/>
      <c r="C8" s="420">
        <f>Сводная!C28</f>
        <v>0</v>
      </c>
      <c r="D8" s="420"/>
      <c r="E8" s="420"/>
      <c r="F8" s="420"/>
      <c r="G8" s="420"/>
      <c r="H8" s="16"/>
      <c r="I8" s="149"/>
      <c r="J8" s="149"/>
      <c r="K8" s="149"/>
      <c r="L8" s="149"/>
    </row>
    <row r="9" spans="1:12" customFormat="1" ht="15" x14ac:dyDescent="0.25">
      <c r="B9" s="2">
        <v>1</v>
      </c>
      <c r="C9" s="386" t="s">
        <v>823</v>
      </c>
      <c r="D9" s="395">
        <f>ROUND(2*(G10+G9),2)</f>
        <v>0</v>
      </c>
      <c r="E9" s="426" t="s">
        <v>821</v>
      </c>
      <c r="F9" s="426">
        <f>ROUND(2*(I10+I9),2)</f>
        <v>0</v>
      </c>
      <c r="G9" s="388"/>
      <c r="H9" s="17"/>
      <c r="I9" s="149"/>
      <c r="J9" s="149"/>
      <c r="K9" s="149"/>
      <c r="L9" s="149"/>
    </row>
    <row r="10" spans="1:12" customFormat="1" ht="15" x14ac:dyDescent="0.25">
      <c r="B10" s="2">
        <v>1</v>
      </c>
      <c r="C10" s="386" t="s">
        <v>824</v>
      </c>
      <c r="D10" s="395">
        <f>G9*G10</f>
        <v>0</v>
      </c>
      <c r="E10" s="426" t="s">
        <v>820</v>
      </c>
      <c r="F10" s="426">
        <f>ROUND(I9*I10,2)</f>
        <v>0</v>
      </c>
      <c r="G10" s="388"/>
      <c r="H10" s="17"/>
      <c r="I10" s="149"/>
      <c r="J10" s="150"/>
      <c r="K10" s="149"/>
      <c r="L10" s="150"/>
    </row>
    <row r="11" spans="1:12" customFormat="1" ht="15" x14ac:dyDescent="0.25">
      <c r="B11" s="2">
        <v>1</v>
      </c>
      <c r="C11" s="386" t="s">
        <v>827</v>
      </c>
      <c r="D11" s="387">
        <f>ROUND(D9*G11,2)</f>
        <v>0</v>
      </c>
      <c r="E11" s="426" t="s">
        <v>819</v>
      </c>
      <c r="F11" s="426">
        <f>ROUND(2*(I9*I11+I10*I11),2)</f>
        <v>0</v>
      </c>
      <c r="G11" s="388"/>
      <c r="H11" s="17"/>
      <c r="I11" s="149"/>
      <c r="J11" s="150"/>
      <c r="K11" s="149"/>
      <c r="L11" s="150"/>
    </row>
    <row r="12" spans="1:12" customFormat="1" ht="15.75" thickBot="1" x14ac:dyDescent="0.3">
      <c r="B12" s="2">
        <v>1</v>
      </c>
      <c r="C12" s="389" t="s">
        <v>828</v>
      </c>
      <c r="D12" s="390">
        <f>ROUND(D11-G12,2)</f>
        <v>0</v>
      </c>
      <c r="E12" s="427" t="s">
        <v>818</v>
      </c>
      <c r="F12" s="427">
        <f>ROUND(F11-I12,2)</f>
        <v>0</v>
      </c>
      <c r="G12" s="391">
        <f>I7*J7+I8*J8+I9*J9+I10*J10+I11*J11+I12*J12+K7*L7+K8*L8+K9*L9+K10*L10+K11*L11+K12*L12</f>
        <v>0</v>
      </c>
      <c r="H12" s="17"/>
      <c r="I12" s="149"/>
      <c r="J12" s="150"/>
      <c r="K12" s="149"/>
      <c r="L12" s="150"/>
    </row>
    <row r="13" spans="1:12" customFormat="1" ht="30.75" thickBot="1" x14ac:dyDescent="0.3">
      <c r="B13" s="2">
        <v>1</v>
      </c>
      <c r="C13" s="392" t="s">
        <v>817</v>
      </c>
      <c r="D13" s="393">
        <f>G712</f>
        <v>0</v>
      </c>
      <c r="E13" s="421" t="s">
        <v>822</v>
      </c>
      <c r="F13" s="422">
        <f>I709</f>
        <v>0</v>
      </c>
      <c r="G13" s="394">
        <f>L13*2+K13</f>
        <v>0</v>
      </c>
      <c r="H13" s="17"/>
      <c r="I13" s="92">
        <f>SUM(I7:I12)</f>
        <v>0</v>
      </c>
      <c r="J13" s="93">
        <f>SUM(J7:J12)</f>
        <v>0</v>
      </c>
      <c r="K13" s="92">
        <f>SUM(K7:K12)</f>
        <v>0</v>
      </c>
      <c r="L13" s="93">
        <f>SUM(L7:L12)</f>
        <v>0</v>
      </c>
    </row>
    <row r="14" spans="1:12" ht="26.25" customHeight="1" thickBot="1" x14ac:dyDescent="0.25">
      <c r="B14" s="103" t="str">
        <f>IF(SUM(B15:B169)&gt;0,1,"")</f>
        <v/>
      </c>
      <c r="C14" s="62" t="str">
        <f ca="1">C1&amp;". Демонтажные работы"</f>
        <v>13. Демонтажные работы</v>
      </c>
      <c r="D14" s="63" t="s">
        <v>804</v>
      </c>
      <c r="E14" s="63" t="s">
        <v>531</v>
      </c>
      <c r="F14" s="64" t="s">
        <v>805</v>
      </c>
      <c r="G14" s="123" t="s">
        <v>578</v>
      </c>
      <c r="H14" s="20"/>
      <c r="I14" s="429" t="s">
        <v>982</v>
      </c>
      <c r="J14" s="429"/>
      <c r="K14" s="429"/>
      <c r="L14" s="429"/>
    </row>
    <row r="15" spans="1:12" ht="12.75" customHeight="1" x14ac:dyDescent="0.2">
      <c r="A15" s="5">
        <v>1</v>
      </c>
      <c r="B15" s="143" t="str">
        <f>IF(SUM(B16:B40)&gt;0,1,"")</f>
        <v/>
      </c>
      <c r="C15" s="430" t="s">
        <v>131</v>
      </c>
      <c r="D15" s="431"/>
      <c r="E15" s="431"/>
      <c r="F15" s="431"/>
      <c r="G15" s="432"/>
      <c r="H15" s="20"/>
    </row>
    <row r="16" spans="1:12" ht="13.5" customHeight="1" x14ac:dyDescent="0.2">
      <c r="A16" s="5">
        <v>2</v>
      </c>
      <c r="B16" s="151"/>
      <c r="C16" s="217" t="str">
        <f>Цены!B6</f>
        <v>Демонтаж плинтуса</v>
      </c>
      <c r="D16" s="85" t="str">
        <f>Цены!C6</f>
        <v>м/п</v>
      </c>
      <c r="E16" s="152">
        <f>D9-I13</f>
        <v>0</v>
      </c>
      <c r="F16" s="86">
        <f>Цены!E6</f>
        <v>99</v>
      </c>
      <c r="G16" s="111">
        <f t="shared" ref="G16:G40" si="0">E16*F16</f>
        <v>0</v>
      </c>
      <c r="H16" s="20"/>
    </row>
    <row r="17" spans="1:8" x14ac:dyDescent="0.2">
      <c r="A17" s="5">
        <v>3</v>
      </c>
      <c r="B17" s="151"/>
      <c r="C17" s="217" t="str">
        <f>Цены!B7</f>
        <v>Удаление слоев из керамзита, песка</v>
      </c>
      <c r="D17" s="85" t="str">
        <f>Цены!C7</f>
        <v>м2</v>
      </c>
      <c r="E17" s="152">
        <f t="shared" ref="E17:E25" si="1">$D$10</f>
        <v>0</v>
      </c>
      <c r="F17" s="86">
        <f>Цены!E7</f>
        <v>156</v>
      </c>
      <c r="G17" s="111">
        <f t="shared" si="0"/>
        <v>0</v>
      </c>
      <c r="H17" s="20"/>
    </row>
    <row r="18" spans="1:8" x14ac:dyDescent="0.2">
      <c r="A18" s="5">
        <v>4</v>
      </c>
      <c r="B18" s="151"/>
      <c r="C18" s="217" t="str">
        <f>Цены!B8</f>
        <v xml:space="preserve">Устранение мелких дифектов пола </v>
      </c>
      <c r="D18" s="85" t="str">
        <f>Цены!C8</f>
        <v>м2</v>
      </c>
      <c r="E18" s="152">
        <f t="shared" si="1"/>
        <v>0</v>
      </c>
      <c r="F18" s="86">
        <f>Цены!E8</f>
        <v>167</v>
      </c>
      <c r="G18" s="111">
        <f t="shared" si="0"/>
        <v>0</v>
      </c>
      <c r="H18" s="20"/>
    </row>
    <row r="19" spans="1:8" x14ac:dyDescent="0.2">
      <c r="A19" s="5">
        <v>5</v>
      </c>
      <c r="B19" s="151"/>
      <c r="C19" s="217" t="str">
        <f>Цены!B9</f>
        <v>Демонтаж ламината, паркетной доски</v>
      </c>
      <c r="D19" s="85" t="str">
        <f>Цены!C9</f>
        <v>м2</v>
      </c>
      <c r="E19" s="152">
        <f t="shared" si="1"/>
        <v>0</v>
      </c>
      <c r="F19" s="86">
        <f>Цены!E9</f>
        <v>173</v>
      </c>
      <c r="G19" s="111">
        <f t="shared" si="0"/>
        <v>0</v>
      </c>
      <c r="H19" s="20"/>
    </row>
    <row r="20" spans="1:8" x14ac:dyDescent="0.2">
      <c r="A20" s="5">
        <v>6</v>
      </c>
      <c r="B20" s="151"/>
      <c r="C20" s="217" t="str">
        <f>Цены!B10</f>
        <v>Демонтаж паркета штучного</v>
      </c>
      <c r="D20" s="85" t="str">
        <f>Цены!C10</f>
        <v>м2</v>
      </c>
      <c r="E20" s="152">
        <f t="shared" si="1"/>
        <v>0</v>
      </c>
      <c r="F20" s="86">
        <f>Цены!E10</f>
        <v>332</v>
      </c>
      <c r="G20" s="111">
        <f t="shared" si="0"/>
        <v>0</v>
      </c>
      <c r="H20" s="20"/>
    </row>
    <row r="21" spans="1:8" x14ac:dyDescent="0.2">
      <c r="A21" s="5">
        <v>7</v>
      </c>
      <c r="B21" s="151"/>
      <c r="C21" s="217" t="str">
        <f>Цены!B11</f>
        <v>Демонтаж паркета щитового</v>
      </c>
      <c r="D21" s="85" t="str">
        <f>Цены!C11</f>
        <v>м2</v>
      </c>
      <c r="E21" s="152">
        <f t="shared" si="1"/>
        <v>0</v>
      </c>
      <c r="F21" s="86">
        <f>Цены!E11</f>
        <v>332</v>
      </c>
      <c r="G21" s="111">
        <f t="shared" si="0"/>
        <v>0</v>
      </c>
      <c r="H21" s="20"/>
    </row>
    <row r="22" spans="1:8" x14ac:dyDescent="0.2">
      <c r="A22" s="5">
        <v>8</v>
      </c>
      <c r="B22" s="151"/>
      <c r="C22" s="217" t="str">
        <f>Цены!B12</f>
        <v>Демонтаж деревянных полов</v>
      </c>
      <c r="D22" s="85" t="str">
        <f>Цены!C12</f>
        <v>м2</v>
      </c>
      <c r="E22" s="152">
        <f t="shared" si="1"/>
        <v>0</v>
      </c>
      <c r="F22" s="86">
        <f>Цены!E12</f>
        <v>398</v>
      </c>
      <c r="G22" s="111">
        <f t="shared" si="0"/>
        <v>0</v>
      </c>
      <c r="H22" s="20"/>
    </row>
    <row r="23" spans="1:8" x14ac:dyDescent="0.2">
      <c r="A23" s="5">
        <v>9</v>
      </c>
      <c r="B23" s="151"/>
      <c r="C23" s="217" t="str">
        <f>Цены!B13</f>
        <v>Демонтаж линолеума, ковролина на клею</v>
      </c>
      <c r="D23" s="85" t="str">
        <f>Цены!C13</f>
        <v>м2</v>
      </c>
      <c r="E23" s="152">
        <f t="shared" si="1"/>
        <v>0</v>
      </c>
      <c r="F23" s="86">
        <f>Цены!E13</f>
        <v>216</v>
      </c>
      <c r="G23" s="111">
        <f t="shared" si="0"/>
        <v>0</v>
      </c>
      <c r="H23" s="20"/>
    </row>
    <row r="24" spans="1:8" x14ac:dyDescent="0.2">
      <c r="A24" s="5">
        <v>10</v>
      </c>
      <c r="B24" s="151"/>
      <c r="C24" s="217" t="str">
        <f>Цены!B14</f>
        <v>Демонтаж линолеума, ковролина</v>
      </c>
      <c r="D24" s="85" t="str">
        <f>Цены!C14</f>
        <v>м2</v>
      </c>
      <c r="E24" s="152">
        <f t="shared" si="1"/>
        <v>0</v>
      </c>
      <c r="F24" s="86">
        <f>Цены!E14</f>
        <v>138</v>
      </c>
      <c r="G24" s="111">
        <f t="shared" si="0"/>
        <v>0</v>
      </c>
      <c r="H24" s="20"/>
    </row>
    <row r="25" spans="1:8" x14ac:dyDescent="0.2">
      <c r="A25" s="5">
        <v>11</v>
      </c>
      <c r="B25" s="151"/>
      <c r="C25" s="217" t="str">
        <f>Цены!B15</f>
        <v>Демонтаж фанеры, ДВП</v>
      </c>
      <c r="D25" s="85" t="str">
        <f>Цены!C15</f>
        <v>м2</v>
      </c>
      <c r="E25" s="152">
        <f t="shared" si="1"/>
        <v>0</v>
      </c>
      <c r="F25" s="86">
        <f>Цены!E15</f>
        <v>218</v>
      </c>
      <c r="G25" s="111">
        <f t="shared" si="0"/>
        <v>0</v>
      </c>
      <c r="H25" s="20"/>
    </row>
    <row r="26" spans="1:8" x14ac:dyDescent="0.2">
      <c r="A26" s="5">
        <v>12</v>
      </c>
      <c r="B26" s="151"/>
      <c r="C26" s="217" t="str">
        <f>Цены!B16</f>
        <v>Демонтаж лаг</v>
      </c>
      <c r="D26" s="85" t="str">
        <f>Цены!C16</f>
        <v>м/п</v>
      </c>
      <c r="E26" s="152">
        <f>$G$9*$G$10/0.4</f>
        <v>0</v>
      </c>
      <c r="F26" s="86">
        <f>Цены!E16</f>
        <v>233</v>
      </c>
      <c r="G26" s="111">
        <f t="shared" si="0"/>
        <v>0</v>
      </c>
      <c r="H26" s="20"/>
    </row>
    <row r="27" spans="1:8" ht="14.25" customHeight="1" x14ac:dyDescent="0.2">
      <c r="A27" s="5">
        <v>13</v>
      </c>
      <c r="B27" s="151"/>
      <c r="C27" s="217" t="str">
        <f>Цены!B17</f>
        <v>Демонтаж подложки из ДВП обмазанной битумной мастикой</v>
      </c>
      <c r="D27" s="85" t="str">
        <f>Цены!C17</f>
        <v>м2</v>
      </c>
      <c r="E27" s="152">
        <f>$D$10</f>
        <v>0</v>
      </c>
      <c r="F27" s="86">
        <f>Цены!E17</f>
        <v>294</v>
      </c>
      <c r="G27" s="111">
        <f t="shared" si="0"/>
        <v>0</v>
      </c>
      <c r="H27" s="20"/>
    </row>
    <row r="28" spans="1:8" x14ac:dyDescent="0.2">
      <c r="A28" s="5">
        <v>14</v>
      </c>
      <c r="B28" s="151"/>
      <c r="C28" s="217" t="str">
        <f>Цены!B18</f>
        <v>Демонтаж покрытия из битумной мастики</v>
      </c>
      <c r="D28" s="85" t="str">
        <f>Цены!C18</f>
        <v>м2</v>
      </c>
      <c r="E28" s="152">
        <f>$D$10</f>
        <v>0</v>
      </c>
      <c r="F28" s="86">
        <f>Цены!E18</f>
        <v>375</v>
      </c>
      <c r="G28" s="111">
        <f t="shared" si="0"/>
        <v>0</v>
      </c>
      <c r="H28" s="20"/>
    </row>
    <row r="29" spans="1:8" x14ac:dyDescent="0.2">
      <c r="A29" s="5">
        <v>15</v>
      </c>
      <c r="B29" s="151"/>
      <c r="C29" s="217" t="str">
        <f>Цены!B19</f>
        <v>Расчистка пола от засыпки и шумоизоляции</v>
      </c>
      <c r="D29" s="85" t="str">
        <f>Цены!C19</f>
        <v>м2</v>
      </c>
      <c r="E29" s="152">
        <f>$D$10</f>
        <v>0</v>
      </c>
      <c r="F29" s="86">
        <f>Цены!E19</f>
        <v>294</v>
      </c>
      <c r="G29" s="111">
        <f t="shared" si="0"/>
        <v>0</v>
      </c>
      <c r="H29" s="20"/>
    </row>
    <row r="30" spans="1:8" x14ac:dyDescent="0.2">
      <c r="A30" s="5">
        <v>16</v>
      </c>
      <c r="B30" s="151"/>
      <c r="C30" s="217" t="str">
        <f>Цены!B20</f>
        <v xml:space="preserve">Демонтаж плиточного клея </v>
      </c>
      <c r="D30" s="85" t="str">
        <f>Цены!C20</f>
        <v>м2</v>
      </c>
      <c r="E30" s="152">
        <f>$D$10</f>
        <v>0</v>
      </c>
      <c r="F30" s="86">
        <f>Цены!E20</f>
        <v>438</v>
      </c>
      <c r="G30" s="111">
        <f t="shared" si="0"/>
        <v>0</v>
      </c>
      <c r="H30" s="20"/>
    </row>
    <row r="31" spans="1:8" x14ac:dyDescent="0.2">
      <c r="A31" s="5">
        <v>17</v>
      </c>
      <c r="B31" s="151"/>
      <c r="C31" s="217" t="str">
        <f>Цены!B21</f>
        <v>Расшивка плиточных швов (пол)</v>
      </c>
      <c r="D31" s="85" t="str">
        <f>Цены!C21</f>
        <v>м/п</v>
      </c>
      <c r="E31" s="152">
        <f>$D$9</f>
        <v>0</v>
      </c>
      <c r="F31" s="86">
        <f>Цены!E21</f>
        <v>381</v>
      </c>
      <c r="G31" s="111">
        <f t="shared" si="0"/>
        <v>0</v>
      </c>
      <c r="H31" s="20"/>
    </row>
    <row r="32" spans="1:8" x14ac:dyDescent="0.2">
      <c r="A32" s="5">
        <v>18</v>
      </c>
      <c r="B32" s="151"/>
      <c r="C32" s="217" t="str">
        <f>Цены!B22</f>
        <v>Демонтаж плинтуса из плитки</v>
      </c>
      <c r="D32" s="85" t="str">
        <f>Цены!C22</f>
        <v>м/п</v>
      </c>
      <c r="E32" s="152">
        <f>D9-I13</f>
        <v>0</v>
      </c>
      <c r="F32" s="86">
        <f>Цены!E22</f>
        <v>449</v>
      </c>
      <c r="G32" s="111">
        <f t="shared" si="0"/>
        <v>0</v>
      </c>
      <c r="H32" s="20"/>
    </row>
    <row r="33" spans="1:8" x14ac:dyDescent="0.2">
      <c r="A33" s="5">
        <v>19</v>
      </c>
      <c r="B33" s="151"/>
      <c r="C33" s="217" t="str">
        <f>Цены!B23</f>
        <v>Демонтаж порога из плитки</v>
      </c>
      <c r="D33" s="85" t="str">
        <f>Цены!C23</f>
        <v>м/п</v>
      </c>
      <c r="E33" s="152">
        <f>$I$7</f>
        <v>0</v>
      </c>
      <c r="F33" s="86">
        <f>Цены!E23</f>
        <v>596</v>
      </c>
      <c r="G33" s="111">
        <f t="shared" si="0"/>
        <v>0</v>
      </c>
      <c r="H33" s="20"/>
    </row>
    <row r="34" spans="1:8" x14ac:dyDescent="0.2">
      <c r="A34" s="5">
        <v>20</v>
      </c>
      <c r="B34" s="151"/>
      <c r="C34" s="217" t="str">
        <f>Цены!B24</f>
        <v>Демонтаж плитки</v>
      </c>
      <c r="D34" s="85" t="str">
        <f>Цены!C24</f>
        <v>м2</v>
      </c>
      <c r="E34" s="152">
        <f>$D$10</f>
        <v>0</v>
      </c>
      <c r="F34" s="86">
        <f>Цены!E24</f>
        <v>449</v>
      </c>
      <c r="G34" s="111">
        <f t="shared" si="0"/>
        <v>0</v>
      </c>
      <c r="H34" s="20"/>
    </row>
    <row r="35" spans="1:8" x14ac:dyDescent="0.2">
      <c r="A35" s="5">
        <v>21</v>
      </c>
      <c r="B35" s="151"/>
      <c r="C35" s="217" t="str">
        <f>Цены!B25</f>
        <v>Демонтаж бетонного бортика</v>
      </c>
      <c r="D35" s="85" t="str">
        <f>Цены!C25</f>
        <v>м/п</v>
      </c>
      <c r="E35" s="152">
        <f>$D$9</f>
        <v>0</v>
      </c>
      <c r="F35" s="86">
        <f>Цены!E25</f>
        <v>953</v>
      </c>
      <c r="G35" s="111">
        <f t="shared" si="0"/>
        <v>0</v>
      </c>
      <c r="H35" s="20"/>
    </row>
    <row r="36" spans="1:8" x14ac:dyDescent="0.2">
      <c r="A36" s="5">
        <v>22</v>
      </c>
      <c r="B36" s="151"/>
      <c r="C36" s="217" t="str">
        <f>Цены!B26</f>
        <v>Демонтаж стяжки до 4 см</v>
      </c>
      <c r="D36" s="85" t="str">
        <f>Цены!C26</f>
        <v>м2</v>
      </c>
      <c r="E36" s="152">
        <f>$D$10</f>
        <v>0</v>
      </c>
      <c r="F36" s="86">
        <f>Цены!E26</f>
        <v>597</v>
      </c>
      <c r="G36" s="111">
        <f t="shared" si="0"/>
        <v>0</v>
      </c>
      <c r="H36" s="20"/>
    </row>
    <row r="37" spans="1:8" x14ac:dyDescent="0.2">
      <c r="A37" s="5">
        <v>23</v>
      </c>
      <c r="B37" s="151"/>
      <c r="C37" s="217" t="str">
        <f>Цены!B27</f>
        <v>Демонтаж стяжки до 6 см</v>
      </c>
      <c r="D37" s="85" t="str">
        <f>Цены!C27</f>
        <v>м2</v>
      </c>
      <c r="E37" s="152">
        <f>$D$10</f>
        <v>0</v>
      </c>
      <c r="F37" s="86">
        <f>Цены!E27</f>
        <v>747</v>
      </c>
      <c r="G37" s="111">
        <f t="shared" si="0"/>
        <v>0</v>
      </c>
      <c r="H37" s="20"/>
    </row>
    <row r="38" spans="1:8" x14ac:dyDescent="0.2">
      <c r="A38" s="5">
        <v>24</v>
      </c>
      <c r="B38" s="151"/>
      <c r="C38" s="217" t="str">
        <f>Цены!B28</f>
        <v>Разборка гидроизоляции</v>
      </c>
      <c r="D38" s="85" t="str">
        <f>Цены!C28</f>
        <v>м2</v>
      </c>
      <c r="E38" s="152">
        <f>$D$10</f>
        <v>0</v>
      </c>
      <c r="F38" s="86">
        <f>Цены!E28</f>
        <v>261</v>
      </c>
      <c r="G38" s="111">
        <f t="shared" si="0"/>
        <v>0</v>
      </c>
      <c r="H38" s="20"/>
    </row>
    <row r="39" spans="1:8" x14ac:dyDescent="0.2">
      <c r="A39" s="5">
        <v>25</v>
      </c>
      <c r="B39" s="151"/>
      <c r="C39" s="217" t="str">
        <f>Цены!B29</f>
        <v>Сухая уборка полов под  метлу, щетку</v>
      </c>
      <c r="D39" s="85" t="str">
        <f>Цены!C29</f>
        <v>м2</v>
      </c>
      <c r="E39" s="152">
        <f>$D$10</f>
        <v>0</v>
      </c>
      <c r="F39" s="86">
        <f>Цены!E29</f>
        <v>90</v>
      </c>
      <c r="G39" s="111">
        <f t="shared" si="0"/>
        <v>0</v>
      </c>
      <c r="H39" s="20"/>
    </row>
    <row r="40" spans="1:8" x14ac:dyDescent="0.2">
      <c r="A40" s="5">
        <v>26</v>
      </c>
      <c r="B40" s="151"/>
      <c r="C40" s="84" t="str">
        <f>Цены!B30</f>
        <v>Ремонт дощатых полов (протяжка саморезами)</v>
      </c>
      <c r="D40" s="85" t="str">
        <f>Цены!C30</f>
        <v>м2</v>
      </c>
      <c r="E40" s="152">
        <f>$D$10</f>
        <v>0</v>
      </c>
      <c r="F40" s="86">
        <f>Цены!E30</f>
        <v>383</v>
      </c>
      <c r="G40" s="111">
        <f t="shared" si="0"/>
        <v>0</v>
      </c>
      <c r="H40" s="20"/>
    </row>
    <row r="41" spans="1:8" x14ac:dyDescent="0.2">
      <c r="A41" s="5">
        <v>27</v>
      </c>
      <c r="B41" s="9" t="str">
        <f>IF(SUM(B42:B71)&gt;0,1,"")</f>
        <v/>
      </c>
      <c r="C41" s="428" t="s">
        <v>24</v>
      </c>
      <c r="D41" s="428"/>
      <c r="E41" s="428"/>
      <c r="F41" s="428"/>
      <c r="G41" s="428"/>
      <c r="H41" s="20"/>
    </row>
    <row r="42" spans="1:8" x14ac:dyDescent="0.2">
      <c r="A42" s="5">
        <v>28</v>
      </c>
      <c r="B42" s="151"/>
      <c r="C42" s="84" t="str">
        <f>Цены!B32</f>
        <v>Демонтаж пластикового уголка</v>
      </c>
      <c r="D42" s="85" t="str">
        <f>Цены!C32</f>
        <v>м/п</v>
      </c>
      <c r="E42" s="152">
        <f>$G$13</f>
        <v>0</v>
      </c>
      <c r="F42" s="86">
        <f>Цены!E32</f>
        <v>80</v>
      </c>
      <c r="G42" s="111">
        <f t="shared" ref="G42:G71" si="2">E42*F42</f>
        <v>0</v>
      </c>
      <c r="H42" s="20"/>
    </row>
    <row r="43" spans="1:8" x14ac:dyDescent="0.2">
      <c r="A43" s="5">
        <v>29</v>
      </c>
      <c r="B43" s="151"/>
      <c r="C43" s="84" t="str">
        <f>Цены!B33</f>
        <v>Снятие обоев (стены)</v>
      </c>
      <c r="D43" s="85" t="str">
        <f>Цены!C33</f>
        <v>м2</v>
      </c>
      <c r="E43" s="152">
        <f>D12</f>
        <v>0</v>
      </c>
      <c r="F43" s="86">
        <f>Цены!E33</f>
        <v>188</v>
      </c>
      <c r="G43" s="111">
        <f t="shared" si="2"/>
        <v>0</v>
      </c>
      <c r="H43" s="20"/>
    </row>
    <row r="44" spans="1:8" x14ac:dyDescent="0.2">
      <c r="A44" s="5">
        <v>30</v>
      </c>
      <c r="B44" s="151"/>
      <c r="C44" s="84" t="str">
        <f>Цены!B34</f>
        <v>Снятие многослойных трудноотделяемых обоев</v>
      </c>
      <c r="D44" s="85" t="str">
        <f>Цены!C34</f>
        <v>м2</v>
      </c>
      <c r="E44" s="152">
        <f t="shared" ref="E44:E49" si="3">$D$12</f>
        <v>0</v>
      </c>
      <c r="F44" s="86">
        <f>Цены!E34</f>
        <v>419</v>
      </c>
      <c r="G44" s="111">
        <f t="shared" si="2"/>
        <v>0</v>
      </c>
      <c r="H44" s="20"/>
    </row>
    <row r="45" spans="1:8" x14ac:dyDescent="0.2">
      <c r="A45" s="5">
        <v>31</v>
      </c>
      <c r="B45" s="151"/>
      <c r="C45" s="84" t="str">
        <f>Цены!B35</f>
        <v>Снятие побелки</v>
      </c>
      <c r="D45" s="85" t="str">
        <f>Цены!C35</f>
        <v>м2</v>
      </c>
      <c r="E45" s="152">
        <f t="shared" si="3"/>
        <v>0</v>
      </c>
      <c r="F45" s="86">
        <f>Цены!E35</f>
        <v>336</v>
      </c>
      <c r="G45" s="111">
        <f t="shared" si="2"/>
        <v>0</v>
      </c>
      <c r="H45" s="20"/>
    </row>
    <row r="46" spans="1:8" x14ac:dyDescent="0.2">
      <c r="A46" s="5">
        <v>32</v>
      </c>
      <c r="B46" s="151"/>
      <c r="C46" s="84" t="str">
        <f>Цены!B36</f>
        <v>Очистка краски со стен ВЭ</v>
      </c>
      <c r="D46" s="85" t="str">
        <f>Цены!C36</f>
        <v>м2</v>
      </c>
      <c r="E46" s="152">
        <f t="shared" si="3"/>
        <v>0</v>
      </c>
      <c r="F46" s="86">
        <f>Цены!E36</f>
        <v>294</v>
      </c>
      <c r="G46" s="111">
        <f t="shared" si="2"/>
        <v>0</v>
      </c>
      <c r="H46" s="20"/>
    </row>
    <row r="47" spans="1:8" x14ac:dyDescent="0.2">
      <c r="A47" s="5">
        <v>33</v>
      </c>
      <c r="B47" s="151"/>
      <c r="C47" s="84" t="str">
        <f>Цены!B37</f>
        <v>Очистка масляной краски со стен</v>
      </c>
      <c r="D47" s="85" t="str">
        <f>Цены!C37</f>
        <v>м2</v>
      </c>
      <c r="E47" s="152">
        <f t="shared" si="3"/>
        <v>0</v>
      </c>
      <c r="F47" s="86">
        <f>Цены!E37</f>
        <v>576</v>
      </c>
      <c r="G47" s="111">
        <f t="shared" si="2"/>
        <v>0</v>
      </c>
      <c r="H47" s="20"/>
    </row>
    <row r="48" spans="1:8" x14ac:dyDescent="0.2">
      <c r="A48" s="5">
        <v>34</v>
      </c>
      <c r="B48" s="151"/>
      <c r="C48" s="84" t="str">
        <f>Цены!B38</f>
        <v>Очистка стен от "жидких" обоев</v>
      </c>
      <c r="D48" s="85" t="str">
        <f>Цены!C38</f>
        <v>м2</v>
      </c>
      <c r="E48" s="152">
        <f t="shared" si="3"/>
        <v>0</v>
      </c>
      <c r="F48" s="86">
        <f>Цены!E38</f>
        <v>234</v>
      </c>
      <c r="G48" s="111">
        <f t="shared" si="2"/>
        <v>0</v>
      </c>
      <c r="H48" s="20"/>
    </row>
    <row r="49" spans="1:8" x14ac:dyDescent="0.2">
      <c r="A49" s="5">
        <v>35</v>
      </c>
      <c r="B49" s="151"/>
      <c r="C49" s="84" t="str">
        <f>Цены!B39</f>
        <v>Очистка стен от шпаклевки</v>
      </c>
      <c r="D49" s="85" t="str">
        <f>Цены!C39</f>
        <v>м2</v>
      </c>
      <c r="E49" s="152">
        <f t="shared" si="3"/>
        <v>0</v>
      </c>
      <c r="F49" s="86">
        <f>Цены!E39</f>
        <v>291</v>
      </c>
      <c r="G49" s="111">
        <f t="shared" si="2"/>
        <v>0</v>
      </c>
      <c r="H49" s="20"/>
    </row>
    <row r="50" spans="1:8" x14ac:dyDescent="0.2">
      <c r="A50" s="5">
        <v>36</v>
      </c>
      <c r="B50" s="151"/>
      <c r="C50" s="84" t="str">
        <f>Цены!B40</f>
        <v>Расшивка  трещин/рустов</v>
      </c>
      <c r="D50" s="85" t="str">
        <f>Цены!C40</f>
        <v>м/п</v>
      </c>
      <c r="E50" s="152">
        <v>0</v>
      </c>
      <c r="F50" s="86">
        <f>Цены!E40</f>
        <v>333</v>
      </c>
      <c r="G50" s="111">
        <f t="shared" si="2"/>
        <v>0</v>
      </c>
      <c r="H50" s="20"/>
    </row>
    <row r="51" spans="1:8" x14ac:dyDescent="0.2">
      <c r="A51" s="5">
        <v>37</v>
      </c>
      <c r="B51" s="151"/>
      <c r="C51" s="84" t="str">
        <f>Цены!B41</f>
        <v>Насечка стен</v>
      </c>
      <c r="D51" s="85" t="str">
        <f>Цены!C41</f>
        <v>м2</v>
      </c>
      <c r="E51" s="152">
        <f>$D$12</f>
        <v>0</v>
      </c>
      <c r="F51" s="86">
        <f>Цены!E41</f>
        <v>188</v>
      </c>
      <c r="G51" s="111">
        <f t="shared" si="2"/>
        <v>0</v>
      </c>
      <c r="H51" s="20"/>
    </row>
    <row r="52" spans="1:8" x14ac:dyDescent="0.2">
      <c r="A52" s="5">
        <v>38</v>
      </c>
      <c r="B52" s="151"/>
      <c r="C52" s="84" t="str">
        <f>Цены!B42</f>
        <v>Расшивка плиточных швов (стены)</v>
      </c>
      <c r="D52" s="85" t="str">
        <f>Цены!C42</f>
        <v>м/п</v>
      </c>
      <c r="E52" s="152">
        <f>D9</f>
        <v>0</v>
      </c>
      <c r="F52" s="86">
        <f>Цены!E42</f>
        <v>383</v>
      </c>
      <c r="G52" s="111">
        <f t="shared" si="2"/>
        <v>0</v>
      </c>
      <c r="H52" s="20"/>
    </row>
    <row r="53" spans="1:8" x14ac:dyDescent="0.2">
      <c r="A53" s="5">
        <v>39</v>
      </c>
      <c r="B53" s="151"/>
      <c r="C53" s="84" t="str">
        <f>Цены!B43</f>
        <v>Демонтаж керамической плитки</v>
      </c>
      <c r="D53" s="85" t="str">
        <f>Цены!C43</f>
        <v>м2</v>
      </c>
      <c r="E53" s="152">
        <f>D12</f>
        <v>0</v>
      </c>
      <c r="F53" s="86">
        <f>Цены!E43</f>
        <v>449</v>
      </c>
      <c r="G53" s="111">
        <f t="shared" si="2"/>
        <v>0</v>
      </c>
      <c r="H53" s="20"/>
    </row>
    <row r="54" spans="1:8" x14ac:dyDescent="0.2">
      <c r="A54" s="5">
        <v>40</v>
      </c>
      <c r="B54" s="151"/>
      <c r="C54" s="84" t="str">
        <f>Цены!B44</f>
        <v>Отбивка плиточного клея</v>
      </c>
      <c r="D54" s="85" t="str">
        <f>Цены!C44</f>
        <v>м2</v>
      </c>
      <c r="E54" s="152">
        <f>D12</f>
        <v>0</v>
      </c>
      <c r="F54" s="86">
        <f>Цены!E44</f>
        <v>438</v>
      </c>
      <c r="G54" s="111">
        <f t="shared" si="2"/>
        <v>0</v>
      </c>
      <c r="H54" s="20"/>
    </row>
    <row r="55" spans="1:8" x14ac:dyDescent="0.2">
      <c r="A55" s="5">
        <v>41</v>
      </c>
      <c r="B55" s="151"/>
      <c r="C55" s="84" t="str">
        <f>Цены!B45</f>
        <v xml:space="preserve">Ошкуривание поверхности стен </v>
      </c>
      <c r="D55" s="85" t="str">
        <f>Цены!C45</f>
        <v>м2</v>
      </c>
      <c r="E55" s="152">
        <f t="shared" ref="E55:E63" si="4">$D$12</f>
        <v>0</v>
      </c>
      <c r="F55" s="86">
        <f>Цены!E45</f>
        <v>263</v>
      </c>
      <c r="G55" s="111">
        <f t="shared" si="2"/>
        <v>0</v>
      </c>
      <c r="H55" s="20"/>
    </row>
    <row r="56" spans="1:8" x14ac:dyDescent="0.2">
      <c r="A56" s="5">
        <v>42</v>
      </c>
      <c r="B56" s="151"/>
      <c r="C56" s="84" t="str">
        <f>Цены!B46</f>
        <v>Демонтаж панелей ПВХ (без каркаса)</v>
      </c>
      <c r="D56" s="85" t="str">
        <f>Цены!C46</f>
        <v>м2</v>
      </c>
      <c r="E56" s="152">
        <f t="shared" si="4"/>
        <v>0</v>
      </c>
      <c r="F56" s="86">
        <f>Цены!E46</f>
        <v>117</v>
      </c>
      <c r="G56" s="111">
        <f t="shared" si="2"/>
        <v>0</v>
      </c>
      <c r="H56" s="20"/>
    </row>
    <row r="57" spans="1:8" x14ac:dyDescent="0.2">
      <c r="A57" s="5">
        <v>43</v>
      </c>
      <c r="B57" s="151"/>
      <c r="C57" s="84" t="str">
        <f>Цены!B47</f>
        <v>Демонтаж облицовки стен из ДСП, вагонки</v>
      </c>
      <c r="D57" s="85" t="str">
        <f>Цены!C47</f>
        <v>м2</v>
      </c>
      <c r="E57" s="152">
        <f t="shared" si="4"/>
        <v>0</v>
      </c>
      <c r="F57" s="86">
        <f>Цены!E47</f>
        <v>366</v>
      </c>
      <c r="G57" s="111">
        <f t="shared" si="2"/>
        <v>0</v>
      </c>
      <c r="H57" s="20"/>
    </row>
    <row r="58" spans="1:8" x14ac:dyDescent="0.2">
      <c r="A58" s="5">
        <v>44</v>
      </c>
      <c r="B58" s="151"/>
      <c r="C58" s="84" t="str">
        <f>Цены!B48</f>
        <v>Демонтаж панелей ПВХ (с каркасом)</v>
      </c>
      <c r="D58" s="85" t="str">
        <f>Цены!C48</f>
        <v>м2</v>
      </c>
      <c r="E58" s="152">
        <f t="shared" si="4"/>
        <v>0</v>
      </c>
      <c r="F58" s="86">
        <f>Цены!E48</f>
        <v>186</v>
      </c>
      <c r="G58" s="111">
        <f t="shared" si="2"/>
        <v>0</v>
      </c>
      <c r="H58" s="20"/>
    </row>
    <row r="59" spans="1:8" ht="25.5" x14ac:dyDescent="0.2">
      <c r="A59" s="5">
        <v>45</v>
      </c>
      <c r="B59" s="151"/>
      <c r="C59" s="84" t="str">
        <f>Цены!B49</f>
        <v xml:space="preserve">Демонтаж обшивки стен из ГКЛ на металлокарскасе </v>
      </c>
      <c r="D59" s="85" t="str">
        <f>Цены!C49</f>
        <v>м2</v>
      </c>
      <c r="E59" s="152">
        <f t="shared" si="4"/>
        <v>0</v>
      </c>
      <c r="F59" s="86">
        <f>Цены!E49</f>
        <v>447</v>
      </c>
      <c r="G59" s="111">
        <f t="shared" si="2"/>
        <v>0</v>
      </c>
      <c r="H59" s="20"/>
    </row>
    <row r="60" spans="1:8" x14ac:dyDescent="0.2">
      <c r="A60" s="5">
        <v>46</v>
      </c>
      <c r="B60" s="151"/>
      <c r="C60" s="84" t="str">
        <f>Цены!B50</f>
        <v xml:space="preserve">Демонтаж "дранки" со стен </v>
      </c>
      <c r="D60" s="85" t="str">
        <f>Цены!C50</f>
        <v>м2</v>
      </c>
      <c r="E60" s="152">
        <f t="shared" si="4"/>
        <v>0</v>
      </c>
      <c r="F60" s="86">
        <f>Цены!E50</f>
        <v>525</v>
      </c>
      <c r="G60" s="111">
        <f t="shared" si="2"/>
        <v>0</v>
      </c>
      <c r="H60" s="20"/>
    </row>
    <row r="61" spans="1:8" x14ac:dyDescent="0.2">
      <c r="A61" s="5">
        <v>47</v>
      </c>
      <c r="B61" s="151"/>
      <c r="C61" s="84" t="str">
        <f>Цены!B51</f>
        <v xml:space="preserve">Демонтаж утеплителя </v>
      </c>
      <c r="D61" s="85" t="str">
        <f>Цены!C51</f>
        <v>м2</v>
      </c>
      <c r="E61" s="152">
        <f t="shared" si="4"/>
        <v>0</v>
      </c>
      <c r="F61" s="86">
        <f>Цены!E51</f>
        <v>285</v>
      </c>
      <c r="G61" s="111">
        <f t="shared" si="2"/>
        <v>0</v>
      </c>
      <c r="H61" s="20"/>
    </row>
    <row r="62" spans="1:8" x14ac:dyDescent="0.2">
      <c r="A62" s="5">
        <v>48</v>
      </c>
      <c r="B62" s="151"/>
      <c r="C62" s="84" t="str">
        <f>Цены!B52</f>
        <v>Отбивка штукатурки со стен</v>
      </c>
      <c r="D62" s="85" t="str">
        <f>Цены!C52</f>
        <v>м2</v>
      </c>
      <c r="E62" s="152">
        <f t="shared" si="4"/>
        <v>0</v>
      </c>
      <c r="F62" s="86">
        <f>Цены!E52</f>
        <v>522</v>
      </c>
      <c r="G62" s="111">
        <f t="shared" si="2"/>
        <v>0</v>
      </c>
      <c r="H62" s="20"/>
    </row>
    <row r="63" spans="1:8" x14ac:dyDescent="0.2">
      <c r="A63" s="5">
        <v>49</v>
      </c>
      <c r="B63" s="151"/>
      <c r="C63" s="84" t="str">
        <f>Цены!B53</f>
        <v>Демонтаж деревянных стен</v>
      </c>
      <c r="D63" s="85" t="str">
        <f>Цены!C53</f>
        <v>м2</v>
      </c>
      <c r="E63" s="152">
        <f t="shared" si="4"/>
        <v>0</v>
      </c>
      <c r="F63" s="86">
        <f>Цены!E53</f>
        <v>1148</v>
      </c>
      <c r="G63" s="111">
        <f t="shared" si="2"/>
        <v>0</v>
      </c>
      <c r="H63" s="20"/>
    </row>
    <row r="64" spans="1:8" x14ac:dyDescent="0.2">
      <c r="A64" s="5">
        <v>50</v>
      </c>
      <c r="B64" s="151"/>
      <c r="C64" s="84" t="str">
        <f>Цены!B54</f>
        <v xml:space="preserve">Демонтаж подоконного блока </v>
      </c>
      <c r="D64" s="85" t="str">
        <f>Цены!C54</f>
        <v>шт.</v>
      </c>
      <c r="E64" s="152">
        <v>1</v>
      </c>
      <c r="F64" s="86">
        <f>Цены!E54</f>
        <v>6818</v>
      </c>
      <c r="G64" s="111">
        <f t="shared" si="2"/>
        <v>6818</v>
      </c>
      <c r="H64" s="20"/>
    </row>
    <row r="65" spans="1:8" x14ac:dyDescent="0.2">
      <c r="A65" s="5">
        <v>51</v>
      </c>
      <c r="B65" s="151"/>
      <c r="C65" s="84" t="str">
        <f>Цены!B55</f>
        <v>Демонтаж стен (перегородок) в 1/2 кирпич</v>
      </c>
      <c r="D65" s="85" t="str">
        <f>Цены!C55</f>
        <v>м2</v>
      </c>
      <c r="E65" s="152">
        <f t="shared" ref="E65:E71" si="5">$D$12</f>
        <v>0</v>
      </c>
      <c r="F65" s="86">
        <f>Цены!E55</f>
        <v>1718</v>
      </c>
      <c r="G65" s="111">
        <f t="shared" si="2"/>
        <v>0</v>
      </c>
      <c r="H65" s="20"/>
    </row>
    <row r="66" spans="1:8" x14ac:dyDescent="0.2">
      <c r="A66" s="5">
        <v>52</v>
      </c>
      <c r="B66" s="151"/>
      <c r="C66" s="84" t="str">
        <f>Цены!B56</f>
        <v>Демонтаж стен (перегородок) в 1 кирпич</v>
      </c>
      <c r="D66" s="85" t="str">
        <f>Цены!C56</f>
        <v>м2</v>
      </c>
      <c r="E66" s="152">
        <f t="shared" si="5"/>
        <v>0</v>
      </c>
      <c r="F66" s="86">
        <f>Цены!E56</f>
        <v>2153</v>
      </c>
      <c r="G66" s="111">
        <f t="shared" si="2"/>
        <v>0</v>
      </c>
      <c r="H66" s="20"/>
    </row>
    <row r="67" spans="1:8" x14ac:dyDescent="0.2">
      <c r="A67" s="5">
        <v>53</v>
      </c>
      <c r="B67" s="151"/>
      <c r="C67" s="84" t="str">
        <f>Цены!B57</f>
        <v>Демонтаж стен (перегородок) в 2 кирпича</v>
      </c>
      <c r="D67" s="85" t="str">
        <f>Цены!C57</f>
        <v>м2</v>
      </c>
      <c r="E67" s="152">
        <f t="shared" si="5"/>
        <v>0</v>
      </c>
      <c r="F67" s="86">
        <f>Цены!E57</f>
        <v>2768</v>
      </c>
      <c r="G67" s="111">
        <f t="shared" si="2"/>
        <v>0</v>
      </c>
      <c r="H67" s="20"/>
    </row>
    <row r="68" spans="1:8" x14ac:dyDescent="0.2">
      <c r="A68" s="5">
        <v>54</v>
      </c>
      <c r="B68" s="151"/>
      <c r="C68" s="84" t="str">
        <f>Цены!B58</f>
        <v>Демонтаж стен из гипсолита, ПГП</v>
      </c>
      <c r="D68" s="85" t="str">
        <f>Цены!C58</f>
        <v>м2</v>
      </c>
      <c r="E68" s="152">
        <f t="shared" si="5"/>
        <v>0</v>
      </c>
      <c r="F68" s="86">
        <f>Цены!E58</f>
        <v>924</v>
      </c>
      <c r="G68" s="111">
        <f t="shared" si="2"/>
        <v>0</v>
      </c>
      <c r="H68" s="20"/>
    </row>
    <row r="69" spans="1:8" x14ac:dyDescent="0.2">
      <c r="A69" s="5">
        <v>55</v>
      </c>
      <c r="B69" s="151"/>
      <c r="C69" s="84" t="str">
        <f>Цены!B59</f>
        <v>Демонтаж стен из пеноблока</v>
      </c>
      <c r="D69" s="85" t="str">
        <f>Цены!C59</f>
        <v>м2</v>
      </c>
      <c r="E69" s="152">
        <f t="shared" si="5"/>
        <v>0</v>
      </c>
      <c r="F69" s="86">
        <f>Цены!E59</f>
        <v>966</v>
      </c>
      <c r="G69" s="111">
        <f t="shared" si="2"/>
        <v>0</v>
      </c>
      <c r="H69" s="20"/>
    </row>
    <row r="70" spans="1:8" x14ac:dyDescent="0.2">
      <c r="A70" s="5">
        <v>56</v>
      </c>
      <c r="B70" s="151"/>
      <c r="C70" s="84" t="str">
        <f>Цены!B60</f>
        <v>Демонтаж стен из ацеида, ГВЛ, ГКЛ</v>
      </c>
      <c r="D70" s="85" t="str">
        <f>Цены!C60</f>
        <v>м2</v>
      </c>
      <c r="E70" s="152">
        <f t="shared" si="5"/>
        <v>0</v>
      </c>
      <c r="F70" s="86">
        <f>Цены!E60</f>
        <v>747</v>
      </c>
      <c r="G70" s="111">
        <f t="shared" si="2"/>
        <v>0</v>
      </c>
      <c r="H70" s="20"/>
    </row>
    <row r="71" spans="1:8" x14ac:dyDescent="0.2">
      <c r="A71" s="5">
        <v>57</v>
      </c>
      <c r="B71" s="151"/>
      <c r="C71" s="84" t="str">
        <f>Цены!B61</f>
        <v>Демонтаж бетонных стен толщиной до 80 мм</v>
      </c>
      <c r="D71" s="85" t="str">
        <f>Цены!C61</f>
        <v>м2</v>
      </c>
      <c r="E71" s="152">
        <f t="shared" si="5"/>
        <v>0</v>
      </c>
      <c r="F71" s="86">
        <f>Цены!E61</f>
        <v>5798</v>
      </c>
      <c r="G71" s="111">
        <f t="shared" si="2"/>
        <v>0</v>
      </c>
      <c r="H71" s="20"/>
    </row>
    <row r="72" spans="1:8" x14ac:dyDescent="0.2">
      <c r="A72" s="5">
        <v>58</v>
      </c>
      <c r="B72" s="9" t="str">
        <f>IF(SUM(B73:B80)&gt;0,1,"")</f>
        <v/>
      </c>
      <c r="C72" s="428" t="s">
        <v>49</v>
      </c>
      <c r="D72" s="428"/>
      <c r="E72" s="428"/>
      <c r="F72" s="428"/>
      <c r="G72" s="428"/>
      <c r="H72" s="20"/>
    </row>
    <row r="73" spans="1:8" x14ac:dyDescent="0.2">
      <c r="A73" s="5">
        <v>59</v>
      </c>
      <c r="B73" s="151"/>
      <c r="C73" s="84" t="str">
        <f>Цены!B63</f>
        <v>Демонтаж уголка с откосов, углов</v>
      </c>
      <c r="D73" s="85" t="str">
        <f>Цены!C63</f>
        <v>м/п</v>
      </c>
      <c r="E73" s="152">
        <f t="shared" ref="E73:E80" si="6">$G$13</f>
        <v>0</v>
      </c>
      <c r="F73" s="86">
        <f>Цены!E63</f>
        <v>50</v>
      </c>
      <c r="G73" s="111">
        <f t="shared" ref="G73:G80" si="7">E73*F73</f>
        <v>0</v>
      </c>
      <c r="H73" s="20"/>
    </row>
    <row r="74" spans="1:8" x14ac:dyDescent="0.2">
      <c r="A74" s="5">
        <v>60</v>
      </c>
      <c r="B74" s="151"/>
      <c r="C74" s="84" t="str">
        <f>Цены!B64</f>
        <v>Демонтаж сэндвич панелей</v>
      </c>
      <c r="D74" s="85" t="str">
        <f>Цены!C64</f>
        <v>м/п</v>
      </c>
      <c r="E74" s="152">
        <f t="shared" si="6"/>
        <v>0</v>
      </c>
      <c r="F74" s="86">
        <f>Цены!E64</f>
        <v>98</v>
      </c>
      <c r="G74" s="111">
        <f t="shared" si="7"/>
        <v>0</v>
      </c>
      <c r="H74" s="20"/>
    </row>
    <row r="75" spans="1:8" x14ac:dyDescent="0.2">
      <c r="A75" s="5">
        <v>61</v>
      </c>
      <c r="B75" s="151"/>
      <c r="C75" s="84" t="str">
        <f>Цены!B65</f>
        <v>Обрезка пены с откосов, углов</v>
      </c>
      <c r="D75" s="85" t="str">
        <f>Цены!C65</f>
        <v>м/п</v>
      </c>
      <c r="E75" s="152">
        <f t="shared" si="6"/>
        <v>0</v>
      </c>
      <c r="F75" s="86">
        <f>Цены!E65</f>
        <v>51</v>
      </c>
      <c r="G75" s="111">
        <f t="shared" si="7"/>
        <v>0</v>
      </c>
      <c r="H75" s="20"/>
    </row>
    <row r="76" spans="1:8" x14ac:dyDescent="0.2">
      <c r="A76" s="5">
        <v>62</v>
      </c>
      <c r="B76" s="151"/>
      <c r="C76" s="84" t="str">
        <f>Цены!B66</f>
        <v>Очистка откосов, углов от шпаклевки</v>
      </c>
      <c r="D76" s="85" t="str">
        <f>Цены!C66</f>
        <v>м/п</v>
      </c>
      <c r="E76" s="152">
        <f t="shared" si="6"/>
        <v>0</v>
      </c>
      <c r="F76" s="86">
        <f>Цены!E66</f>
        <v>294</v>
      </c>
      <c r="G76" s="111">
        <f t="shared" si="7"/>
        <v>0</v>
      </c>
      <c r="H76" s="20"/>
    </row>
    <row r="77" spans="1:8" x14ac:dyDescent="0.2">
      <c r="A77" s="5">
        <v>63</v>
      </c>
      <c r="B77" s="151"/>
      <c r="C77" s="84" t="str">
        <f>Цены!B67</f>
        <v>Очистка от краски откосов, углов</v>
      </c>
      <c r="D77" s="85" t="str">
        <f>Цены!C67</f>
        <v>м/п</v>
      </c>
      <c r="E77" s="152">
        <f t="shared" si="6"/>
        <v>0</v>
      </c>
      <c r="F77" s="86">
        <f>Цены!E67</f>
        <v>279</v>
      </c>
      <c r="G77" s="111">
        <f t="shared" si="7"/>
        <v>0</v>
      </c>
      <c r="H77" s="20"/>
    </row>
    <row r="78" spans="1:8" x14ac:dyDescent="0.2">
      <c r="A78" s="5">
        <v>64</v>
      </c>
      <c r="B78" s="151"/>
      <c r="C78" s="84" t="str">
        <f>Цены!B68</f>
        <v>Демонтаж бетонного подоконника</v>
      </c>
      <c r="D78" s="85" t="str">
        <f>Цены!C68</f>
        <v>м/п</v>
      </c>
      <c r="E78" s="152">
        <f t="shared" si="6"/>
        <v>0</v>
      </c>
      <c r="F78" s="86">
        <f>Цены!E68</f>
        <v>1089</v>
      </c>
      <c r="G78" s="111">
        <f t="shared" si="7"/>
        <v>0</v>
      </c>
      <c r="H78" s="20"/>
    </row>
    <row r="79" spans="1:8" x14ac:dyDescent="0.2">
      <c r="A79" s="5">
        <v>65</v>
      </c>
      <c r="B79" s="151"/>
      <c r="C79" s="84" t="str">
        <f>Цены!B69</f>
        <v>Отбивка штукатурки с откосов, углов</v>
      </c>
      <c r="D79" s="85" t="str">
        <f>Цены!C69</f>
        <v>м/п</v>
      </c>
      <c r="E79" s="152">
        <f t="shared" si="6"/>
        <v>0</v>
      </c>
      <c r="F79" s="86">
        <f>Цены!E69</f>
        <v>381</v>
      </c>
      <c r="G79" s="111">
        <f t="shared" si="7"/>
        <v>0</v>
      </c>
      <c r="H79" s="20"/>
    </row>
    <row r="80" spans="1:8" x14ac:dyDescent="0.2">
      <c r="A80" s="5">
        <v>66</v>
      </c>
      <c r="B80" s="151"/>
      <c r="C80" s="84" t="str">
        <f>Цены!B70</f>
        <v>Демонтаж откосов из ГКЛв</v>
      </c>
      <c r="D80" s="85" t="str">
        <f>Цены!C70</f>
        <v>м/п</v>
      </c>
      <c r="E80" s="152">
        <f t="shared" si="6"/>
        <v>0</v>
      </c>
      <c r="F80" s="86">
        <f>Цены!E70</f>
        <v>210</v>
      </c>
      <c r="G80" s="111">
        <f t="shared" si="7"/>
        <v>0</v>
      </c>
      <c r="H80" s="20"/>
    </row>
    <row r="81" spans="1:8" x14ac:dyDescent="0.2">
      <c r="A81" s="5">
        <v>67</v>
      </c>
      <c r="B81" s="9" t="str">
        <f>IF(SUM(B82:B99)&gt;0,1,"")</f>
        <v/>
      </c>
      <c r="C81" s="428" t="s">
        <v>59</v>
      </c>
      <c r="D81" s="428"/>
      <c r="E81" s="428"/>
      <c r="F81" s="428"/>
      <c r="G81" s="428"/>
      <c r="H81" s="20"/>
    </row>
    <row r="82" spans="1:8" x14ac:dyDescent="0.2">
      <c r="A82" s="5">
        <v>68</v>
      </c>
      <c r="B82" s="151"/>
      <c r="C82" s="84" t="str">
        <f>Цены!B72</f>
        <v xml:space="preserve">Демонтаж лепнины без сохранения </v>
      </c>
      <c r="D82" s="85" t="str">
        <f>Цены!C72</f>
        <v>м/п</v>
      </c>
      <c r="E82" s="152">
        <f>$D$9</f>
        <v>0</v>
      </c>
      <c r="F82" s="86">
        <f>Цены!E72</f>
        <v>171</v>
      </c>
      <c r="G82" s="111">
        <f t="shared" ref="G82:G99" si="8">E82*F82</f>
        <v>0</v>
      </c>
      <c r="H82" s="20"/>
    </row>
    <row r="83" spans="1:8" x14ac:dyDescent="0.2">
      <c r="A83" s="5">
        <v>69</v>
      </c>
      <c r="B83" s="151"/>
      <c r="C83" s="84" t="str">
        <f>Цены!B73</f>
        <v>Демонтаж потолочного плинтуса</v>
      </c>
      <c r="D83" s="85" t="str">
        <f>Цены!C73</f>
        <v>м/п</v>
      </c>
      <c r="E83" s="152">
        <f>$D$9</f>
        <v>0</v>
      </c>
      <c r="F83" s="86">
        <f>Цены!E73</f>
        <v>138</v>
      </c>
      <c r="G83" s="111">
        <f t="shared" si="8"/>
        <v>0</v>
      </c>
      <c r="H83" s="20"/>
    </row>
    <row r="84" spans="1:8" x14ac:dyDescent="0.2">
      <c r="A84" s="5">
        <v>70</v>
      </c>
      <c r="B84" s="151"/>
      <c r="C84" s="84" t="str">
        <f>Цены!B74</f>
        <v>Демонтаж подвесных потолков ГКЛ</v>
      </c>
      <c r="D84" s="85" t="str">
        <f>Цены!C74</f>
        <v>м2</v>
      </c>
      <c r="E84" s="152">
        <f t="shared" ref="E84:E98" si="9">$D$10</f>
        <v>0</v>
      </c>
      <c r="F84" s="86">
        <f>Цены!E74</f>
        <v>488</v>
      </c>
      <c r="G84" s="111">
        <f t="shared" si="8"/>
        <v>0</v>
      </c>
      <c r="H84" s="20"/>
    </row>
    <row r="85" spans="1:8" x14ac:dyDescent="0.2">
      <c r="A85" s="5">
        <v>71</v>
      </c>
      <c r="B85" s="151"/>
      <c r="C85" s="84" t="str">
        <f>Цены!B75</f>
        <v>Демонтаж реечного потолка</v>
      </c>
      <c r="D85" s="85" t="str">
        <f>Цены!C75</f>
        <v>м2</v>
      </c>
      <c r="E85" s="152">
        <f t="shared" si="9"/>
        <v>0</v>
      </c>
      <c r="F85" s="86">
        <f>Цены!E75</f>
        <v>234</v>
      </c>
      <c r="G85" s="111">
        <f t="shared" si="8"/>
        <v>0</v>
      </c>
      <c r="H85" s="20"/>
    </row>
    <row r="86" spans="1:8" ht="25.5" x14ac:dyDescent="0.2">
      <c r="A86" s="5">
        <v>72</v>
      </c>
      <c r="B86" s="151"/>
      <c r="C86" s="84" t="str">
        <f>Цены!B76</f>
        <v>Демонтаж кассетного подвесного потолка (армстронг)</v>
      </c>
      <c r="D86" s="85" t="str">
        <f>Цены!C76</f>
        <v>м2</v>
      </c>
      <c r="E86" s="152">
        <f t="shared" si="9"/>
        <v>0</v>
      </c>
      <c r="F86" s="86">
        <f>Цены!E76</f>
        <v>177</v>
      </c>
      <c r="G86" s="111">
        <f t="shared" si="8"/>
        <v>0</v>
      </c>
      <c r="H86" s="20"/>
    </row>
    <row r="87" spans="1:8" ht="25.5" x14ac:dyDescent="0.2">
      <c r="A87" s="5">
        <v>73</v>
      </c>
      <c r="B87" s="151"/>
      <c r="C87" s="84" t="str">
        <f>Цены!B77</f>
        <v>Демонтаж панелей кассетного потолка без профиля (армстронг)</v>
      </c>
      <c r="D87" s="85" t="str">
        <f>Цены!C77</f>
        <v>м2</v>
      </c>
      <c r="E87" s="152">
        <f t="shared" si="9"/>
        <v>0</v>
      </c>
      <c r="F87" s="86">
        <f>Цены!E77</f>
        <v>98</v>
      </c>
      <c r="G87" s="111">
        <f t="shared" si="8"/>
        <v>0</v>
      </c>
      <c r="H87" s="20"/>
    </row>
    <row r="88" spans="1:8" x14ac:dyDescent="0.2">
      <c r="A88" s="5">
        <v>74</v>
      </c>
      <c r="B88" s="151"/>
      <c r="C88" s="84" t="str">
        <f>Цены!B78</f>
        <v>Демонтаж потолочных панелей (на клею)</v>
      </c>
      <c r="D88" s="85" t="str">
        <f>Цены!C78</f>
        <v>м2</v>
      </c>
      <c r="E88" s="152">
        <f t="shared" si="9"/>
        <v>0</v>
      </c>
      <c r="F88" s="86">
        <f>Цены!E78</f>
        <v>156</v>
      </c>
      <c r="G88" s="111">
        <f t="shared" si="8"/>
        <v>0</v>
      </c>
      <c r="H88" s="20"/>
    </row>
    <row r="89" spans="1:8" x14ac:dyDescent="0.2">
      <c r="A89" s="5">
        <v>75</v>
      </c>
      <c r="B89" s="151"/>
      <c r="C89" s="84" t="str">
        <f>Цены!B79</f>
        <v>Демонтаж натяжного потолка (включая профиль)</v>
      </c>
      <c r="D89" s="85" t="str">
        <f>Цены!C79</f>
        <v>м2</v>
      </c>
      <c r="E89" s="152">
        <f t="shared" si="9"/>
        <v>0</v>
      </c>
      <c r="F89" s="86">
        <f>Цены!E79</f>
        <v>180</v>
      </c>
      <c r="G89" s="111">
        <f t="shared" si="8"/>
        <v>0</v>
      </c>
      <c r="H89" s="20"/>
    </row>
    <row r="90" spans="1:8" x14ac:dyDescent="0.2">
      <c r="A90" s="5">
        <v>76</v>
      </c>
      <c r="B90" s="151"/>
      <c r="C90" s="84" t="str">
        <f>Цены!B80</f>
        <v xml:space="preserve">Снятие полистирольных плиток </v>
      </c>
      <c r="D90" s="85" t="str">
        <f>Цены!C80</f>
        <v>м2</v>
      </c>
      <c r="E90" s="152">
        <f t="shared" si="9"/>
        <v>0</v>
      </c>
      <c r="F90" s="86">
        <f>Цены!E80</f>
        <v>171</v>
      </c>
      <c r="G90" s="111">
        <f t="shared" si="8"/>
        <v>0</v>
      </c>
      <c r="H90" s="20"/>
    </row>
    <row r="91" spans="1:8" x14ac:dyDescent="0.2">
      <c r="A91" s="5">
        <v>77</v>
      </c>
      <c r="B91" s="151"/>
      <c r="C91" s="84" t="str">
        <f>Цены!B81</f>
        <v>Демонтаж потолков из ацеида, гипсолита</v>
      </c>
      <c r="D91" s="85" t="str">
        <f>Цены!C81</f>
        <v>м2</v>
      </c>
      <c r="E91" s="152">
        <f t="shared" si="9"/>
        <v>0</v>
      </c>
      <c r="F91" s="86">
        <f>Цены!E81</f>
        <v>923</v>
      </c>
      <c r="G91" s="111">
        <f t="shared" si="8"/>
        <v>0</v>
      </c>
      <c r="H91" s="20"/>
    </row>
    <row r="92" spans="1:8" x14ac:dyDescent="0.2">
      <c r="A92" s="5">
        <v>78</v>
      </c>
      <c r="B92" s="151"/>
      <c r="C92" s="84" t="str">
        <f>Цены!B82</f>
        <v>Очистка от побелки</v>
      </c>
      <c r="D92" s="85" t="str">
        <f>Цены!C82</f>
        <v>м2</v>
      </c>
      <c r="E92" s="152">
        <f t="shared" si="9"/>
        <v>0</v>
      </c>
      <c r="F92" s="86">
        <f>Цены!E82</f>
        <v>441</v>
      </c>
      <c r="G92" s="111">
        <f t="shared" si="8"/>
        <v>0</v>
      </c>
      <c r="H92" s="20"/>
    </row>
    <row r="93" spans="1:8" x14ac:dyDescent="0.2">
      <c r="A93" s="5">
        <v>79</v>
      </c>
      <c r="B93" s="151"/>
      <c r="C93" s="84" t="str">
        <f>Цены!B83</f>
        <v>Очистка от краски ВЭ</v>
      </c>
      <c r="D93" s="85" t="str">
        <f>Цены!C83</f>
        <v>м2</v>
      </c>
      <c r="E93" s="152">
        <f t="shared" si="9"/>
        <v>0</v>
      </c>
      <c r="F93" s="86">
        <f>Цены!E83</f>
        <v>351</v>
      </c>
      <c r="G93" s="111">
        <f t="shared" si="8"/>
        <v>0</v>
      </c>
      <c r="H93" s="20"/>
    </row>
    <row r="94" spans="1:8" x14ac:dyDescent="0.2">
      <c r="A94" s="5">
        <v>80</v>
      </c>
      <c r="B94" s="151"/>
      <c r="C94" s="84" t="str">
        <f>Цены!B84</f>
        <v>Очистка потолков от масляной краски</v>
      </c>
      <c r="D94" s="85" t="str">
        <f>Цены!C84</f>
        <v>м2</v>
      </c>
      <c r="E94" s="152">
        <f t="shared" si="9"/>
        <v>0</v>
      </c>
      <c r="F94" s="86">
        <f>Цены!E84</f>
        <v>936</v>
      </c>
      <c r="G94" s="111">
        <f t="shared" si="8"/>
        <v>0</v>
      </c>
      <c r="H94" s="20"/>
    </row>
    <row r="95" spans="1:8" x14ac:dyDescent="0.2">
      <c r="A95" s="5">
        <v>81</v>
      </c>
      <c r="B95" s="151"/>
      <c r="C95" s="84" t="str">
        <f>Цены!B85</f>
        <v>Снятие обоев (потолок)</v>
      </c>
      <c r="D95" s="85" t="str">
        <f>Цены!C85</f>
        <v>м2</v>
      </c>
      <c r="E95" s="152">
        <f t="shared" si="9"/>
        <v>0</v>
      </c>
      <c r="F95" s="86">
        <f>Цены!E85</f>
        <v>218</v>
      </c>
      <c r="G95" s="111">
        <f t="shared" si="8"/>
        <v>0</v>
      </c>
      <c r="H95" s="20"/>
    </row>
    <row r="96" spans="1:8" x14ac:dyDescent="0.2">
      <c r="A96" s="5">
        <v>82</v>
      </c>
      <c r="B96" s="151"/>
      <c r="C96" s="84" t="str">
        <f>Цены!B86</f>
        <v>Снятие многослойных трудноотделяемых обоев</v>
      </c>
      <c r="D96" s="85" t="str">
        <f>Цены!C86</f>
        <v>м2</v>
      </c>
      <c r="E96" s="152">
        <f t="shared" si="9"/>
        <v>0</v>
      </c>
      <c r="F96" s="86">
        <f>Цены!E86</f>
        <v>486</v>
      </c>
      <c r="G96" s="111">
        <f t="shared" si="8"/>
        <v>0</v>
      </c>
      <c r="H96" s="20"/>
    </row>
    <row r="97" spans="1:8" x14ac:dyDescent="0.2">
      <c r="A97" s="5">
        <v>83</v>
      </c>
      <c r="B97" s="151"/>
      <c r="C97" s="84" t="str">
        <f>Цены!B87</f>
        <v>Очистка потолка от шпаклевки</v>
      </c>
      <c r="D97" s="85" t="str">
        <f>Цены!C87</f>
        <v>м2</v>
      </c>
      <c r="E97" s="152">
        <f t="shared" si="9"/>
        <v>0</v>
      </c>
      <c r="F97" s="86">
        <f>Цены!E87</f>
        <v>426</v>
      </c>
      <c r="G97" s="111">
        <f t="shared" si="8"/>
        <v>0</v>
      </c>
      <c r="H97" s="20"/>
    </row>
    <row r="98" spans="1:8" x14ac:dyDescent="0.2">
      <c r="A98" s="5">
        <v>84</v>
      </c>
      <c r="B98" s="151"/>
      <c r="C98" s="84" t="str">
        <f>Цены!B88</f>
        <v>Отбивка  штукатурки</v>
      </c>
      <c r="D98" s="85" t="str">
        <f>Цены!C88</f>
        <v>м2</v>
      </c>
      <c r="E98" s="152">
        <f t="shared" si="9"/>
        <v>0</v>
      </c>
      <c r="F98" s="86">
        <f>Цены!E88</f>
        <v>486</v>
      </c>
      <c r="G98" s="111">
        <f t="shared" si="8"/>
        <v>0</v>
      </c>
      <c r="H98" s="20"/>
    </row>
    <row r="99" spans="1:8" x14ac:dyDescent="0.2">
      <c r="A99" s="5">
        <v>85</v>
      </c>
      <c r="B99" s="151"/>
      <c r="C99" s="84" t="str">
        <f>Цены!B89</f>
        <v>Расшивка трещин рустов</v>
      </c>
      <c r="D99" s="85" t="str">
        <f>Цены!C89</f>
        <v>м/п</v>
      </c>
      <c r="E99" s="152">
        <f>$D$9</f>
        <v>0</v>
      </c>
      <c r="F99" s="86">
        <f>Цены!E89</f>
        <v>312</v>
      </c>
      <c r="G99" s="111">
        <f t="shared" si="8"/>
        <v>0</v>
      </c>
      <c r="H99" s="20"/>
    </row>
    <row r="100" spans="1:8" x14ac:dyDescent="0.2">
      <c r="A100" s="5">
        <v>86</v>
      </c>
      <c r="B100" s="9" t="str">
        <f>IF(SUM(B101:B117)&gt;0,1,"")</f>
        <v/>
      </c>
      <c r="C100" s="428" t="s">
        <v>71</v>
      </c>
      <c r="D100" s="428"/>
      <c r="E100" s="428"/>
      <c r="F100" s="428"/>
      <c r="G100" s="428"/>
      <c r="H100" s="20"/>
    </row>
    <row r="101" spans="1:8" x14ac:dyDescent="0.2">
      <c r="A101" s="5">
        <v>87</v>
      </c>
      <c r="B101" s="151"/>
      <c r="C101" s="84" t="str">
        <f>Цены!B91</f>
        <v>Демонтаж  наличников</v>
      </c>
      <c r="D101" s="85" t="str">
        <f>Цены!C91</f>
        <v>м/п</v>
      </c>
      <c r="E101" s="152">
        <f>($I$13+$J$13*2)*2</f>
        <v>0</v>
      </c>
      <c r="F101" s="86">
        <f>Цены!E91</f>
        <v>98</v>
      </c>
      <c r="G101" s="111">
        <f t="shared" ref="G101:G116" si="10">E101*F101</f>
        <v>0</v>
      </c>
      <c r="H101" s="20"/>
    </row>
    <row r="102" spans="1:8" x14ac:dyDescent="0.2">
      <c r="A102" s="5">
        <v>88</v>
      </c>
      <c r="B102" s="151"/>
      <c r="C102" s="84" t="str">
        <f>Цены!B92</f>
        <v xml:space="preserve">Демонтаж дверной ручки / замка </v>
      </c>
      <c r="D102" s="85" t="str">
        <f>Цены!C92</f>
        <v>шт.</v>
      </c>
      <c r="E102" s="152">
        <v>1</v>
      </c>
      <c r="F102" s="86">
        <f>Цены!E92</f>
        <v>318</v>
      </c>
      <c r="G102" s="111">
        <f t="shared" si="10"/>
        <v>318</v>
      </c>
      <c r="H102" s="20"/>
    </row>
    <row r="103" spans="1:8" x14ac:dyDescent="0.2">
      <c r="A103" s="5">
        <v>89</v>
      </c>
      <c r="B103" s="151"/>
      <c r="C103" s="84" t="str">
        <f>Цены!B93</f>
        <v>Демонтаж бетонного подоконника</v>
      </c>
      <c r="D103" s="85" t="str">
        <f>Цены!C93</f>
        <v>м/п</v>
      </c>
      <c r="E103" s="152">
        <v>1</v>
      </c>
      <c r="F103" s="86">
        <f>Цены!E93</f>
        <v>1089</v>
      </c>
      <c r="G103" s="111">
        <f t="shared" si="10"/>
        <v>1089</v>
      </c>
      <c r="H103" s="20"/>
    </row>
    <row r="104" spans="1:8" x14ac:dyDescent="0.2">
      <c r="A104" s="5">
        <v>90</v>
      </c>
      <c r="B104" s="151"/>
      <c r="C104" s="84" t="str">
        <f>Цены!B94</f>
        <v xml:space="preserve">Демонтаж деревянной межкомнатной двери </v>
      </c>
      <c r="D104" s="85" t="str">
        <f>Цены!C94</f>
        <v>шт.</v>
      </c>
      <c r="E104" s="152">
        <v>1</v>
      </c>
      <c r="F104" s="86">
        <f>Цены!E94</f>
        <v>480</v>
      </c>
      <c r="G104" s="111">
        <f t="shared" si="10"/>
        <v>480</v>
      </c>
      <c r="H104" s="20"/>
    </row>
    <row r="105" spans="1:8" ht="25.5" x14ac:dyDescent="0.2">
      <c r="A105" s="5">
        <v>91</v>
      </c>
      <c r="B105" s="151"/>
      <c r="C105" s="84" t="str">
        <f>Цены!B95</f>
        <v>Демонтаж деревянной межкомнатной двери с сохранением</v>
      </c>
      <c r="D105" s="85" t="str">
        <f>Цены!C95</f>
        <v>шт.</v>
      </c>
      <c r="E105" s="152">
        <v>1</v>
      </c>
      <c r="F105" s="86">
        <f>Цены!E95</f>
        <v>1332</v>
      </c>
      <c r="G105" s="111">
        <f t="shared" si="10"/>
        <v>1332</v>
      </c>
      <c r="H105" s="20"/>
    </row>
    <row r="106" spans="1:8" x14ac:dyDescent="0.2">
      <c r="A106" s="5">
        <v>92</v>
      </c>
      <c r="B106" s="151"/>
      <c r="C106" s="84" t="str">
        <f>Цены!B96</f>
        <v>Демонтаж  наличников (с сохранением)</v>
      </c>
      <c r="D106" s="85" t="str">
        <f>Цены!C96</f>
        <v>м/п</v>
      </c>
      <c r="E106" s="152">
        <f>($I$13+$J$13*2)*2</f>
        <v>0</v>
      </c>
      <c r="F106" s="86">
        <f>Цены!E96</f>
        <v>482</v>
      </c>
      <c r="G106" s="111">
        <f t="shared" si="10"/>
        <v>0</v>
      </c>
      <c r="H106" s="20"/>
    </row>
    <row r="107" spans="1:8" x14ac:dyDescent="0.2">
      <c r="A107" s="5">
        <v>93</v>
      </c>
      <c r="B107" s="151"/>
      <c r="C107" s="84" t="str">
        <f>Цены!B97</f>
        <v>Снятие деревянной двери с петель</v>
      </c>
      <c r="D107" s="85" t="str">
        <f>Цены!C97</f>
        <v>шт.</v>
      </c>
      <c r="E107" s="152">
        <v>1</v>
      </c>
      <c r="F107" s="86">
        <f>Цены!E97</f>
        <v>383</v>
      </c>
      <c r="G107" s="111">
        <f t="shared" si="10"/>
        <v>383</v>
      </c>
      <c r="H107" s="20"/>
    </row>
    <row r="108" spans="1:8" x14ac:dyDescent="0.2">
      <c r="A108" s="5">
        <v>94</v>
      </c>
      <c r="B108" s="151"/>
      <c r="C108" s="84" t="str">
        <f>Цены!B98</f>
        <v>Демонтаж металлической двери</v>
      </c>
      <c r="D108" s="85" t="str">
        <f>Цены!C98</f>
        <v>шт.</v>
      </c>
      <c r="E108" s="152">
        <v>1</v>
      </c>
      <c r="F108" s="86">
        <f>Цены!E98</f>
        <v>2042</v>
      </c>
      <c r="G108" s="111">
        <f t="shared" si="10"/>
        <v>2042</v>
      </c>
      <c r="H108" s="20"/>
    </row>
    <row r="109" spans="1:8" ht="12.75" customHeight="1" x14ac:dyDescent="0.2">
      <c r="A109" s="5">
        <v>95</v>
      </c>
      <c r="B109" s="151"/>
      <c r="C109" s="84" t="str">
        <f>Цены!B99</f>
        <v>Очистка наличников или дверной коробки от краски</v>
      </c>
      <c r="D109" s="85" t="str">
        <f>Цены!C99</f>
        <v>м/п</v>
      </c>
      <c r="E109" s="152">
        <f>($I$13+$J$13*2)*2</f>
        <v>0</v>
      </c>
      <c r="F109" s="86">
        <f>Цены!E99</f>
        <v>848</v>
      </c>
      <c r="G109" s="111">
        <f t="shared" si="10"/>
        <v>0</v>
      </c>
      <c r="H109" s="20"/>
    </row>
    <row r="110" spans="1:8" x14ac:dyDescent="0.2">
      <c r="A110" s="5">
        <v>96</v>
      </c>
      <c r="B110" s="151"/>
      <c r="C110" s="84" t="str">
        <f>Цены!B100</f>
        <v xml:space="preserve">Демонтаж откосов из сэндвич /ПВХ панелей </v>
      </c>
      <c r="D110" s="85" t="str">
        <f>Цены!C100</f>
        <v>м/п</v>
      </c>
      <c r="E110" s="152">
        <f>$G$13</f>
        <v>0</v>
      </c>
      <c r="F110" s="86">
        <f>Цены!E100</f>
        <v>165</v>
      </c>
      <c r="G110" s="111">
        <f t="shared" si="10"/>
        <v>0</v>
      </c>
      <c r="H110" s="20"/>
    </row>
    <row r="111" spans="1:8" x14ac:dyDescent="0.2">
      <c r="A111" s="5">
        <v>97</v>
      </c>
      <c r="B111" s="151"/>
      <c r="C111" s="84" t="str">
        <f>Цены!B101</f>
        <v xml:space="preserve">Демонтаж штукатурных откосов </v>
      </c>
      <c r="D111" s="85" t="str">
        <f>Цены!C101</f>
        <v>м/п</v>
      </c>
      <c r="E111" s="152">
        <f>$G$13</f>
        <v>0</v>
      </c>
      <c r="F111" s="86">
        <f>Цены!E101</f>
        <v>381</v>
      </c>
      <c r="G111" s="111">
        <f t="shared" si="10"/>
        <v>0</v>
      </c>
      <c r="H111" s="20"/>
    </row>
    <row r="112" spans="1:8" x14ac:dyDescent="0.2">
      <c r="A112" s="5">
        <v>98</v>
      </c>
      <c r="B112" s="151"/>
      <c r="C112" s="84" t="str">
        <f>Цены!B102</f>
        <v>Демонтаж оконного блока (без сохранения)</v>
      </c>
      <c r="D112" s="85" t="str">
        <f>Цены!C102</f>
        <v>м2</v>
      </c>
      <c r="E112" s="152">
        <f>$K$13*$L$13</f>
        <v>0</v>
      </c>
      <c r="F112" s="86">
        <f>Цены!E102</f>
        <v>822</v>
      </c>
      <c r="G112" s="111">
        <f t="shared" si="10"/>
        <v>0</v>
      </c>
      <c r="H112" s="20"/>
    </row>
    <row r="113" spans="1:8" x14ac:dyDescent="0.2">
      <c r="A113" s="5">
        <v>99</v>
      </c>
      <c r="B113" s="151"/>
      <c r="C113" s="84" t="str">
        <f>Цены!B103</f>
        <v>Демонтаж оконного блока (с сохранением)</v>
      </c>
      <c r="D113" s="85" t="str">
        <f>Цены!C103</f>
        <v>м2</v>
      </c>
      <c r="E113" s="152">
        <f>$K$13*$L$13</f>
        <v>0</v>
      </c>
      <c r="F113" s="86">
        <f>Цены!E103</f>
        <v>1275</v>
      </c>
      <c r="G113" s="111">
        <f t="shared" si="10"/>
        <v>0</v>
      </c>
      <c r="H113" s="20"/>
    </row>
    <row r="114" spans="1:8" x14ac:dyDescent="0.2">
      <c r="A114" s="5">
        <v>100</v>
      </c>
      <c r="B114" s="151"/>
      <c r="C114" s="84" t="str">
        <f>Цены!B104</f>
        <v>Демонтаж арки дверного проема (ГКЛ, дерево)</v>
      </c>
      <c r="D114" s="85" t="str">
        <f>Цены!C104</f>
        <v>шт.</v>
      </c>
      <c r="E114" s="152">
        <v>1</v>
      </c>
      <c r="F114" s="86">
        <f>Цены!E104</f>
        <v>1212</v>
      </c>
      <c r="G114" s="111">
        <f t="shared" si="10"/>
        <v>1212</v>
      </c>
      <c r="H114" s="20"/>
    </row>
    <row r="115" spans="1:8" x14ac:dyDescent="0.2">
      <c r="A115" s="5">
        <v>101</v>
      </c>
      <c r="B115" s="151"/>
      <c r="C115" s="84" t="str">
        <f>Цены!B105</f>
        <v>Демонтаж  подоконника</v>
      </c>
      <c r="D115" s="85" t="str">
        <f>Цены!C105</f>
        <v>шт.</v>
      </c>
      <c r="E115" s="152">
        <v>1</v>
      </c>
      <c r="F115" s="86">
        <f>Цены!E105</f>
        <v>455</v>
      </c>
      <c r="G115" s="111">
        <f t="shared" si="10"/>
        <v>455</v>
      </c>
      <c r="H115" s="20"/>
    </row>
    <row r="116" spans="1:8" x14ac:dyDescent="0.2">
      <c r="A116" s="5">
        <v>102</v>
      </c>
      <c r="B116" s="151"/>
      <c r="C116" s="84" t="str">
        <f>Цены!B106</f>
        <v>Очистка окна от краски</v>
      </c>
      <c r="D116" s="85" t="str">
        <f>Цены!C106</f>
        <v>м/п</v>
      </c>
      <c r="E116" s="152">
        <f>$G$13</f>
        <v>0</v>
      </c>
      <c r="F116" s="86">
        <f>Цены!E106</f>
        <v>1872</v>
      </c>
      <c r="G116" s="111">
        <f t="shared" si="10"/>
        <v>0</v>
      </c>
      <c r="H116" s="20"/>
    </row>
    <row r="117" spans="1:8" x14ac:dyDescent="0.2">
      <c r="A117" s="5">
        <v>103</v>
      </c>
      <c r="B117" s="9" t="str">
        <f>IF(SUM(B118:B122)&gt;0,1,"")</f>
        <v/>
      </c>
      <c r="C117" s="428" t="s">
        <v>84</v>
      </c>
      <c r="D117" s="428"/>
      <c r="E117" s="428"/>
      <c r="F117" s="428"/>
      <c r="G117" s="428"/>
      <c r="H117" s="20"/>
    </row>
    <row r="118" spans="1:8" ht="18" customHeight="1" x14ac:dyDescent="0.2">
      <c r="A118" s="5">
        <v>104</v>
      </c>
      <c r="B118" s="151"/>
      <c r="C118" s="84" t="str">
        <f>Цены!B108</f>
        <v>Демонтаж встроенных шкафов и полок, антресолей</v>
      </c>
      <c r="D118" s="85" t="str">
        <f>Цены!C108</f>
        <v>м2</v>
      </c>
      <c r="E118" s="152">
        <v>1</v>
      </c>
      <c r="F118" s="86">
        <f>Цены!E108</f>
        <v>1122</v>
      </c>
      <c r="G118" s="111">
        <f>E118*F118</f>
        <v>1122</v>
      </c>
      <c r="H118" s="20"/>
    </row>
    <row r="119" spans="1:8" x14ac:dyDescent="0.2">
      <c r="A119" s="5">
        <v>105</v>
      </c>
      <c r="B119" s="151"/>
      <c r="C119" s="84" t="str">
        <f>Цены!B109</f>
        <v>Демонтаж карнизов</v>
      </c>
      <c r="D119" s="85" t="str">
        <f>Цены!C109</f>
        <v>м/п</v>
      </c>
      <c r="E119" s="152">
        <f>$G$10</f>
        <v>0</v>
      </c>
      <c r="F119" s="86">
        <f>Цены!E109</f>
        <v>284</v>
      </c>
      <c r="G119" s="111">
        <f>E119*F119</f>
        <v>0</v>
      </c>
      <c r="H119" s="20"/>
    </row>
    <row r="120" spans="1:8" x14ac:dyDescent="0.2">
      <c r="A120" s="5">
        <v>106</v>
      </c>
      <c r="B120" s="151"/>
      <c r="C120" s="84" t="str">
        <f>Цены!B110</f>
        <v>Демонтаж вентиляционной решетки</v>
      </c>
      <c r="D120" s="85" t="str">
        <f>Цены!C110</f>
        <v>шт.</v>
      </c>
      <c r="E120" s="152">
        <v>1</v>
      </c>
      <c r="F120" s="86">
        <f>Цены!E110</f>
        <v>117</v>
      </c>
      <c r="G120" s="111">
        <f>E120*F120</f>
        <v>117</v>
      </c>
      <c r="H120" s="20"/>
    </row>
    <row r="121" spans="1:8" x14ac:dyDescent="0.2">
      <c r="A121" s="5">
        <v>107</v>
      </c>
      <c r="B121" s="151"/>
      <c r="C121" s="84" t="str">
        <f>Цены!B111</f>
        <v>Демонтаж  воздуховодов</v>
      </c>
      <c r="D121" s="85" t="str">
        <f>Цены!C111</f>
        <v>м/п</v>
      </c>
      <c r="E121" s="152">
        <v>1</v>
      </c>
      <c r="F121" s="86">
        <f>Цены!E111</f>
        <v>273</v>
      </c>
      <c r="G121" s="111">
        <f>E121*F121</f>
        <v>273</v>
      </c>
      <c r="H121" s="20"/>
    </row>
    <row r="122" spans="1:8" x14ac:dyDescent="0.2">
      <c r="A122" s="5">
        <v>108</v>
      </c>
      <c r="B122" s="151"/>
      <c r="C122" s="84" t="str">
        <f>Цены!B112</f>
        <v>Срез  металлоконструкций</v>
      </c>
      <c r="D122" s="85" t="str">
        <f>Цены!C112</f>
        <v>шт.</v>
      </c>
      <c r="E122" s="152">
        <v>1</v>
      </c>
      <c r="F122" s="86">
        <f>Цены!E112</f>
        <v>117</v>
      </c>
      <c r="G122" s="111">
        <f>E122*F122</f>
        <v>117</v>
      </c>
      <c r="H122" s="20"/>
    </row>
    <row r="123" spans="1:8" x14ac:dyDescent="0.2">
      <c r="A123" s="5">
        <v>109</v>
      </c>
      <c r="B123" s="9" t="str">
        <f>IF(SUM(B124:B149)&gt;0,1,"")</f>
        <v/>
      </c>
      <c r="C123" s="428" t="s">
        <v>89</v>
      </c>
      <c r="D123" s="428"/>
      <c r="E123" s="428"/>
      <c r="F123" s="428"/>
      <c r="G123" s="428"/>
      <c r="H123" s="20"/>
    </row>
    <row r="124" spans="1:8" x14ac:dyDescent="0.2">
      <c r="A124" s="5">
        <v>110</v>
      </c>
      <c r="B124" s="151"/>
      <c r="C124" s="84" t="str">
        <f>Цены!B114</f>
        <v>Демонтаж  смесителя</v>
      </c>
      <c r="D124" s="85" t="str">
        <f>Цены!C114</f>
        <v>шт.</v>
      </c>
      <c r="E124" s="152">
        <v>1</v>
      </c>
      <c r="F124" s="86">
        <f>Цены!E114</f>
        <v>683</v>
      </c>
      <c r="G124" s="111">
        <f t="shared" ref="G124:G149" si="11">E124*F124</f>
        <v>683</v>
      </c>
      <c r="H124" s="20"/>
    </row>
    <row r="125" spans="1:8" x14ac:dyDescent="0.2">
      <c r="A125" s="5">
        <v>111</v>
      </c>
      <c r="B125" s="151"/>
      <c r="C125" s="84" t="str">
        <f>Цены!B115</f>
        <v>Демонтаж душевой кабины (без сохранения)</v>
      </c>
      <c r="D125" s="85" t="str">
        <f>Цены!C115</f>
        <v>шт.</v>
      </c>
      <c r="E125" s="152">
        <v>1</v>
      </c>
      <c r="F125" s="86">
        <f>Цены!E115</f>
        <v>1164</v>
      </c>
      <c r="G125" s="111">
        <f t="shared" si="11"/>
        <v>1164</v>
      </c>
      <c r="H125" s="20"/>
    </row>
    <row r="126" spans="1:8" x14ac:dyDescent="0.2">
      <c r="A126" s="5">
        <v>112</v>
      </c>
      <c r="B126" s="151"/>
      <c r="C126" s="84" t="str">
        <f>Цены!B116</f>
        <v>Демонтаж душевой кабины (с сохранением)</v>
      </c>
      <c r="D126" s="85" t="str">
        <f>Цены!C116</f>
        <v>шт.</v>
      </c>
      <c r="E126" s="152">
        <v>1</v>
      </c>
      <c r="F126" s="86">
        <f>Цены!E116</f>
        <v>4731</v>
      </c>
      <c r="G126" s="111">
        <f t="shared" si="11"/>
        <v>4731</v>
      </c>
      <c r="H126" s="20"/>
    </row>
    <row r="127" spans="1:8" x14ac:dyDescent="0.2">
      <c r="A127" s="5">
        <v>113</v>
      </c>
      <c r="B127" s="151"/>
      <c r="C127" s="84" t="str">
        <f>Цены!B117</f>
        <v>Демонтаж ванны (без сохранения)</v>
      </c>
      <c r="D127" s="85" t="str">
        <f>Цены!C117</f>
        <v>шт.</v>
      </c>
      <c r="E127" s="152">
        <v>1</v>
      </c>
      <c r="F127" s="86">
        <f>Цены!E117</f>
        <v>1347</v>
      </c>
      <c r="G127" s="111">
        <f t="shared" si="11"/>
        <v>1347</v>
      </c>
      <c r="H127" s="20"/>
    </row>
    <row r="128" spans="1:8" x14ac:dyDescent="0.2">
      <c r="A128" s="5">
        <v>114</v>
      </c>
      <c r="B128" s="151"/>
      <c r="C128" s="84" t="str">
        <f>Цены!B118</f>
        <v>Демонтаж ванны (с сохранением)</v>
      </c>
      <c r="D128" s="85" t="str">
        <f>Цены!C118</f>
        <v>шт.</v>
      </c>
      <c r="E128" s="152">
        <v>1</v>
      </c>
      <c r="F128" s="86">
        <f>Цены!E118</f>
        <v>2109</v>
      </c>
      <c r="G128" s="111">
        <f t="shared" si="11"/>
        <v>2109</v>
      </c>
      <c r="H128" s="20"/>
    </row>
    <row r="129" spans="1:8" x14ac:dyDescent="0.2">
      <c r="A129" s="5">
        <v>115</v>
      </c>
      <c r="B129" s="151"/>
      <c r="C129" s="84" t="str">
        <f>Цены!B119</f>
        <v>Демонтаж чугунной ванны (без сохранения)</v>
      </c>
      <c r="D129" s="85" t="str">
        <f>Цены!C119</f>
        <v>шт.</v>
      </c>
      <c r="E129" s="152">
        <v>1</v>
      </c>
      <c r="F129" s="86">
        <f>Цены!E119</f>
        <v>1913</v>
      </c>
      <c r="G129" s="111">
        <f t="shared" si="11"/>
        <v>1913</v>
      </c>
      <c r="H129" s="20"/>
    </row>
    <row r="130" spans="1:8" x14ac:dyDescent="0.2">
      <c r="A130" s="5">
        <v>116</v>
      </c>
      <c r="B130" s="151"/>
      <c r="C130" s="84" t="str">
        <f>Цены!B120</f>
        <v>Демонтаж чугунной ванны (с сохранением)</v>
      </c>
      <c r="D130" s="85" t="str">
        <f>Цены!C120</f>
        <v>шт.</v>
      </c>
      <c r="E130" s="152">
        <v>1</v>
      </c>
      <c r="F130" s="86">
        <f>Цены!E120</f>
        <v>4916</v>
      </c>
      <c r="G130" s="111">
        <f t="shared" si="11"/>
        <v>4916</v>
      </c>
      <c r="H130" s="20"/>
    </row>
    <row r="131" spans="1:8" x14ac:dyDescent="0.2">
      <c r="A131" s="5">
        <v>117</v>
      </c>
      <c r="B131" s="151"/>
      <c r="C131" s="84" t="str">
        <f>Цены!B121</f>
        <v>Демонтаж сантехнического шкафа</v>
      </c>
      <c r="D131" s="85" t="str">
        <f>Цены!C121</f>
        <v>м2</v>
      </c>
      <c r="E131" s="152">
        <v>1</v>
      </c>
      <c r="F131" s="86">
        <f>Цены!E121</f>
        <v>774</v>
      </c>
      <c r="G131" s="111">
        <f t="shared" si="11"/>
        <v>774</v>
      </c>
      <c r="H131" s="20"/>
    </row>
    <row r="132" spans="1:8" x14ac:dyDescent="0.2">
      <c r="A132" s="5">
        <v>118</v>
      </c>
      <c r="B132" s="151"/>
      <c r="C132" s="84" t="str">
        <f>Цены!B122</f>
        <v>Демонтаж  раковины</v>
      </c>
      <c r="D132" s="85" t="str">
        <f>Цены!C122</f>
        <v>шт.</v>
      </c>
      <c r="E132" s="152">
        <v>1</v>
      </c>
      <c r="F132" s="86">
        <f>Цены!E122</f>
        <v>674</v>
      </c>
      <c r="G132" s="111">
        <f t="shared" si="11"/>
        <v>674</v>
      </c>
      <c r="H132" s="20"/>
    </row>
    <row r="133" spans="1:8" x14ac:dyDescent="0.2">
      <c r="A133" s="5">
        <v>119</v>
      </c>
      <c r="B133" s="151"/>
      <c r="C133" s="84" t="str">
        <f>Цены!B123</f>
        <v>Демонтаж кухонной мойки</v>
      </c>
      <c r="D133" s="85" t="str">
        <f>Цены!C123</f>
        <v>шт.</v>
      </c>
      <c r="E133" s="152">
        <v>1</v>
      </c>
      <c r="F133" s="86">
        <f>Цены!E123</f>
        <v>773</v>
      </c>
      <c r="G133" s="111">
        <f t="shared" si="11"/>
        <v>773</v>
      </c>
      <c r="H133" s="20"/>
    </row>
    <row r="134" spans="1:8" x14ac:dyDescent="0.2">
      <c r="A134" s="5">
        <v>120</v>
      </c>
      <c r="B134" s="151"/>
      <c r="C134" s="84" t="str">
        <f>Цены!B124</f>
        <v>Демонтаж унитаза</v>
      </c>
      <c r="D134" s="85" t="str">
        <f>Цены!C124</f>
        <v>шт.</v>
      </c>
      <c r="E134" s="152">
        <v>1</v>
      </c>
      <c r="F134" s="86">
        <f>Цены!E124</f>
        <v>966</v>
      </c>
      <c r="G134" s="111">
        <f t="shared" si="11"/>
        <v>966</v>
      </c>
      <c r="H134" s="20"/>
    </row>
    <row r="135" spans="1:8" x14ac:dyDescent="0.2">
      <c r="A135" s="5">
        <v>121</v>
      </c>
      <c r="B135" s="151"/>
      <c r="C135" s="84" t="str">
        <f>Цены!B125</f>
        <v>Демонтаж стиральной машины</v>
      </c>
      <c r="D135" s="85" t="str">
        <f>Цены!C125</f>
        <v>шт.</v>
      </c>
      <c r="E135" s="152">
        <v>1</v>
      </c>
      <c r="F135" s="86">
        <f>Цены!E125</f>
        <v>966</v>
      </c>
      <c r="G135" s="111">
        <f t="shared" si="11"/>
        <v>966</v>
      </c>
      <c r="H135" s="20"/>
    </row>
    <row r="136" spans="1:8" x14ac:dyDescent="0.2">
      <c r="A136" s="5">
        <v>122</v>
      </c>
      <c r="B136" s="151"/>
      <c r="C136" s="84" t="str">
        <f>Цены!B126</f>
        <v>Демонтаж  полотенцесушителя (электро)</v>
      </c>
      <c r="D136" s="85" t="str">
        <f>Цены!C126</f>
        <v>шт.</v>
      </c>
      <c r="E136" s="152">
        <v>1</v>
      </c>
      <c r="F136" s="86">
        <f>Цены!E126</f>
        <v>525</v>
      </c>
      <c r="G136" s="111">
        <f t="shared" si="11"/>
        <v>525</v>
      </c>
      <c r="H136" s="20"/>
    </row>
    <row r="137" spans="1:8" x14ac:dyDescent="0.2">
      <c r="A137" s="5">
        <v>123</v>
      </c>
      <c r="B137" s="151"/>
      <c r="C137" s="84" t="str">
        <f>Цены!B127</f>
        <v>Демонтаж  водонагревателя</v>
      </c>
      <c r="D137" s="85" t="str">
        <f>Цены!C127</f>
        <v>шт.</v>
      </c>
      <c r="E137" s="152">
        <v>1</v>
      </c>
      <c r="F137" s="86">
        <f>Цены!E127</f>
        <v>1260</v>
      </c>
      <c r="G137" s="111">
        <f t="shared" si="11"/>
        <v>1260</v>
      </c>
      <c r="H137" s="20"/>
    </row>
    <row r="138" spans="1:8" x14ac:dyDescent="0.2">
      <c r="A138" s="5">
        <v>124</v>
      </c>
      <c r="B138" s="151"/>
      <c r="C138" s="84" t="str">
        <f>Цены!B128</f>
        <v>Демонтаж кранов вводных, счетчиков</v>
      </c>
      <c r="D138" s="85" t="str">
        <f>Цены!C128</f>
        <v>шт.</v>
      </c>
      <c r="E138" s="152">
        <v>1</v>
      </c>
      <c r="F138" s="86">
        <f>Цены!E128</f>
        <v>186</v>
      </c>
      <c r="G138" s="111">
        <f t="shared" si="11"/>
        <v>186</v>
      </c>
      <c r="H138" s="20"/>
    </row>
    <row r="139" spans="1:8" x14ac:dyDescent="0.2">
      <c r="A139" s="5">
        <v>125</v>
      </c>
      <c r="B139" s="151"/>
      <c r="C139" s="84" t="str">
        <f>Цены!B129</f>
        <v>Демонтаж кранов шаровых</v>
      </c>
      <c r="D139" s="85" t="str">
        <f>Цены!C129</f>
        <v>шт.</v>
      </c>
      <c r="E139" s="152">
        <v>1</v>
      </c>
      <c r="F139" s="86">
        <f>Цены!E129</f>
        <v>168</v>
      </c>
      <c r="G139" s="111">
        <f t="shared" si="11"/>
        <v>168</v>
      </c>
      <c r="H139" s="20"/>
    </row>
    <row r="140" spans="1:8" x14ac:dyDescent="0.2">
      <c r="A140" s="5">
        <v>126</v>
      </c>
      <c r="B140" s="151"/>
      <c r="C140" s="84" t="str">
        <f>Цены!B130</f>
        <v>Демонтаж труб в/с</v>
      </c>
      <c r="D140" s="85" t="str">
        <f>Цены!C130</f>
        <v>м/п</v>
      </c>
      <c r="E140" s="152">
        <v>1</v>
      </c>
      <c r="F140" s="86">
        <f>Цены!E130</f>
        <v>284</v>
      </c>
      <c r="G140" s="111">
        <f t="shared" si="11"/>
        <v>284</v>
      </c>
      <c r="H140" s="20"/>
    </row>
    <row r="141" spans="1:8" x14ac:dyDescent="0.2">
      <c r="A141" s="5">
        <v>127</v>
      </c>
      <c r="B141" s="151"/>
      <c r="C141" s="84" t="str">
        <f>Цены!B131</f>
        <v>Демонтаж труб канализации</v>
      </c>
      <c r="D141" s="85" t="str">
        <f>Цены!C131</f>
        <v>м/п</v>
      </c>
      <c r="E141" s="152">
        <v>1</v>
      </c>
      <c r="F141" s="86">
        <f>Цены!E131</f>
        <v>450</v>
      </c>
      <c r="G141" s="111">
        <f t="shared" si="11"/>
        <v>450</v>
      </c>
      <c r="H141" s="20"/>
    </row>
    <row r="142" spans="1:8" x14ac:dyDescent="0.2">
      <c r="A142" s="5">
        <v>128</v>
      </c>
      <c r="B142" s="151"/>
      <c r="C142" s="84" t="str">
        <f>Цены!B132</f>
        <v xml:space="preserve">Расчеканка чугунных труб </v>
      </c>
      <c r="D142" s="85" t="str">
        <f>Цены!C132</f>
        <v>шт.</v>
      </c>
      <c r="E142" s="152">
        <v>1</v>
      </c>
      <c r="F142" s="86">
        <f>Цены!E132</f>
        <v>5168</v>
      </c>
      <c r="G142" s="111">
        <f t="shared" si="11"/>
        <v>5168</v>
      </c>
      <c r="H142" s="20"/>
    </row>
    <row r="143" spans="1:8" x14ac:dyDescent="0.2">
      <c r="A143" s="5">
        <v>129</v>
      </c>
      <c r="B143" s="151"/>
      <c r="C143" s="84" t="str">
        <f>Цены!B133</f>
        <v>Демонтаж  радиатора</v>
      </c>
      <c r="D143" s="85" t="str">
        <f>Цены!C133</f>
        <v>шт.</v>
      </c>
      <c r="E143" s="152">
        <v>1</v>
      </c>
      <c r="F143" s="86">
        <f>Цены!E133</f>
        <v>773</v>
      </c>
      <c r="G143" s="111">
        <f t="shared" si="11"/>
        <v>773</v>
      </c>
      <c r="H143" s="20"/>
    </row>
    <row r="144" spans="1:8" x14ac:dyDescent="0.2">
      <c r="A144" s="5">
        <v>130</v>
      </c>
      <c r="B144" s="151"/>
      <c r="C144" s="84" t="str">
        <f>Цены!B134</f>
        <v xml:space="preserve">Очистка стояка от старой краски до 3м </v>
      </c>
      <c r="D144" s="85" t="str">
        <f>Цены!C134</f>
        <v>м/п</v>
      </c>
      <c r="E144" s="152">
        <f>$G$11</f>
        <v>0</v>
      </c>
      <c r="F144" s="86">
        <f>Цены!E134</f>
        <v>1868</v>
      </c>
      <c r="G144" s="111">
        <f t="shared" si="11"/>
        <v>0</v>
      </c>
      <c r="H144" s="20"/>
    </row>
    <row r="145" spans="1:8" x14ac:dyDescent="0.2">
      <c r="A145" s="5">
        <v>131</v>
      </c>
      <c r="B145" s="151"/>
      <c r="C145" s="84" t="str">
        <f>Цены!B135</f>
        <v>Очистка радиатора от краски ( до 5 секций)</v>
      </c>
      <c r="D145" s="85" t="str">
        <f>Цены!C135</f>
        <v>шт.</v>
      </c>
      <c r="E145" s="152">
        <v>1</v>
      </c>
      <c r="F145" s="86">
        <f>Цены!E135</f>
        <v>1934</v>
      </c>
      <c r="G145" s="111">
        <f t="shared" si="11"/>
        <v>1934</v>
      </c>
      <c r="H145" s="20"/>
    </row>
    <row r="146" spans="1:8" x14ac:dyDescent="0.2">
      <c r="A146" s="5">
        <v>132</v>
      </c>
      <c r="B146" s="151"/>
      <c r="C146" s="84" t="str">
        <f>Цены!B136</f>
        <v xml:space="preserve">Очистка радиатора каждая следующая секция </v>
      </c>
      <c r="D146" s="85" t="str">
        <f>Цены!C136</f>
        <v>шт.</v>
      </c>
      <c r="E146" s="152">
        <v>1</v>
      </c>
      <c r="F146" s="86">
        <f>Цены!E136</f>
        <v>653</v>
      </c>
      <c r="G146" s="111">
        <f t="shared" si="11"/>
        <v>653</v>
      </c>
      <c r="H146" s="20"/>
    </row>
    <row r="147" spans="1:8" ht="25.5" x14ac:dyDescent="0.2">
      <c r="A147" s="5">
        <v>133</v>
      </c>
      <c r="B147" s="151"/>
      <c r="C147" s="84" t="str">
        <f>Цены!B137</f>
        <v>Демонтаж кабины совмещенного санузла (из ацеида)</v>
      </c>
      <c r="D147" s="85" t="str">
        <f>Цены!C137</f>
        <v>шт.</v>
      </c>
      <c r="E147" s="152">
        <v>1</v>
      </c>
      <c r="F147" s="86">
        <f>Цены!E137</f>
        <v>15780</v>
      </c>
      <c r="G147" s="111">
        <f t="shared" si="11"/>
        <v>15780</v>
      </c>
      <c r="H147" s="20"/>
    </row>
    <row r="148" spans="1:8" ht="25.5" x14ac:dyDescent="0.2">
      <c r="A148" s="5">
        <v>134</v>
      </c>
      <c r="B148" s="151"/>
      <c r="C148" s="84" t="str">
        <f>Цены!B138</f>
        <v>Демонтаж кабины раздельного санузла (из ацеида)</v>
      </c>
      <c r="D148" s="85" t="str">
        <f>Цены!C138</f>
        <v>шт.</v>
      </c>
      <c r="E148" s="152">
        <v>2</v>
      </c>
      <c r="F148" s="86">
        <f>Цены!E138</f>
        <v>18780</v>
      </c>
      <c r="G148" s="111">
        <f t="shared" si="11"/>
        <v>37560</v>
      </c>
      <c r="H148" s="20"/>
    </row>
    <row r="149" spans="1:8" x14ac:dyDescent="0.2">
      <c r="A149" s="5">
        <v>135</v>
      </c>
      <c r="B149" s="151"/>
      <c r="C149" s="84" t="str">
        <f>Цены!B139</f>
        <v>Демонтаж бетонного пола сан тех кабины</v>
      </c>
      <c r="D149" s="85" t="str">
        <f>Цены!C139</f>
        <v>шт.</v>
      </c>
      <c r="E149" s="152">
        <v>1</v>
      </c>
      <c r="F149" s="86">
        <f>Цены!E139</f>
        <v>14793</v>
      </c>
      <c r="G149" s="111">
        <f t="shared" si="11"/>
        <v>14793</v>
      </c>
      <c r="H149" s="20"/>
    </row>
    <row r="150" spans="1:8" x14ac:dyDescent="0.2">
      <c r="A150" s="5">
        <v>136</v>
      </c>
      <c r="B150" s="9" t="str">
        <f>IF(SUM(B151:B169)&gt;0,1,"")</f>
        <v/>
      </c>
      <c r="C150" s="428" t="s">
        <v>115</v>
      </c>
      <c r="D150" s="428"/>
      <c r="E150" s="428"/>
      <c r="F150" s="428"/>
      <c r="G150" s="428"/>
      <c r="H150" s="20"/>
    </row>
    <row r="151" spans="1:8" x14ac:dyDescent="0.2">
      <c r="A151" s="5">
        <v>137</v>
      </c>
      <c r="B151" s="151"/>
      <c r="C151" s="84" t="str">
        <f>Цены!B141</f>
        <v xml:space="preserve">Демонтаж панели электроточки </v>
      </c>
      <c r="D151" s="85" t="str">
        <f>Цены!C141</f>
        <v>шт.</v>
      </c>
      <c r="E151" s="152">
        <v>1</v>
      </c>
      <c r="F151" s="86">
        <f>Цены!E141</f>
        <v>74</v>
      </c>
      <c r="G151" s="111">
        <f t="shared" ref="G151:G169" si="12">E151*F151</f>
        <v>74</v>
      </c>
      <c r="H151" s="20"/>
    </row>
    <row r="152" spans="1:8" x14ac:dyDescent="0.2">
      <c r="A152" s="5">
        <v>138</v>
      </c>
      <c r="B152" s="151"/>
      <c r="C152" s="84" t="str">
        <f>Цены!B142</f>
        <v>Демонтаж розеток и выключателей</v>
      </c>
      <c r="D152" s="85" t="str">
        <f>Цены!C142</f>
        <v>шт.</v>
      </c>
      <c r="E152" s="152">
        <v>1</v>
      </c>
      <c r="F152" s="86">
        <f>Цены!E142</f>
        <v>263</v>
      </c>
      <c r="G152" s="111">
        <f t="shared" si="12"/>
        <v>263</v>
      </c>
      <c r="H152" s="20"/>
    </row>
    <row r="153" spans="1:8" x14ac:dyDescent="0.2">
      <c r="A153" s="5">
        <v>139</v>
      </c>
      <c r="B153" s="151"/>
      <c r="C153" s="84" t="str">
        <f>Цены!B143</f>
        <v>Демонтаж  светильников</v>
      </c>
      <c r="D153" s="85" t="str">
        <f>Цены!C143</f>
        <v>шт.</v>
      </c>
      <c r="E153" s="152">
        <v>1</v>
      </c>
      <c r="F153" s="86">
        <f>Цены!E143</f>
        <v>186</v>
      </c>
      <c r="G153" s="111">
        <f t="shared" si="12"/>
        <v>186</v>
      </c>
      <c r="H153" s="20"/>
    </row>
    <row r="154" spans="1:8" x14ac:dyDescent="0.2">
      <c r="A154" s="5">
        <v>140</v>
      </c>
      <c r="B154" s="151"/>
      <c r="C154" s="84" t="str">
        <f>Цены!B144</f>
        <v>Демонтаж люстры</v>
      </c>
      <c r="D154" s="85" t="str">
        <f>Цены!C144</f>
        <v>шт.</v>
      </c>
      <c r="E154" s="152">
        <v>1</v>
      </c>
      <c r="F154" s="86">
        <f>Цены!E144</f>
        <v>383</v>
      </c>
      <c r="G154" s="111">
        <f t="shared" si="12"/>
        <v>383</v>
      </c>
      <c r="H154" s="20"/>
    </row>
    <row r="155" spans="1:8" x14ac:dyDescent="0.2">
      <c r="A155" s="5">
        <v>141</v>
      </c>
      <c r="B155" s="151"/>
      <c r="C155" s="84" t="str">
        <f>Цены!B145</f>
        <v>Демонтаж  электрокабеля</v>
      </c>
      <c r="D155" s="85" t="str">
        <f>Цены!C145</f>
        <v>м/п</v>
      </c>
      <c r="E155" s="152">
        <v>1</v>
      </c>
      <c r="F155" s="86">
        <f>Цены!E145</f>
        <v>39</v>
      </c>
      <c r="G155" s="111">
        <f t="shared" si="12"/>
        <v>39</v>
      </c>
      <c r="H155" s="20"/>
    </row>
    <row r="156" spans="1:8" x14ac:dyDescent="0.2">
      <c r="A156" s="5">
        <v>142</v>
      </c>
      <c r="B156" s="151"/>
      <c r="C156" s="84" t="str">
        <f>Цены!B146</f>
        <v>Демонтаж автоматического выключателя</v>
      </c>
      <c r="D156" s="85" t="str">
        <f>Цены!C146</f>
        <v>шт.</v>
      </c>
      <c r="E156" s="152">
        <v>1</v>
      </c>
      <c r="F156" s="86">
        <f>Цены!E146</f>
        <v>186</v>
      </c>
      <c r="G156" s="111">
        <f t="shared" si="12"/>
        <v>186</v>
      </c>
      <c r="H156" s="20"/>
    </row>
    <row r="157" spans="1:8" x14ac:dyDescent="0.2">
      <c r="A157" s="5">
        <v>143</v>
      </c>
      <c r="B157" s="151"/>
      <c r="C157" s="84" t="str">
        <f>Цены!B147</f>
        <v>Демонтаж электрического щита</v>
      </c>
      <c r="D157" s="85" t="str">
        <f>Цены!C147</f>
        <v>шт.</v>
      </c>
      <c r="E157" s="152">
        <v>1</v>
      </c>
      <c r="F157" s="86">
        <f>Цены!E147</f>
        <v>1418</v>
      </c>
      <c r="G157" s="111">
        <f t="shared" si="12"/>
        <v>1418</v>
      </c>
      <c r="H157" s="20"/>
    </row>
    <row r="158" spans="1:8" x14ac:dyDescent="0.2">
      <c r="A158" s="5">
        <v>144</v>
      </c>
      <c r="B158" s="151"/>
      <c r="C158" s="84" t="str">
        <f>Цены!B148</f>
        <v>Пробивка отверстия в стене (бетон) ф 16-20</v>
      </c>
      <c r="D158" s="85" t="str">
        <f>Цены!C148</f>
        <v>шт.</v>
      </c>
      <c r="E158" s="152">
        <v>1</v>
      </c>
      <c r="F158" s="86">
        <f>Цены!E148</f>
        <v>1283</v>
      </c>
      <c r="G158" s="111">
        <f t="shared" si="12"/>
        <v>1283</v>
      </c>
      <c r="H158" s="20"/>
    </row>
    <row r="159" spans="1:8" x14ac:dyDescent="0.2">
      <c r="A159" s="5">
        <v>145</v>
      </c>
      <c r="B159" s="151"/>
      <c r="C159" s="84" t="str">
        <f>Цены!B149</f>
        <v>Пробивка отверстия в стене  (кирпич) ф 16-20</v>
      </c>
      <c r="D159" s="85" t="str">
        <f>Цены!C149</f>
        <v>шт.</v>
      </c>
      <c r="E159" s="152">
        <v>1</v>
      </c>
      <c r="F159" s="86">
        <f>Цены!E149</f>
        <v>714</v>
      </c>
      <c r="G159" s="111">
        <f t="shared" si="12"/>
        <v>714</v>
      </c>
      <c r="H159" s="20"/>
    </row>
    <row r="160" spans="1:8" ht="25.5" x14ac:dyDescent="0.2">
      <c r="A160" s="5">
        <v>146</v>
      </c>
      <c r="B160" s="151"/>
      <c r="C160" s="84" t="str">
        <f>Цены!B150</f>
        <v>Пробивка отверстия в стене (пеноблок, пазогребневый блок) ф 16-20</v>
      </c>
      <c r="D160" s="85" t="str">
        <f>Цены!C150</f>
        <v>шт.</v>
      </c>
      <c r="E160" s="152">
        <v>1</v>
      </c>
      <c r="F160" s="86">
        <f>Цены!E150</f>
        <v>578</v>
      </c>
      <c r="G160" s="111">
        <f t="shared" si="12"/>
        <v>578</v>
      </c>
      <c r="H160" s="20"/>
    </row>
    <row r="161" spans="1:8" ht="25.5" x14ac:dyDescent="0.2">
      <c r="A161" s="5">
        <v>147</v>
      </c>
      <c r="B161" s="151"/>
      <c r="C161" s="84" t="str">
        <f>Цены!B151</f>
        <v>Штробление ниши под элщит до 12 модулей (бетон)</v>
      </c>
      <c r="D161" s="85" t="str">
        <f>Цены!C151</f>
        <v>шт.</v>
      </c>
      <c r="E161" s="152">
        <v>1</v>
      </c>
      <c r="F161" s="86">
        <f>Цены!E151</f>
        <v>6381</v>
      </c>
      <c r="G161" s="111">
        <f t="shared" si="12"/>
        <v>6381</v>
      </c>
      <c r="H161" s="20"/>
    </row>
    <row r="162" spans="1:8" ht="25.5" x14ac:dyDescent="0.2">
      <c r="A162" s="5">
        <v>148</v>
      </c>
      <c r="B162" s="151"/>
      <c r="C162" s="84" t="str">
        <f>Цены!B152</f>
        <v>Штробление ниши под элщит 12-36 модулей (бетон)</v>
      </c>
      <c r="D162" s="85" t="str">
        <f>Цены!C152</f>
        <v>шт.</v>
      </c>
      <c r="E162" s="152">
        <v>1</v>
      </c>
      <c r="F162" s="86">
        <f>Цены!E152</f>
        <v>9668</v>
      </c>
      <c r="G162" s="111">
        <f t="shared" si="12"/>
        <v>9668</v>
      </c>
      <c r="H162" s="20"/>
    </row>
    <row r="163" spans="1:8" ht="25.5" x14ac:dyDescent="0.2">
      <c r="A163" s="5">
        <v>149</v>
      </c>
      <c r="B163" s="151"/>
      <c r="C163" s="84" t="str">
        <f>Цены!B153</f>
        <v>Штробление ниши под элщит до 12 модулей (кирпич/Пено блок/пгп)</v>
      </c>
      <c r="D163" s="85" t="str">
        <f>Цены!C153</f>
        <v>шт.</v>
      </c>
      <c r="E163" s="152">
        <v>1</v>
      </c>
      <c r="F163" s="86">
        <f>Цены!E153</f>
        <v>2691</v>
      </c>
      <c r="G163" s="111">
        <f t="shared" si="12"/>
        <v>2691</v>
      </c>
      <c r="H163" s="20"/>
    </row>
    <row r="164" spans="1:8" ht="25.5" x14ac:dyDescent="0.2">
      <c r="A164" s="5">
        <v>150</v>
      </c>
      <c r="B164" s="151"/>
      <c r="C164" s="84" t="str">
        <f>Цены!B154</f>
        <v>Штробление ниши под элщит 12-36 модулей (кирпич/Пено блок/пгп)</v>
      </c>
      <c r="D164" s="85" t="str">
        <f>Цены!C154</f>
        <v>шт.</v>
      </c>
      <c r="E164" s="152">
        <v>1</v>
      </c>
      <c r="F164" s="86">
        <f>Цены!E154</f>
        <v>5343</v>
      </c>
      <c r="G164" s="111">
        <f t="shared" si="12"/>
        <v>5343</v>
      </c>
      <c r="H164" s="20"/>
    </row>
    <row r="165" spans="1:8" x14ac:dyDescent="0.2">
      <c r="A165" s="5">
        <v>151</v>
      </c>
      <c r="B165" s="153"/>
      <c r="C165" s="154" t="str">
        <f>Цены!B155</f>
        <v>&lt;Запасные строчки&gt;</v>
      </c>
      <c r="D165" s="155">
        <f>Цены!C155</f>
        <v>0</v>
      </c>
      <c r="E165" s="152">
        <v>0</v>
      </c>
      <c r="F165" s="156">
        <f>Цены!E155</f>
        <v>0</v>
      </c>
      <c r="G165" s="111">
        <f t="shared" si="12"/>
        <v>0</v>
      </c>
      <c r="H165" s="20"/>
    </row>
    <row r="166" spans="1:8" x14ac:dyDescent="0.2">
      <c r="A166" s="5">
        <v>152</v>
      </c>
      <c r="B166" s="153"/>
      <c r="C166" s="154" t="str">
        <f>Цены!B156</f>
        <v>&lt;Запасные строчки&gt;</v>
      </c>
      <c r="D166" s="155">
        <f>Цены!C156</f>
        <v>0</v>
      </c>
      <c r="E166" s="152">
        <v>0</v>
      </c>
      <c r="F166" s="156">
        <f>Цены!E156</f>
        <v>0</v>
      </c>
      <c r="G166" s="111">
        <f t="shared" si="12"/>
        <v>0</v>
      </c>
      <c r="H166" s="20"/>
    </row>
    <row r="167" spans="1:8" x14ac:dyDescent="0.2">
      <c r="A167" s="5">
        <v>153</v>
      </c>
      <c r="B167" s="153"/>
      <c r="C167" s="154" t="str">
        <f>Цены!B157</f>
        <v>&lt;Запасные строчки&gt;</v>
      </c>
      <c r="D167" s="155">
        <f>Цены!C157</f>
        <v>0</v>
      </c>
      <c r="E167" s="152">
        <v>0</v>
      </c>
      <c r="F167" s="156">
        <f>Цены!E157</f>
        <v>0</v>
      </c>
      <c r="G167" s="111">
        <f t="shared" si="12"/>
        <v>0</v>
      </c>
      <c r="H167" s="20"/>
    </row>
    <row r="168" spans="1:8" x14ac:dyDescent="0.2">
      <c r="A168" s="5">
        <v>154</v>
      </c>
      <c r="B168" s="153"/>
      <c r="C168" s="154" t="str">
        <f>Цены!B158</f>
        <v>&lt;Запасные строчки&gt;</v>
      </c>
      <c r="D168" s="155">
        <f>Цены!C158</f>
        <v>0</v>
      </c>
      <c r="E168" s="152">
        <v>0</v>
      </c>
      <c r="F168" s="156">
        <f>Цены!E158</f>
        <v>0</v>
      </c>
      <c r="G168" s="111">
        <f t="shared" si="12"/>
        <v>0</v>
      </c>
      <c r="H168" s="20"/>
    </row>
    <row r="169" spans="1:8" x14ac:dyDescent="0.2">
      <c r="A169" s="5">
        <v>155</v>
      </c>
      <c r="B169" s="153"/>
      <c r="C169" s="154" t="str">
        <f>Цены!B159</f>
        <v>&lt;Запасные строчки&gt;</v>
      </c>
      <c r="D169" s="155">
        <f>Цены!C159</f>
        <v>0</v>
      </c>
      <c r="E169" s="152">
        <v>0</v>
      </c>
      <c r="F169" s="156">
        <f>Цены!E159</f>
        <v>0</v>
      </c>
      <c r="G169" s="111">
        <f t="shared" si="12"/>
        <v>0</v>
      </c>
      <c r="H169" s="20"/>
    </row>
    <row r="170" spans="1:8" x14ac:dyDescent="0.2">
      <c r="A170" s="5">
        <v>156</v>
      </c>
      <c r="B170" s="9" t="str">
        <f>B14</f>
        <v/>
      </c>
      <c r="C170" s="433" t="s">
        <v>127</v>
      </c>
      <c r="D170" s="433"/>
      <c r="E170" s="433"/>
      <c r="F170" s="433"/>
      <c r="G170" s="112">
        <f>SUMIF(B16:B169,1,G16:G169)</f>
        <v>0</v>
      </c>
      <c r="H170" s="20"/>
    </row>
    <row r="171" spans="1:8" ht="25.5" x14ac:dyDescent="0.2">
      <c r="A171" s="5">
        <v>157</v>
      </c>
      <c r="B171" s="9" t="str">
        <f>IF(SUM(B172:B331)&gt;0,1,"")</f>
        <v/>
      </c>
      <c r="C171" s="97" t="str">
        <f ca="1">C1&amp;". Черновые отделочные работы"</f>
        <v>13. Черновые отделочные работы</v>
      </c>
      <c r="D171" s="98" t="s">
        <v>804</v>
      </c>
      <c r="E171" s="107" t="s">
        <v>531</v>
      </c>
      <c r="F171" s="99" t="s">
        <v>805</v>
      </c>
      <c r="G171" s="110" t="s">
        <v>578</v>
      </c>
      <c r="H171" s="20"/>
    </row>
    <row r="172" spans="1:8" x14ac:dyDescent="0.2">
      <c r="A172" s="5">
        <v>158</v>
      </c>
      <c r="B172" s="9" t="str">
        <f>IF(SUM(B173:B206)&gt;0,1,"")</f>
        <v/>
      </c>
      <c r="C172" s="428" t="s">
        <v>131</v>
      </c>
      <c r="D172" s="428"/>
      <c r="E172" s="428"/>
      <c r="F172" s="428"/>
      <c r="G172" s="428"/>
      <c r="H172" s="20"/>
    </row>
    <row r="173" spans="1:8" x14ac:dyDescent="0.2">
      <c r="A173" s="5">
        <v>159</v>
      </c>
      <c r="B173" s="153"/>
      <c r="C173" s="84" t="str">
        <f>Цены!B163</f>
        <v>Грунтовка пола</v>
      </c>
      <c r="D173" s="85" t="str">
        <f>Цены!C163</f>
        <v>м2</v>
      </c>
      <c r="E173" s="152">
        <f t="shared" ref="E173:E180" si="13">$D$10</f>
        <v>0</v>
      </c>
      <c r="F173" s="86">
        <f>Цены!E163</f>
        <v>98</v>
      </c>
      <c r="G173" s="111">
        <f t="shared" ref="G173:G206" si="14">E173*F173</f>
        <v>0</v>
      </c>
      <c r="H173" s="20"/>
    </row>
    <row r="174" spans="1:8" x14ac:dyDescent="0.2">
      <c r="A174" s="5">
        <v>160</v>
      </c>
      <c r="B174" s="153"/>
      <c r="C174" s="84" t="str">
        <f>Цены!B164</f>
        <v>Грунтовка пола (второй и последующие слои)</v>
      </c>
      <c r="D174" s="85" t="str">
        <f>Цены!C164</f>
        <v>м2</v>
      </c>
      <c r="E174" s="152">
        <f t="shared" si="13"/>
        <v>0</v>
      </c>
      <c r="F174" s="86">
        <f>Цены!E164</f>
        <v>98</v>
      </c>
      <c r="G174" s="111">
        <f t="shared" si="14"/>
        <v>0</v>
      </c>
      <c r="H174" s="20"/>
    </row>
    <row r="175" spans="1:8" x14ac:dyDescent="0.2">
      <c r="A175" s="5">
        <v>161</v>
      </c>
      <c r="B175" s="153"/>
      <c r="C175" s="84" t="str">
        <f>Цены!B165</f>
        <v>Грунтовка пола (бетон контактом)</v>
      </c>
      <c r="D175" s="85" t="str">
        <f>Цены!C165</f>
        <v>м2</v>
      </c>
      <c r="E175" s="152">
        <f t="shared" si="13"/>
        <v>0</v>
      </c>
      <c r="F175" s="86">
        <f>Цены!E165</f>
        <v>128</v>
      </c>
      <c r="G175" s="111">
        <f t="shared" si="14"/>
        <v>0</v>
      </c>
      <c r="H175" s="20"/>
    </row>
    <row r="176" spans="1:8" x14ac:dyDescent="0.2">
      <c r="A176" s="5">
        <v>162</v>
      </c>
      <c r="B176" s="153"/>
      <c r="C176" s="84" t="str">
        <f>Цены!B166</f>
        <v>Обработка анти плесенью(пол)</v>
      </c>
      <c r="D176" s="85" t="str">
        <f>Цены!C166</f>
        <v>м2</v>
      </c>
      <c r="E176" s="152">
        <f t="shared" si="13"/>
        <v>0</v>
      </c>
      <c r="F176" s="86">
        <f>Цены!E166</f>
        <v>206</v>
      </c>
      <c r="G176" s="111">
        <f t="shared" si="14"/>
        <v>0</v>
      </c>
      <c r="H176" s="20"/>
    </row>
    <row r="177" spans="1:8" x14ac:dyDescent="0.2">
      <c r="A177" s="5">
        <v>163</v>
      </c>
      <c r="B177" s="153"/>
      <c r="C177" s="84" t="str">
        <f>Цены!B167</f>
        <v>Гидроизоляция пола пленкой ПВХ</v>
      </c>
      <c r="D177" s="85" t="str">
        <f>Цены!C167</f>
        <v>м2</v>
      </c>
      <c r="E177" s="152">
        <f t="shared" si="13"/>
        <v>0</v>
      </c>
      <c r="F177" s="86">
        <f>Цены!E167</f>
        <v>147</v>
      </c>
      <c r="G177" s="111">
        <f t="shared" si="14"/>
        <v>0</v>
      </c>
      <c r="H177" s="20"/>
    </row>
    <row r="178" spans="1:8" ht="25.5" x14ac:dyDescent="0.2">
      <c r="A178" s="5">
        <v>164</v>
      </c>
      <c r="B178" s="153"/>
      <c r="C178" s="84" t="str">
        <f>Цены!B168</f>
        <v>Гидроизоляция пола (смесью водостоп или жидким стеклом)</v>
      </c>
      <c r="D178" s="85" t="str">
        <f>Цены!C168</f>
        <v>м2</v>
      </c>
      <c r="E178" s="152">
        <f t="shared" si="13"/>
        <v>0</v>
      </c>
      <c r="F178" s="86">
        <f>Цены!E168</f>
        <v>461</v>
      </c>
      <c r="G178" s="111">
        <f t="shared" si="14"/>
        <v>0</v>
      </c>
      <c r="H178" s="20"/>
    </row>
    <row r="179" spans="1:8" x14ac:dyDescent="0.2">
      <c r="A179" s="5">
        <v>165</v>
      </c>
      <c r="B179" s="153"/>
      <c r="C179" s="84" t="str">
        <f>Цены!B169</f>
        <v>Гидроизоляция рулонными материалами</v>
      </c>
      <c r="D179" s="85" t="str">
        <f>Цены!C169</f>
        <v>м2</v>
      </c>
      <c r="E179" s="152">
        <f t="shared" si="13"/>
        <v>0</v>
      </c>
      <c r="F179" s="86">
        <f>Цены!E169</f>
        <v>642</v>
      </c>
      <c r="G179" s="111">
        <f t="shared" si="14"/>
        <v>0</v>
      </c>
      <c r="H179" s="20"/>
    </row>
    <row r="180" spans="1:8" x14ac:dyDescent="0.2">
      <c r="A180" s="5">
        <v>166</v>
      </c>
      <c r="B180" s="153"/>
      <c r="C180" s="84" t="str">
        <f>Цены!B170</f>
        <v xml:space="preserve">Укладка пароизолирующих материалов </v>
      </c>
      <c r="D180" s="85" t="str">
        <f>Цены!C170</f>
        <v>м2</v>
      </c>
      <c r="E180" s="152">
        <f t="shared" si="13"/>
        <v>0</v>
      </c>
      <c r="F180" s="86">
        <f>Цены!E170</f>
        <v>186</v>
      </c>
      <c r="G180" s="111">
        <f t="shared" si="14"/>
        <v>0</v>
      </c>
      <c r="H180" s="20"/>
    </row>
    <row r="181" spans="1:8" x14ac:dyDescent="0.2">
      <c r="A181" s="5">
        <v>167</v>
      </c>
      <c r="B181" s="153"/>
      <c r="C181" s="84" t="str">
        <f>Цены!B171</f>
        <v>Гидроизоляционная лента (по периметру стен)</v>
      </c>
      <c r="D181" s="85" t="str">
        <f>Цены!C171</f>
        <v>м/п</v>
      </c>
      <c r="E181" s="152">
        <f>$D$9-$I$13</f>
        <v>0</v>
      </c>
      <c r="F181" s="86">
        <f>Цены!E171</f>
        <v>176</v>
      </c>
      <c r="G181" s="111">
        <f t="shared" si="14"/>
        <v>0</v>
      </c>
      <c r="H181" s="20"/>
    </row>
    <row r="182" spans="1:8" x14ac:dyDescent="0.2">
      <c r="A182" s="5">
        <v>168</v>
      </c>
      <c r="B182" s="153"/>
      <c r="C182" s="84" t="str">
        <f>Цены!B172</f>
        <v>Монтаж демпферной ленты (кромочной ленты)</v>
      </c>
      <c r="D182" s="85" t="str">
        <f>Цены!C172</f>
        <v>м/п</v>
      </c>
      <c r="E182" s="152">
        <f>$D$9-$I$13</f>
        <v>0</v>
      </c>
      <c r="F182" s="86">
        <f>Цены!E172</f>
        <v>147</v>
      </c>
      <c r="G182" s="111">
        <f t="shared" si="14"/>
        <v>0</v>
      </c>
      <c r="H182" s="20"/>
    </row>
    <row r="183" spans="1:8" x14ac:dyDescent="0.2">
      <c r="A183" s="5">
        <v>169</v>
      </c>
      <c r="B183" s="153"/>
      <c r="C183" s="84" t="str">
        <f>Цены!B173</f>
        <v>Укрытие пленкой пола</v>
      </c>
      <c r="D183" s="85" t="str">
        <f>Цены!C173</f>
        <v>м2</v>
      </c>
      <c r="E183" s="152">
        <f t="shared" ref="E183:E195" si="15">$D$10</f>
        <v>0</v>
      </c>
      <c r="F183" s="86">
        <f>Цены!E173</f>
        <v>81</v>
      </c>
      <c r="G183" s="111">
        <f t="shared" si="14"/>
        <v>0</v>
      </c>
      <c r="H183" s="20"/>
    </row>
    <row r="184" spans="1:8" x14ac:dyDescent="0.2">
      <c r="A184" s="5">
        <v>170</v>
      </c>
      <c r="B184" s="153"/>
      <c r="C184" s="84" t="str">
        <f>Цены!B174</f>
        <v>Подсыпка керамзита</v>
      </c>
      <c r="D184" s="85" t="str">
        <f>Цены!C174</f>
        <v>м2</v>
      </c>
      <c r="E184" s="152">
        <f t="shared" si="15"/>
        <v>0</v>
      </c>
      <c r="F184" s="86">
        <f>Цены!E174</f>
        <v>321</v>
      </c>
      <c r="G184" s="111">
        <f t="shared" si="14"/>
        <v>0</v>
      </c>
      <c r="H184" s="20"/>
    </row>
    <row r="185" spans="1:8" x14ac:dyDescent="0.2">
      <c r="A185" s="5">
        <v>171</v>
      </c>
      <c r="B185" s="153"/>
      <c r="C185" s="84" t="str">
        <f>Цены!B175</f>
        <v>Укладка сетки (для стяжки)</v>
      </c>
      <c r="D185" s="85" t="str">
        <f>Цены!C175</f>
        <v>м2</v>
      </c>
      <c r="E185" s="152">
        <f t="shared" si="15"/>
        <v>0</v>
      </c>
      <c r="F185" s="86">
        <f>Цены!E175</f>
        <v>177</v>
      </c>
      <c r="G185" s="111">
        <f t="shared" si="14"/>
        <v>0</v>
      </c>
      <c r="H185" s="20"/>
    </row>
    <row r="186" spans="1:8" x14ac:dyDescent="0.2">
      <c r="A186" s="5">
        <v>172</v>
      </c>
      <c r="B186" s="153"/>
      <c r="C186" s="84" t="str">
        <f>Цены!B176</f>
        <v>Железнение стяжки</v>
      </c>
      <c r="D186" s="85" t="str">
        <f>Цены!C176</f>
        <v>м2</v>
      </c>
      <c r="E186" s="152">
        <f t="shared" si="15"/>
        <v>0</v>
      </c>
      <c r="F186" s="86">
        <f>Цены!E176</f>
        <v>186</v>
      </c>
      <c r="G186" s="111">
        <f t="shared" si="14"/>
        <v>0</v>
      </c>
      <c r="H186" s="20"/>
    </row>
    <row r="187" spans="1:8" x14ac:dyDescent="0.2">
      <c r="A187" s="5">
        <v>173</v>
      </c>
      <c r="B187" s="153"/>
      <c r="C187" s="84" t="str">
        <f>Цены!B177</f>
        <v>Устройство стяжки по маякам до 4 см</v>
      </c>
      <c r="D187" s="85" t="str">
        <f>Цены!C177</f>
        <v>м2</v>
      </c>
      <c r="E187" s="152">
        <f t="shared" si="15"/>
        <v>0</v>
      </c>
      <c r="F187" s="86">
        <f>Цены!E177</f>
        <v>698</v>
      </c>
      <c r="G187" s="111">
        <f t="shared" si="14"/>
        <v>0</v>
      </c>
      <c r="H187" s="20"/>
    </row>
    <row r="188" spans="1:8" x14ac:dyDescent="0.2">
      <c r="A188" s="5">
        <v>174</v>
      </c>
      <c r="B188" s="153"/>
      <c r="C188" s="84" t="str">
        <f>Цены!B178</f>
        <v>Устройство стяжки по маякам до 6 см</v>
      </c>
      <c r="D188" s="85" t="str">
        <f>Цены!C178</f>
        <v>м2</v>
      </c>
      <c r="E188" s="152">
        <f t="shared" si="15"/>
        <v>0</v>
      </c>
      <c r="F188" s="86">
        <f>Цены!E178</f>
        <v>1049</v>
      </c>
      <c r="G188" s="111">
        <f t="shared" si="14"/>
        <v>0</v>
      </c>
      <c r="H188" s="20"/>
    </row>
    <row r="189" spans="1:8" x14ac:dyDescent="0.2">
      <c r="A189" s="5">
        <v>175</v>
      </c>
      <c r="B189" s="153"/>
      <c r="C189" s="84" t="str">
        <f>Цены!B179</f>
        <v>Устройство стяжки по маякам свыше 6 см</v>
      </c>
      <c r="D189" s="85" t="str">
        <f>Цены!C179</f>
        <v>м2</v>
      </c>
      <c r="E189" s="152">
        <f t="shared" si="15"/>
        <v>0</v>
      </c>
      <c r="F189" s="86">
        <f>Цены!E179</f>
        <v>1193</v>
      </c>
      <c r="G189" s="111">
        <f t="shared" si="14"/>
        <v>0</v>
      </c>
      <c r="H189" s="20"/>
    </row>
    <row r="190" spans="1:8" x14ac:dyDescent="0.2">
      <c r="A190" s="5">
        <v>176</v>
      </c>
      <c r="B190" s="153"/>
      <c r="C190" s="84" t="str">
        <f>Цены!B180</f>
        <v>Устройство наливных полов до 3 см</v>
      </c>
      <c r="D190" s="85" t="str">
        <f>Цены!C180</f>
        <v>м2</v>
      </c>
      <c r="E190" s="152">
        <f t="shared" si="15"/>
        <v>0</v>
      </c>
      <c r="F190" s="86">
        <f>Цены!E180</f>
        <v>683</v>
      </c>
      <c r="G190" s="111">
        <f t="shared" si="14"/>
        <v>0</v>
      </c>
      <c r="H190" s="20"/>
    </row>
    <row r="191" spans="1:8" x14ac:dyDescent="0.2">
      <c r="A191" s="5">
        <v>177</v>
      </c>
      <c r="B191" s="153"/>
      <c r="C191" s="84" t="str">
        <f>Цены!B181</f>
        <v xml:space="preserve">Финишное выравнивание стяжки наливным полом </v>
      </c>
      <c r="D191" s="85" t="str">
        <f>Цены!C181</f>
        <v>м2</v>
      </c>
      <c r="E191" s="152">
        <f t="shared" si="15"/>
        <v>0</v>
      </c>
      <c r="F191" s="86">
        <f>Цены!E181</f>
        <v>533</v>
      </c>
      <c r="G191" s="111">
        <f t="shared" si="14"/>
        <v>0</v>
      </c>
      <c r="H191" s="20"/>
    </row>
    <row r="192" spans="1:8" ht="25.5" x14ac:dyDescent="0.2">
      <c r="A192" s="5">
        <v>178</v>
      </c>
      <c r="B192" s="153"/>
      <c r="C192" s="84" t="str">
        <f>Цены!B182</f>
        <v>Заливка рустов после проведения демонтажа перегородок</v>
      </c>
      <c r="D192" s="85" t="str">
        <f>Цены!C182</f>
        <v>м/п</v>
      </c>
      <c r="E192" s="152">
        <f t="shared" si="15"/>
        <v>0</v>
      </c>
      <c r="F192" s="86">
        <f>Цены!E182</f>
        <v>630</v>
      </c>
      <c r="G192" s="111">
        <f t="shared" si="14"/>
        <v>0</v>
      </c>
      <c r="H192" s="20"/>
    </row>
    <row r="193" spans="1:8" x14ac:dyDescent="0.2">
      <c r="A193" s="5">
        <v>179</v>
      </c>
      <c r="B193" s="153"/>
      <c r="C193" s="84" t="str">
        <f>Цены!B183</f>
        <v>Устройство "сухой стяжки"</v>
      </c>
      <c r="D193" s="85" t="str">
        <f>Цены!C183</f>
        <v>м2</v>
      </c>
      <c r="E193" s="152">
        <f t="shared" si="15"/>
        <v>0</v>
      </c>
      <c r="F193" s="86">
        <f>Цены!E183</f>
        <v>2310</v>
      </c>
      <c r="G193" s="111">
        <f t="shared" si="14"/>
        <v>0</v>
      </c>
      <c r="H193" s="20"/>
    </row>
    <row r="194" spans="1:8" ht="25.5" x14ac:dyDescent="0.2">
      <c r="A194" s="5">
        <v>180</v>
      </c>
      <c r="B194" s="153"/>
      <c r="C194" s="84" t="str">
        <f>Цены!B184</f>
        <v>Устройство "полусухой" (механизированной стяжки)</v>
      </c>
      <c r="D194" s="85" t="str">
        <f>Цены!C184</f>
        <v>м2</v>
      </c>
      <c r="E194" s="152">
        <f t="shared" si="15"/>
        <v>0</v>
      </c>
      <c r="F194" s="86">
        <f>Цены!E184</f>
        <v>2775</v>
      </c>
      <c r="G194" s="111">
        <f t="shared" si="14"/>
        <v>0</v>
      </c>
      <c r="H194" s="20"/>
    </row>
    <row r="195" spans="1:8" x14ac:dyDescent="0.2">
      <c r="A195" s="5">
        <v>181</v>
      </c>
      <c r="B195" s="153"/>
      <c r="C195" s="84" t="str">
        <f>Цены!B185</f>
        <v>Устройство деревянной обрешетки пола</v>
      </c>
      <c r="D195" s="85" t="str">
        <f>Цены!C185</f>
        <v>м2</v>
      </c>
      <c r="E195" s="152">
        <f t="shared" si="15"/>
        <v>0</v>
      </c>
      <c r="F195" s="86">
        <f>Цены!E185</f>
        <v>638</v>
      </c>
      <c r="G195" s="111">
        <f t="shared" si="14"/>
        <v>0</v>
      </c>
      <c r="H195" s="20"/>
    </row>
    <row r="196" spans="1:8" x14ac:dyDescent="0.2">
      <c r="A196" s="5">
        <v>182</v>
      </c>
      <c r="B196" s="153"/>
      <c r="C196" s="84" t="str">
        <f>Цены!B186</f>
        <v>Укладка деревянных лаг</v>
      </c>
      <c r="D196" s="85" t="str">
        <f>Цены!C186</f>
        <v>м/п</v>
      </c>
      <c r="E196" s="152">
        <f>$G$9*$G$10/0.4</f>
        <v>0</v>
      </c>
      <c r="F196" s="86">
        <f>Цены!E186</f>
        <v>533</v>
      </c>
      <c r="G196" s="111">
        <f t="shared" si="14"/>
        <v>0</v>
      </c>
      <c r="H196" s="20"/>
    </row>
    <row r="197" spans="1:8" x14ac:dyDescent="0.2">
      <c r="A197" s="5">
        <v>183</v>
      </c>
      <c r="B197" s="153"/>
      <c r="C197" s="84" t="str">
        <f>Цены!B187</f>
        <v>Устройство  тепло/звукоизоляции(полы)</v>
      </c>
      <c r="D197" s="85" t="str">
        <f>Цены!C187</f>
        <v>м2</v>
      </c>
      <c r="E197" s="152">
        <f>$D$10</f>
        <v>0</v>
      </c>
      <c r="F197" s="86">
        <f>Цены!E187</f>
        <v>353</v>
      </c>
      <c r="G197" s="111">
        <f t="shared" si="14"/>
        <v>0</v>
      </c>
      <c r="H197" s="20"/>
    </row>
    <row r="198" spans="1:8" x14ac:dyDescent="0.2">
      <c r="A198" s="5">
        <v>184</v>
      </c>
      <c r="B198" s="153"/>
      <c r="C198" s="84" t="str">
        <f>Цены!B188</f>
        <v xml:space="preserve">Устройство дощатых полов по лагам </v>
      </c>
      <c r="D198" s="85" t="str">
        <f>Цены!C188</f>
        <v>м2</v>
      </c>
      <c r="E198" s="152">
        <f>$D$10</f>
        <v>0</v>
      </c>
      <c r="F198" s="86">
        <f>Цены!E188</f>
        <v>759</v>
      </c>
      <c r="G198" s="111">
        <f t="shared" si="14"/>
        <v>0</v>
      </c>
      <c r="H198" s="20"/>
    </row>
    <row r="199" spans="1:8" x14ac:dyDescent="0.2">
      <c r="A199" s="5">
        <v>185</v>
      </c>
      <c r="B199" s="153"/>
      <c r="C199" s="84" t="str">
        <f>Цены!B189</f>
        <v xml:space="preserve">Укладка фанеры на дощатый пол </v>
      </c>
      <c r="D199" s="85" t="str">
        <f>Цены!C189</f>
        <v>м2</v>
      </c>
      <c r="E199" s="152">
        <f>$D$10</f>
        <v>0</v>
      </c>
      <c r="F199" s="86">
        <f>Цены!E189</f>
        <v>518</v>
      </c>
      <c r="G199" s="111">
        <f t="shared" si="14"/>
        <v>0</v>
      </c>
      <c r="H199" s="20"/>
    </row>
    <row r="200" spans="1:8" x14ac:dyDescent="0.2">
      <c r="A200" s="5">
        <v>186</v>
      </c>
      <c r="B200" s="153"/>
      <c r="C200" s="84" t="str">
        <f>Цены!B190</f>
        <v>Укладка фанеры на бетон</v>
      </c>
      <c r="D200" s="85" t="str">
        <f>Цены!C190</f>
        <v>м2</v>
      </c>
      <c r="E200" s="152">
        <f>$D$10</f>
        <v>0</v>
      </c>
      <c r="F200" s="86">
        <f>Цены!E190</f>
        <v>863</v>
      </c>
      <c r="G200" s="111">
        <f t="shared" si="14"/>
        <v>0</v>
      </c>
      <c r="H200" s="20"/>
    </row>
    <row r="201" spans="1:8" x14ac:dyDescent="0.2">
      <c r="A201" s="5">
        <v>187</v>
      </c>
      <c r="B201" s="153"/>
      <c r="C201" s="84" t="str">
        <f>Цены!B191</f>
        <v xml:space="preserve">Распил фанеры </v>
      </c>
      <c r="D201" s="85" t="str">
        <f>Цены!C191</f>
        <v>м/п</v>
      </c>
      <c r="E201" s="152">
        <f>$D$10*8</f>
        <v>0</v>
      </c>
      <c r="F201" s="86">
        <f>Цены!E191</f>
        <v>90</v>
      </c>
      <c r="G201" s="111">
        <f t="shared" si="14"/>
        <v>0</v>
      </c>
      <c r="H201" s="20"/>
    </row>
    <row r="202" spans="1:8" x14ac:dyDescent="0.2">
      <c r="A202" s="5">
        <v>188</v>
      </c>
      <c r="B202" s="153"/>
      <c r="C202" s="84" t="str">
        <f>Цены!B192</f>
        <v>Шлифовка фанеры</v>
      </c>
      <c r="D202" s="85" t="str">
        <f>Цены!C192</f>
        <v>м2</v>
      </c>
      <c r="E202" s="152">
        <f>$D$10</f>
        <v>0</v>
      </c>
      <c r="F202" s="86">
        <f>Цены!E192</f>
        <v>332</v>
      </c>
      <c r="G202" s="111">
        <f t="shared" si="14"/>
        <v>0</v>
      </c>
      <c r="H202" s="20"/>
    </row>
    <row r="203" spans="1:8" x14ac:dyDescent="0.2">
      <c r="A203" s="5">
        <v>189</v>
      </c>
      <c r="B203" s="153"/>
      <c r="C203" s="84" t="str">
        <f>Цены!B193</f>
        <v>Укладка ДВП</v>
      </c>
      <c r="D203" s="85" t="str">
        <f>Цены!C193</f>
        <v>м2</v>
      </c>
      <c r="E203" s="152">
        <f>$D$10</f>
        <v>0</v>
      </c>
      <c r="F203" s="86">
        <f>Цены!E193</f>
        <v>399</v>
      </c>
      <c r="G203" s="111">
        <f t="shared" si="14"/>
        <v>0</v>
      </c>
      <c r="H203" s="20"/>
    </row>
    <row r="204" spans="1:8" x14ac:dyDescent="0.2">
      <c r="A204" s="5">
        <v>190</v>
      </c>
      <c r="B204" s="153"/>
      <c r="C204" s="84" t="str">
        <f>Цены!B194</f>
        <v xml:space="preserve">Временная застилка полов оргалитом </v>
      </c>
      <c r="D204" s="85" t="str">
        <f>Цены!C194</f>
        <v>м2</v>
      </c>
      <c r="E204" s="152">
        <f>$D$10</f>
        <v>0</v>
      </c>
      <c r="F204" s="86">
        <f>Цены!E194</f>
        <v>90</v>
      </c>
      <c r="G204" s="111">
        <f t="shared" si="14"/>
        <v>0</v>
      </c>
      <c r="H204" s="20"/>
    </row>
    <row r="205" spans="1:8" ht="25.5" x14ac:dyDescent="0.2">
      <c r="A205" s="5">
        <v>191</v>
      </c>
      <c r="B205" s="153"/>
      <c r="C205" s="84" t="str">
        <f>Цены!B195</f>
        <v xml:space="preserve">Устройство подиума с обшивкой фанерой до 10 см сложной формы </v>
      </c>
      <c r="D205" s="85" t="str">
        <f>Цены!C195</f>
        <v>м2</v>
      </c>
      <c r="E205" s="152">
        <f>$D$10</f>
        <v>0</v>
      </c>
      <c r="F205" s="86">
        <f>Цены!E195</f>
        <v>3518</v>
      </c>
      <c r="G205" s="111">
        <f t="shared" si="14"/>
        <v>0</v>
      </c>
      <c r="H205" s="20"/>
    </row>
    <row r="206" spans="1:8" x14ac:dyDescent="0.2">
      <c r="A206" s="5">
        <v>192</v>
      </c>
      <c r="B206" s="153"/>
      <c r="C206" s="84" t="str">
        <f>Цены!B196</f>
        <v xml:space="preserve">Добавление фиброволокна в стяжку пола </v>
      </c>
      <c r="D206" s="85" t="str">
        <f>Цены!C196</f>
        <v>м2</v>
      </c>
      <c r="E206" s="152">
        <f>$D$10</f>
        <v>0</v>
      </c>
      <c r="F206" s="86">
        <f>Цены!E196</f>
        <v>72</v>
      </c>
      <c r="G206" s="111">
        <f t="shared" si="14"/>
        <v>0</v>
      </c>
      <c r="H206" s="20"/>
    </row>
    <row r="207" spans="1:8" x14ac:dyDescent="0.2">
      <c r="A207" s="5">
        <v>193</v>
      </c>
      <c r="B207" s="9" t="str">
        <f>IF(SUM(B208:B268)&gt;0,1,"")</f>
        <v/>
      </c>
      <c r="C207" s="428" t="s">
        <v>24</v>
      </c>
      <c r="D207" s="428"/>
      <c r="E207" s="428"/>
      <c r="F207" s="428"/>
      <c r="G207" s="428"/>
      <c r="H207" s="20"/>
    </row>
    <row r="208" spans="1:8" ht="25.5" x14ac:dyDescent="0.2">
      <c r="A208" s="5">
        <v>194</v>
      </c>
      <c r="B208" s="153"/>
      <c r="C208" s="84" t="str">
        <f>Цены!B198</f>
        <v>Кирпичная кладка в 1/2 кирпича (черновой кирпич)</v>
      </c>
      <c r="D208" s="85" t="str">
        <f>Цены!C198</f>
        <v>м2</v>
      </c>
      <c r="E208" s="152">
        <f t="shared" ref="E208:E214" si="16">$D$12</f>
        <v>0</v>
      </c>
      <c r="F208" s="86">
        <f>Цены!E198</f>
        <v>1688</v>
      </c>
      <c r="G208" s="111">
        <f t="shared" ref="G208:G239" si="17">E208*F208</f>
        <v>0</v>
      </c>
      <c r="H208" s="20"/>
    </row>
    <row r="209" spans="1:8" x14ac:dyDescent="0.2">
      <c r="A209" s="5">
        <v>195</v>
      </c>
      <c r="B209" s="153"/>
      <c r="C209" s="84" t="str">
        <f>Цены!B199</f>
        <v>Кирпичная кладка в 1 кирпич (черновой кирпич)</v>
      </c>
      <c r="D209" s="85" t="str">
        <f>Цены!C199</f>
        <v>м2</v>
      </c>
      <c r="E209" s="152">
        <f t="shared" si="16"/>
        <v>0</v>
      </c>
      <c r="F209" s="86">
        <f>Цены!E199</f>
        <v>2223</v>
      </c>
      <c r="G209" s="111">
        <f t="shared" si="17"/>
        <v>0</v>
      </c>
      <c r="H209" s="20"/>
    </row>
    <row r="210" spans="1:8" ht="25.5" x14ac:dyDescent="0.2">
      <c r="A210" s="5">
        <v>196</v>
      </c>
      <c r="B210" s="153"/>
      <c r="C210" s="84" t="str">
        <f>Цены!B200</f>
        <v>Кирпичная кладка в 1 кирпич (облицовочный кирпич)</v>
      </c>
      <c r="D210" s="85" t="str">
        <f>Цены!C200</f>
        <v>м2</v>
      </c>
      <c r="E210" s="152">
        <f t="shared" si="16"/>
        <v>0</v>
      </c>
      <c r="F210" s="86">
        <f>Цены!E200</f>
        <v>4440</v>
      </c>
      <c r="G210" s="111">
        <f t="shared" si="17"/>
        <v>0</v>
      </c>
      <c r="H210" s="20"/>
    </row>
    <row r="211" spans="1:8" ht="25.5" x14ac:dyDescent="0.2">
      <c r="A211" s="5">
        <v>197</v>
      </c>
      <c r="B211" s="153"/>
      <c r="C211" s="84" t="str">
        <f>Цены!B201</f>
        <v>Кирпичная кладка в 1/2 кирпича (облицовочный кирпич)</v>
      </c>
      <c r="D211" s="85" t="str">
        <f>Цены!C201</f>
        <v>м2</v>
      </c>
      <c r="E211" s="152">
        <f t="shared" si="16"/>
        <v>0</v>
      </c>
      <c r="F211" s="86">
        <f>Цены!E201</f>
        <v>3375</v>
      </c>
      <c r="G211" s="111">
        <f t="shared" si="17"/>
        <v>0</v>
      </c>
      <c r="H211" s="20"/>
    </row>
    <row r="212" spans="1:8" x14ac:dyDescent="0.2">
      <c r="A212" s="5">
        <v>198</v>
      </c>
      <c r="B212" s="153"/>
      <c r="C212" s="84" t="str">
        <f>Цены!B202</f>
        <v>Кладка стен из Пеноблоков</v>
      </c>
      <c r="D212" s="85" t="str">
        <f>Цены!C202</f>
        <v>м2</v>
      </c>
      <c r="E212" s="152">
        <f t="shared" si="16"/>
        <v>0</v>
      </c>
      <c r="F212" s="86">
        <f>Цены!E202</f>
        <v>1718</v>
      </c>
      <c r="G212" s="111">
        <f t="shared" si="17"/>
        <v>0</v>
      </c>
      <c r="H212" s="20"/>
    </row>
    <row r="213" spans="1:8" x14ac:dyDescent="0.2">
      <c r="A213" s="5">
        <v>199</v>
      </c>
      <c r="B213" s="153"/>
      <c r="C213" s="84" t="str">
        <f>Цены!B203</f>
        <v>Кладка перегородок из шлакоблоков</v>
      </c>
      <c r="D213" s="85" t="str">
        <f>Цены!C203</f>
        <v>м2</v>
      </c>
      <c r="E213" s="152">
        <f t="shared" si="16"/>
        <v>0</v>
      </c>
      <c r="F213" s="86">
        <f>Цены!E203</f>
        <v>1881</v>
      </c>
      <c r="G213" s="111">
        <f t="shared" si="17"/>
        <v>0</v>
      </c>
      <c r="H213" s="20"/>
    </row>
    <row r="214" spans="1:8" x14ac:dyDescent="0.2">
      <c r="A214" s="5">
        <v>200</v>
      </c>
      <c r="B214" s="153"/>
      <c r="C214" s="84" t="str">
        <f>Цены!B204</f>
        <v>Кладка перегородок из пазогребневых блоков</v>
      </c>
      <c r="D214" s="85" t="str">
        <f>Цены!C204</f>
        <v>м2</v>
      </c>
      <c r="E214" s="152">
        <f t="shared" si="16"/>
        <v>0</v>
      </c>
      <c r="F214" s="86">
        <f>Цены!E204</f>
        <v>1763</v>
      </c>
      <c r="G214" s="111">
        <f t="shared" si="17"/>
        <v>0</v>
      </c>
      <c r="H214" s="20"/>
    </row>
    <row r="215" spans="1:8" ht="25.5" x14ac:dyDescent="0.2">
      <c r="A215" s="5">
        <v>201</v>
      </c>
      <c r="B215" s="153"/>
      <c r="C215" s="84" t="str">
        <f>Цены!B205</f>
        <v xml:space="preserve">Заужение дверного проема путем наращивания торца стен из ГКЛ до 50 см </v>
      </c>
      <c r="D215" s="85" t="str">
        <f>Цены!C205</f>
        <v>шт.</v>
      </c>
      <c r="E215" s="152">
        <v>1</v>
      </c>
      <c r="F215" s="86">
        <f>Цены!E205</f>
        <v>2798</v>
      </c>
      <c r="G215" s="111">
        <f t="shared" si="17"/>
        <v>2798</v>
      </c>
      <c r="H215" s="20"/>
    </row>
    <row r="216" spans="1:8" ht="38.25" x14ac:dyDescent="0.2">
      <c r="A216" s="5">
        <v>202</v>
      </c>
      <c r="B216" s="153"/>
      <c r="C216" s="84" t="str">
        <f>Цены!B206</f>
        <v>Расширение дверного проема из кирпича,пазогреб./Пеноблоков до 10 см ( с одной стороны)</v>
      </c>
      <c r="D216" s="85" t="str">
        <f>Цены!C206</f>
        <v>шт.</v>
      </c>
      <c r="E216" s="152">
        <v>1</v>
      </c>
      <c r="F216" s="86">
        <f>Цены!E206</f>
        <v>1518</v>
      </c>
      <c r="G216" s="111">
        <f t="shared" si="17"/>
        <v>1518</v>
      </c>
      <c r="H216" s="20"/>
    </row>
    <row r="217" spans="1:8" x14ac:dyDescent="0.2">
      <c r="A217" s="5">
        <v>203</v>
      </c>
      <c r="B217" s="153"/>
      <c r="C217" s="84" t="str">
        <f>Цены!B207</f>
        <v xml:space="preserve">Расширение дверного проема бетонного до 80 мм </v>
      </c>
      <c r="D217" s="85" t="str">
        <f>Цены!C207</f>
        <v>шт.</v>
      </c>
      <c r="E217" s="152">
        <v>1</v>
      </c>
      <c r="F217" s="86">
        <f>Цены!E207</f>
        <v>7823</v>
      </c>
      <c r="G217" s="111">
        <f t="shared" si="17"/>
        <v>7823</v>
      </c>
      <c r="H217" s="20"/>
    </row>
    <row r="218" spans="1:8" x14ac:dyDescent="0.2">
      <c r="A218" s="5">
        <v>204</v>
      </c>
      <c r="B218" s="153"/>
      <c r="C218" s="254" t="str">
        <f>Цены!B208</f>
        <v>Подготовка дверного проема под скрытую дверь</v>
      </c>
      <c r="D218" s="85" t="str">
        <f>Цены!C208</f>
        <v>шт.</v>
      </c>
      <c r="E218" s="152">
        <v>1</v>
      </c>
      <c r="F218" s="86">
        <f>Цены!E208</f>
        <v>6750</v>
      </c>
      <c r="G218" s="111">
        <f t="shared" si="17"/>
        <v>6750</v>
      </c>
      <c r="H218" s="20"/>
    </row>
    <row r="219" spans="1:8" ht="25.5" x14ac:dyDescent="0.2">
      <c r="A219" s="5">
        <v>205</v>
      </c>
      <c r="B219" s="153"/>
      <c r="C219" s="84" t="str">
        <f>Цены!B209</f>
        <v>Армирование проемов арматурой (с грунтовкой арматуры)</v>
      </c>
      <c r="D219" s="85" t="str">
        <f>Цены!C209</f>
        <v>шт.</v>
      </c>
      <c r="E219" s="152">
        <v>1</v>
      </c>
      <c r="F219" s="86">
        <f>Цены!E209</f>
        <v>891</v>
      </c>
      <c r="G219" s="111">
        <f t="shared" si="17"/>
        <v>891</v>
      </c>
      <c r="H219" s="20"/>
    </row>
    <row r="220" spans="1:8" ht="25.5" x14ac:dyDescent="0.2">
      <c r="A220" s="5">
        <v>206</v>
      </c>
      <c r="B220" s="153"/>
      <c r="C220" s="84" t="str">
        <f>Цены!B210</f>
        <v>Армирование проемов уголком (с грунтовкой уголка)</v>
      </c>
      <c r="D220" s="85" t="str">
        <f>Цены!C210</f>
        <v>шт.</v>
      </c>
      <c r="E220" s="152">
        <v>1</v>
      </c>
      <c r="F220" s="86">
        <f>Цены!E210</f>
        <v>1079</v>
      </c>
      <c r="G220" s="111">
        <f t="shared" si="17"/>
        <v>1079</v>
      </c>
      <c r="H220" s="20"/>
    </row>
    <row r="221" spans="1:8" ht="25.5" x14ac:dyDescent="0.2">
      <c r="A221" s="5">
        <v>207</v>
      </c>
      <c r="B221" s="153"/>
      <c r="C221" s="84" t="str">
        <f>Цены!B211</f>
        <v>Монтаж металлической штукатурной сетки (на дюбели)</v>
      </c>
      <c r="D221" s="85" t="str">
        <f>Цены!C211</f>
        <v>м2</v>
      </c>
      <c r="E221" s="152">
        <f>$D$12</f>
        <v>0</v>
      </c>
      <c r="F221" s="86">
        <f>Цены!E211</f>
        <v>488</v>
      </c>
      <c r="G221" s="111">
        <f t="shared" si="17"/>
        <v>0</v>
      </c>
      <c r="H221" s="20"/>
    </row>
    <row r="222" spans="1:8" x14ac:dyDescent="0.2">
      <c r="A222" s="5">
        <v>208</v>
      </c>
      <c r="B222" s="153"/>
      <c r="C222" s="84" t="str">
        <f>Цены!B212</f>
        <v xml:space="preserve">Монтаж штукатурной сетки на стенах </v>
      </c>
      <c r="D222" s="85" t="str">
        <f>Цены!C212</f>
        <v>м2</v>
      </c>
      <c r="E222" s="152">
        <f>$D$12</f>
        <v>0</v>
      </c>
      <c r="F222" s="86">
        <f>Цены!E212</f>
        <v>261</v>
      </c>
      <c r="G222" s="111">
        <f t="shared" si="17"/>
        <v>0</v>
      </c>
      <c r="H222" s="20"/>
    </row>
    <row r="223" spans="1:8" x14ac:dyDescent="0.2">
      <c r="A223" s="5">
        <v>209</v>
      </c>
      <c r="B223" s="153"/>
      <c r="C223" s="84" t="str">
        <f>Цены!B213</f>
        <v>Герметизация стыков, швов монтажной пеной</v>
      </c>
      <c r="D223" s="85" t="str">
        <f>Цены!C213</f>
        <v>м/п</v>
      </c>
      <c r="E223" s="152">
        <f>$D$9</f>
        <v>0</v>
      </c>
      <c r="F223" s="86">
        <f>Цены!E213</f>
        <v>186</v>
      </c>
      <c r="G223" s="111">
        <f t="shared" si="17"/>
        <v>0</v>
      </c>
      <c r="H223" s="20"/>
    </row>
    <row r="224" spans="1:8" x14ac:dyDescent="0.2">
      <c r="A224" s="5">
        <v>210</v>
      </c>
      <c r="B224" s="153"/>
      <c r="C224" s="84" t="str">
        <f>Цены!B214</f>
        <v>Герметизация стыков, швов силиконом</v>
      </c>
      <c r="D224" s="85" t="str">
        <f>Цены!C214</f>
        <v>м/п</v>
      </c>
      <c r="E224" s="152">
        <f>$D$9</f>
        <v>0</v>
      </c>
      <c r="F224" s="86">
        <f>Цены!E214</f>
        <v>675</v>
      </c>
      <c r="G224" s="111">
        <f t="shared" si="17"/>
        <v>0</v>
      </c>
      <c r="H224" s="20"/>
    </row>
    <row r="225" spans="1:8" x14ac:dyDescent="0.2">
      <c r="A225" s="5">
        <v>211</v>
      </c>
      <c r="B225" s="153"/>
      <c r="C225" s="84" t="str">
        <f>Цены!B215</f>
        <v>Монтаж отражающей теплоизоляции (Пенофол)</v>
      </c>
      <c r="D225" s="85" t="str">
        <f>Цены!C215</f>
        <v>м2</v>
      </c>
      <c r="E225" s="152">
        <f t="shared" ref="E225:E233" si="18">$D$12</f>
        <v>0</v>
      </c>
      <c r="F225" s="86">
        <f>Цены!E215</f>
        <v>201</v>
      </c>
      <c r="G225" s="111">
        <f t="shared" si="17"/>
        <v>0</v>
      </c>
      <c r="H225" s="20"/>
    </row>
    <row r="226" spans="1:8" x14ac:dyDescent="0.2">
      <c r="A226" s="5">
        <v>212</v>
      </c>
      <c r="B226" s="153"/>
      <c r="C226" s="84" t="str">
        <f>Цены!B216</f>
        <v>Устройство теплоизоляции стен пеноплексом</v>
      </c>
      <c r="D226" s="85" t="str">
        <f>Цены!C216</f>
        <v>м2</v>
      </c>
      <c r="E226" s="152">
        <f t="shared" si="18"/>
        <v>0</v>
      </c>
      <c r="F226" s="86">
        <f>Цены!E216</f>
        <v>891</v>
      </c>
      <c r="G226" s="111">
        <f t="shared" si="17"/>
        <v>0</v>
      </c>
      <c r="H226" s="20"/>
    </row>
    <row r="227" spans="1:8" ht="25.5" x14ac:dyDescent="0.2">
      <c r="A227" s="5">
        <v>213</v>
      </c>
      <c r="B227" s="153"/>
      <c r="C227" s="84" t="str">
        <f>Цены!B217</f>
        <v>Устройство звукоизоляции стен системой ЗИПС вектор</v>
      </c>
      <c r="D227" s="85" t="str">
        <f>Цены!C217</f>
        <v>м2</v>
      </c>
      <c r="E227" s="152">
        <f t="shared" si="18"/>
        <v>0</v>
      </c>
      <c r="F227" s="86">
        <f>Цены!E217</f>
        <v>1700</v>
      </c>
      <c r="G227" s="111">
        <f t="shared" si="17"/>
        <v>0</v>
      </c>
      <c r="H227" s="20"/>
    </row>
    <row r="228" spans="1:8" x14ac:dyDescent="0.2">
      <c r="A228" s="5">
        <v>214</v>
      </c>
      <c r="B228" s="153"/>
      <c r="C228" s="84" t="str">
        <f>Цены!B218</f>
        <v>Устройство пароизоляции(стен)</v>
      </c>
      <c r="D228" s="85" t="str">
        <f>Цены!C218</f>
        <v>м2</v>
      </c>
      <c r="E228" s="152">
        <f t="shared" si="18"/>
        <v>0</v>
      </c>
      <c r="F228" s="86">
        <f>Цены!E218</f>
        <v>152</v>
      </c>
      <c r="G228" s="111">
        <f t="shared" si="17"/>
        <v>0</v>
      </c>
      <c r="H228" s="20"/>
    </row>
    <row r="229" spans="1:8" x14ac:dyDescent="0.2">
      <c r="A229" s="5">
        <v>215</v>
      </c>
      <c r="B229" s="153"/>
      <c r="C229" s="84" t="str">
        <f>Цены!B219</f>
        <v>Окраска металических деталей до 100мм</v>
      </c>
      <c r="D229" s="85" t="str">
        <f>Цены!C219</f>
        <v>м/п</v>
      </c>
      <c r="E229" s="152">
        <f t="shared" si="18"/>
        <v>0</v>
      </c>
      <c r="F229" s="86">
        <f>Цены!E219</f>
        <v>180</v>
      </c>
      <c r="G229" s="111">
        <f t="shared" si="17"/>
        <v>0</v>
      </c>
      <c r="H229" s="20"/>
    </row>
    <row r="230" spans="1:8" ht="25.5" x14ac:dyDescent="0.2">
      <c r="A230" s="5">
        <v>216</v>
      </c>
      <c r="B230" s="153"/>
      <c r="C230" s="84" t="str">
        <f>Цены!B220</f>
        <v>Устройство тепло/звукоизоляции стен минеральной ватой</v>
      </c>
      <c r="D230" s="85" t="str">
        <f>Цены!C220</f>
        <v>м2</v>
      </c>
      <c r="E230" s="152">
        <f t="shared" si="18"/>
        <v>0</v>
      </c>
      <c r="F230" s="86">
        <f>Цены!E220</f>
        <v>480</v>
      </c>
      <c r="G230" s="111">
        <f t="shared" si="17"/>
        <v>0</v>
      </c>
      <c r="H230" s="20"/>
    </row>
    <row r="231" spans="1:8" x14ac:dyDescent="0.2">
      <c r="A231" s="5">
        <v>217</v>
      </c>
      <c r="B231" s="153"/>
      <c r="C231" s="84" t="str">
        <f>Цены!B221</f>
        <v>Устройство перегородок из ГКЛ в 1 слой</v>
      </c>
      <c r="D231" s="85" t="str">
        <f>Цены!C221</f>
        <v>м2</v>
      </c>
      <c r="E231" s="152">
        <f t="shared" si="18"/>
        <v>0</v>
      </c>
      <c r="F231" s="86">
        <f>Цены!E221</f>
        <v>2100</v>
      </c>
      <c r="G231" s="111">
        <f t="shared" si="17"/>
        <v>0</v>
      </c>
      <c r="H231" s="20"/>
    </row>
    <row r="232" spans="1:8" x14ac:dyDescent="0.2">
      <c r="A232" s="5">
        <v>218</v>
      </c>
      <c r="B232" s="153"/>
      <c r="C232" s="84" t="str">
        <f>Цены!B222</f>
        <v>Устройство перегородок из ГКЛ в 2 слоя</v>
      </c>
      <c r="D232" s="85" t="str">
        <f>Цены!C222</f>
        <v>м2</v>
      </c>
      <c r="E232" s="152">
        <f t="shared" si="18"/>
        <v>0</v>
      </c>
      <c r="F232" s="86">
        <f>Цены!E222</f>
        <v>2468</v>
      </c>
      <c r="G232" s="111">
        <f t="shared" si="17"/>
        <v>0</v>
      </c>
      <c r="H232" s="20"/>
    </row>
    <row r="233" spans="1:8" x14ac:dyDescent="0.2">
      <c r="A233" s="5">
        <v>219</v>
      </c>
      <c r="B233" s="153"/>
      <c r="C233" s="84" t="str">
        <f>Цены!B223</f>
        <v>Усиление ГКЛ перегородки ОСБ/фанерой</v>
      </c>
      <c r="D233" s="85" t="str">
        <f>Цены!C223</f>
        <v>м2</v>
      </c>
      <c r="E233" s="152">
        <f t="shared" si="18"/>
        <v>0</v>
      </c>
      <c r="F233" s="86">
        <f>Цены!E223</f>
        <v>975</v>
      </c>
      <c r="G233" s="111">
        <f t="shared" si="17"/>
        <v>0</v>
      </c>
      <c r="H233" s="20"/>
    </row>
    <row r="234" spans="1:8" x14ac:dyDescent="0.2">
      <c r="A234" s="5">
        <v>220</v>
      </c>
      <c r="B234" s="153"/>
      <c r="C234" s="84" t="str">
        <f>Цены!B224</f>
        <v>Устройство ниш, ступеней из ГКЛ</v>
      </c>
      <c r="D234" s="85" t="str">
        <f>Цены!C224</f>
        <v>м/п</v>
      </c>
      <c r="E234" s="152">
        <v>1</v>
      </c>
      <c r="F234" s="86">
        <f>Цены!E224</f>
        <v>3291</v>
      </c>
      <c r="G234" s="111">
        <f t="shared" si="17"/>
        <v>3291</v>
      </c>
      <c r="H234" s="20"/>
    </row>
    <row r="235" spans="1:8" x14ac:dyDescent="0.2">
      <c r="A235" s="5">
        <v>221</v>
      </c>
      <c r="B235" s="153"/>
      <c r="C235" s="84" t="str">
        <f>Цены!B225</f>
        <v>Устройство коробов из ГКЛ</v>
      </c>
      <c r="D235" s="85" t="str">
        <f>Цены!C225</f>
        <v>м/п</v>
      </c>
      <c r="E235" s="152">
        <v>1</v>
      </c>
      <c r="F235" s="86">
        <f>Цены!E225</f>
        <v>2768</v>
      </c>
      <c r="G235" s="111">
        <f t="shared" si="17"/>
        <v>2768</v>
      </c>
      <c r="H235" s="20"/>
    </row>
    <row r="236" spans="1:8" ht="25.5" x14ac:dyDescent="0.2">
      <c r="A236" s="5">
        <v>222</v>
      </c>
      <c r="B236" s="153"/>
      <c r="C236" s="84" t="str">
        <f>Цены!B226</f>
        <v xml:space="preserve">Устройство криволинейных коробов из ГКЛ на стенах </v>
      </c>
      <c r="D236" s="85" t="str">
        <f>Цены!C226</f>
        <v>м/п</v>
      </c>
      <c r="E236" s="152">
        <v>1</v>
      </c>
      <c r="F236" s="86">
        <f>Цены!E226</f>
        <v>3960</v>
      </c>
      <c r="G236" s="111">
        <f t="shared" si="17"/>
        <v>3960</v>
      </c>
      <c r="H236" s="20"/>
    </row>
    <row r="237" spans="1:8" x14ac:dyDescent="0.2">
      <c r="A237" s="5">
        <v>223</v>
      </c>
      <c r="B237" s="153"/>
      <c r="C237" s="84" t="str">
        <f>Цены!B227</f>
        <v xml:space="preserve">Устройство ниш, ступеней из ГКЛ сложной формы </v>
      </c>
      <c r="D237" s="85" t="str">
        <f>Цены!C227</f>
        <v>м/п</v>
      </c>
      <c r="E237" s="152">
        <v>1</v>
      </c>
      <c r="F237" s="86">
        <f>Цены!E227</f>
        <v>4125</v>
      </c>
      <c r="G237" s="111">
        <f t="shared" si="17"/>
        <v>4125</v>
      </c>
      <c r="H237" s="20"/>
    </row>
    <row r="238" spans="1:8" x14ac:dyDescent="0.2">
      <c r="A238" s="5">
        <v>224</v>
      </c>
      <c r="B238" s="153"/>
      <c r="C238" s="84" t="str">
        <f>Цены!B228</f>
        <v xml:space="preserve">Устройство арки из ГКЛ </v>
      </c>
      <c r="D238" s="85" t="str">
        <f>Цены!C228</f>
        <v>шт.</v>
      </c>
      <c r="E238" s="152">
        <v>1</v>
      </c>
      <c r="F238" s="86">
        <f>Цены!E228</f>
        <v>5400</v>
      </c>
      <c r="G238" s="111">
        <f t="shared" si="17"/>
        <v>5400</v>
      </c>
      <c r="H238" s="20"/>
    </row>
    <row r="239" spans="1:8" x14ac:dyDescent="0.2">
      <c r="A239" s="5">
        <v>225</v>
      </c>
      <c r="B239" s="153"/>
      <c r="C239" s="84" t="str">
        <f>Цены!B229</f>
        <v>Выравнивание стен листами ГКЛ</v>
      </c>
      <c r="D239" s="85" t="str">
        <f>Цены!C229</f>
        <v>м2</v>
      </c>
      <c r="E239" s="152">
        <f>$D$12</f>
        <v>0</v>
      </c>
      <c r="F239" s="86">
        <f>Цены!E229</f>
        <v>941</v>
      </c>
      <c r="G239" s="111">
        <f t="shared" si="17"/>
        <v>0</v>
      </c>
      <c r="H239" s="20"/>
    </row>
    <row r="240" spans="1:8" ht="25.5" x14ac:dyDescent="0.2">
      <c r="A240" s="5">
        <v>226</v>
      </c>
      <c r="B240" s="153"/>
      <c r="C240" s="84" t="str">
        <f>Цены!B230</f>
        <v>Выравнивание стен листами ГКЛ (1 слой) с устройством каркаса</v>
      </c>
      <c r="D240" s="85" t="str">
        <f>Цены!C230</f>
        <v>м2</v>
      </c>
      <c r="E240" s="152">
        <f>$D$12</f>
        <v>0</v>
      </c>
      <c r="F240" s="86">
        <f>Цены!E230</f>
        <v>1650</v>
      </c>
      <c r="G240" s="111">
        <f t="shared" ref="G240:G266" si="19">E240*F240</f>
        <v>0</v>
      </c>
      <c r="H240" s="20"/>
    </row>
    <row r="241" spans="1:8" ht="25.5" x14ac:dyDescent="0.2">
      <c r="A241" s="5">
        <v>227</v>
      </c>
      <c r="B241" s="153"/>
      <c r="C241" s="84" t="str">
        <f>Цены!B231</f>
        <v>Выравнивание стен листами ГКЛ (2 слоя) с устройством каркаса</v>
      </c>
      <c r="D241" s="85" t="str">
        <f>Цены!C231</f>
        <v>м2</v>
      </c>
      <c r="E241" s="152">
        <f>$D$12</f>
        <v>0</v>
      </c>
      <c r="F241" s="86">
        <f>Цены!E231</f>
        <v>1875</v>
      </c>
      <c r="G241" s="111">
        <f t="shared" si="19"/>
        <v>0</v>
      </c>
      <c r="H241" s="20"/>
    </row>
    <row r="242" spans="1:8" ht="25.5" x14ac:dyDescent="0.2">
      <c r="A242" s="5">
        <v>228</v>
      </c>
      <c r="B242" s="153"/>
      <c r="C242" s="84" t="str">
        <f>Цены!B232</f>
        <v>Устройство конструкции ниши ГКЛ с полками на металлокаркасе</v>
      </c>
      <c r="D242" s="85" t="str">
        <f>Цены!C232</f>
        <v>шт.</v>
      </c>
      <c r="E242" s="152">
        <f>$D$12*3</f>
        <v>0</v>
      </c>
      <c r="F242" s="86">
        <f>Цены!E232</f>
        <v>5835</v>
      </c>
      <c r="G242" s="111">
        <f t="shared" si="19"/>
        <v>0</v>
      </c>
      <c r="H242" s="20"/>
    </row>
    <row r="243" spans="1:8" x14ac:dyDescent="0.2">
      <c r="A243" s="5">
        <v>229</v>
      </c>
      <c r="B243" s="153"/>
      <c r="C243" s="84" t="str">
        <f>Цены!B233</f>
        <v>Грунтовка стен</v>
      </c>
      <c r="D243" s="85" t="str">
        <f>Цены!C233</f>
        <v>м2</v>
      </c>
      <c r="E243" s="152">
        <f t="shared" ref="E243:E253" si="20">$D$12</f>
        <v>0</v>
      </c>
      <c r="F243" s="86">
        <f>Цены!E233</f>
        <v>98</v>
      </c>
      <c r="G243" s="111">
        <f t="shared" si="19"/>
        <v>0</v>
      </c>
      <c r="H243" s="20"/>
    </row>
    <row r="244" spans="1:8" x14ac:dyDescent="0.2">
      <c r="A244" s="5">
        <v>230</v>
      </c>
      <c r="B244" s="153"/>
      <c r="C244" s="84" t="str">
        <f>Цены!B234</f>
        <v>Грунтовка стен (второй и последующие слои )</v>
      </c>
      <c r="D244" s="85" t="str">
        <f>Цены!C234</f>
        <v>м2</v>
      </c>
      <c r="E244" s="152">
        <f t="shared" si="20"/>
        <v>0</v>
      </c>
      <c r="F244" s="86">
        <f>Цены!E234</f>
        <v>98</v>
      </c>
      <c r="G244" s="111">
        <f t="shared" si="19"/>
        <v>0</v>
      </c>
      <c r="H244" s="20"/>
    </row>
    <row r="245" spans="1:8" x14ac:dyDescent="0.2">
      <c r="A245" s="5">
        <v>231</v>
      </c>
      <c r="B245" s="153"/>
      <c r="C245" s="84" t="str">
        <f>Цены!B235</f>
        <v>Грунтовка стен (бетонконтактом)</v>
      </c>
      <c r="D245" s="85" t="str">
        <f>Цены!C235</f>
        <v>м2</v>
      </c>
      <c r="E245" s="152">
        <f t="shared" si="20"/>
        <v>0</v>
      </c>
      <c r="F245" s="86">
        <f>Цены!E235</f>
        <v>168</v>
      </c>
      <c r="G245" s="111">
        <f t="shared" si="19"/>
        <v>0</v>
      </c>
      <c r="H245" s="20"/>
    </row>
    <row r="246" spans="1:8" x14ac:dyDescent="0.2">
      <c r="A246" s="5">
        <v>232</v>
      </c>
      <c r="B246" s="153"/>
      <c r="C246" s="84" t="str">
        <f>Цены!B236</f>
        <v xml:space="preserve">Противогрибковая обработка стен спец. составом </v>
      </c>
      <c r="D246" s="85" t="str">
        <f>Цены!C236</f>
        <v>м2</v>
      </c>
      <c r="E246" s="152">
        <f t="shared" si="20"/>
        <v>0</v>
      </c>
      <c r="F246" s="86">
        <f>Цены!E236</f>
        <v>255</v>
      </c>
      <c r="G246" s="111">
        <f t="shared" si="19"/>
        <v>0</v>
      </c>
      <c r="H246" s="20"/>
    </row>
    <row r="247" spans="1:8" ht="25.5" x14ac:dyDescent="0.2">
      <c r="A247" s="5">
        <v>233</v>
      </c>
      <c r="B247" s="153"/>
      <c r="C247" s="84" t="str">
        <f>Цены!B237</f>
        <v>Гидроизоляция (смесью водостоп или жидким стеклом)</v>
      </c>
      <c r="D247" s="85" t="str">
        <f>Цены!C237</f>
        <v>м2</v>
      </c>
      <c r="E247" s="152">
        <f t="shared" si="20"/>
        <v>0</v>
      </c>
      <c r="F247" s="86">
        <f>Цены!E237</f>
        <v>461</v>
      </c>
      <c r="G247" s="111">
        <f t="shared" si="19"/>
        <v>0</v>
      </c>
      <c r="H247" s="20"/>
    </row>
    <row r="248" spans="1:8" x14ac:dyDescent="0.2">
      <c r="A248" s="5">
        <v>234</v>
      </c>
      <c r="B248" s="153"/>
      <c r="C248" s="84" t="str">
        <f>Цены!B238</f>
        <v>Штукатурка стен простая (под правило)</v>
      </c>
      <c r="D248" s="85" t="str">
        <f>Цены!C238</f>
        <v>м2</v>
      </c>
      <c r="E248" s="152">
        <f t="shared" si="20"/>
        <v>0</v>
      </c>
      <c r="F248" s="86">
        <f>Цены!E238</f>
        <v>656</v>
      </c>
      <c r="G248" s="111">
        <f t="shared" si="19"/>
        <v>0</v>
      </c>
      <c r="H248" s="20"/>
    </row>
    <row r="249" spans="1:8" ht="25.5" x14ac:dyDescent="0.2">
      <c r="A249" s="5">
        <v>235</v>
      </c>
      <c r="B249" s="153"/>
      <c r="C249" s="84" t="str">
        <f>Цены!B239</f>
        <v>Штукатурка стен по маякам до 3 см гипсовой смесью</v>
      </c>
      <c r="D249" s="85" t="str">
        <f>Цены!C239</f>
        <v>м2</v>
      </c>
      <c r="E249" s="152">
        <f t="shared" si="20"/>
        <v>0</v>
      </c>
      <c r="F249" s="86">
        <f>Цены!E239</f>
        <v>984</v>
      </c>
      <c r="G249" s="111">
        <f t="shared" si="19"/>
        <v>0</v>
      </c>
      <c r="H249" s="20"/>
    </row>
    <row r="250" spans="1:8" ht="25.5" x14ac:dyDescent="0.2">
      <c r="A250" s="5">
        <v>236</v>
      </c>
      <c r="B250" s="153"/>
      <c r="C250" s="84" t="str">
        <f>Цены!B240</f>
        <v>Штукатурка стен по маякам до 5 см гипсовой смесью</v>
      </c>
      <c r="D250" s="85" t="str">
        <f>Цены!C240</f>
        <v>м2</v>
      </c>
      <c r="E250" s="152">
        <f t="shared" si="20"/>
        <v>0</v>
      </c>
      <c r="F250" s="86">
        <f>Цены!E240</f>
        <v>1134</v>
      </c>
      <c r="G250" s="111">
        <f t="shared" si="19"/>
        <v>0</v>
      </c>
      <c r="H250" s="20"/>
    </row>
    <row r="251" spans="1:8" ht="25.5" x14ac:dyDescent="0.2">
      <c r="A251" s="5">
        <v>237</v>
      </c>
      <c r="B251" s="153"/>
      <c r="C251" s="84" t="str">
        <f>Цены!B241</f>
        <v>Штукатурка стен по маякам свыше 5 см гипсовой смесью</v>
      </c>
      <c r="D251" s="85" t="str">
        <f>Цены!C241</f>
        <v>м2</v>
      </c>
      <c r="E251" s="152">
        <f t="shared" si="20"/>
        <v>0</v>
      </c>
      <c r="F251" s="86">
        <f>Цены!E241</f>
        <v>1434</v>
      </c>
      <c r="G251" s="111">
        <f t="shared" si="19"/>
        <v>0</v>
      </c>
      <c r="H251" s="20"/>
    </row>
    <row r="252" spans="1:8" ht="25.5" x14ac:dyDescent="0.2">
      <c r="A252" s="5">
        <v>238</v>
      </c>
      <c r="B252" s="153"/>
      <c r="C252" s="84" t="str">
        <f>Цены!B242</f>
        <v>Штукатурка стен по маякам до 3 см цементной смесью</v>
      </c>
      <c r="D252" s="85" t="str">
        <f>Цены!C242</f>
        <v>м2</v>
      </c>
      <c r="E252" s="152">
        <f t="shared" si="20"/>
        <v>0</v>
      </c>
      <c r="F252" s="86">
        <f>Цены!E242</f>
        <v>1284</v>
      </c>
      <c r="G252" s="111">
        <f t="shared" si="19"/>
        <v>0</v>
      </c>
      <c r="H252" s="20"/>
    </row>
    <row r="253" spans="1:8" ht="25.5" x14ac:dyDescent="0.2">
      <c r="A253" s="5">
        <v>239</v>
      </c>
      <c r="B253" s="153"/>
      <c r="C253" s="84" t="str">
        <f>Цены!B243</f>
        <v>Штукатурка стен по маякам до 5 см цементной смесью</v>
      </c>
      <c r="D253" s="85" t="str">
        <f>Цены!C243</f>
        <v>м2</v>
      </c>
      <c r="E253" s="152">
        <f t="shared" si="20"/>
        <v>0</v>
      </c>
      <c r="F253" s="86">
        <f>Цены!E243</f>
        <v>1434</v>
      </c>
      <c r="G253" s="111">
        <f t="shared" si="19"/>
        <v>0</v>
      </c>
      <c r="H253" s="20"/>
    </row>
    <row r="254" spans="1:8" x14ac:dyDescent="0.2">
      <c r="A254" s="5">
        <v>240</v>
      </c>
      <c r="B254" s="153"/>
      <c r="C254" s="84" t="str">
        <f>Цены!B244</f>
        <v>Протяжка углов штукатуркой</v>
      </c>
      <c r="D254" s="85" t="str">
        <f>Цены!C244</f>
        <v>м/п</v>
      </c>
      <c r="E254" s="152">
        <f>$D$9</f>
        <v>0</v>
      </c>
      <c r="F254" s="86">
        <f>Цены!E244</f>
        <v>372</v>
      </c>
      <c r="G254" s="111">
        <f t="shared" si="19"/>
        <v>0</v>
      </c>
      <c r="H254" s="20"/>
    </row>
    <row r="255" spans="1:8" ht="25.5" x14ac:dyDescent="0.2">
      <c r="A255" s="5">
        <v>241</v>
      </c>
      <c r="B255" s="153"/>
      <c r="C255" s="84" t="str">
        <f>Цены!B245</f>
        <v>Протягивание штукатуркой углов, зон плинтусов, потолков (до 30 см)</v>
      </c>
      <c r="D255" s="85" t="str">
        <f>Цены!C245</f>
        <v>м/п</v>
      </c>
      <c r="E255" s="152">
        <f>$D$9</f>
        <v>0</v>
      </c>
      <c r="F255" s="86">
        <f>Цены!E245</f>
        <v>428</v>
      </c>
      <c r="G255" s="111">
        <f t="shared" si="19"/>
        <v>0</v>
      </c>
      <c r="H255" s="20"/>
    </row>
    <row r="256" spans="1:8" x14ac:dyDescent="0.2">
      <c r="A256" s="5">
        <v>242</v>
      </c>
      <c r="B256" s="153"/>
      <c r="C256" s="84" t="str">
        <f>Цены!B246</f>
        <v>Установка малярного уголка, перфорированного</v>
      </c>
      <c r="D256" s="85" t="str">
        <f>Цены!C246</f>
        <v>м/п</v>
      </c>
      <c r="E256" s="152">
        <v>0</v>
      </c>
      <c r="F256" s="86">
        <f>Цены!E246</f>
        <v>186</v>
      </c>
      <c r="G256" s="111">
        <f t="shared" si="19"/>
        <v>0</v>
      </c>
      <c r="H256" s="20"/>
    </row>
    <row r="257" spans="1:8" x14ac:dyDescent="0.2">
      <c r="A257" s="5">
        <v>243</v>
      </c>
      <c r="B257" s="153"/>
      <c r="C257" s="84" t="str">
        <f>Цены!B247</f>
        <v>Нанесение малярной сетки</v>
      </c>
      <c r="D257" s="85" t="str">
        <f>Цены!C247</f>
        <v>м2</v>
      </c>
      <c r="E257" s="152">
        <f t="shared" ref="E257:E263" si="21">$D$12</f>
        <v>0</v>
      </c>
      <c r="F257" s="86">
        <f>Цены!E247</f>
        <v>180</v>
      </c>
      <c r="G257" s="111">
        <f t="shared" si="19"/>
        <v>0</v>
      </c>
      <c r="H257" s="20"/>
    </row>
    <row r="258" spans="1:8" x14ac:dyDescent="0.2">
      <c r="A258" s="5">
        <v>244</v>
      </c>
      <c r="B258" s="153"/>
      <c r="C258" s="84" t="str">
        <f>Цены!B248</f>
        <v>Базовая шпаклевка стен (с ошкуриванием)</v>
      </c>
      <c r="D258" s="85" t="str">
        <f>Цены!C248</f>
        <v>м2</v>
      </c>
      <c r="E258" s="152">
        <f t="shared" si="21"/>
        <v>0</v>
      </c>
      <c r="F258" s="86">
        <f>Цены!E248</f>
        <v>488</v>
      </c>
      <c r="G258" s="111">
        <f t="shared" si="19"/>
        <v>0</v>
      </c>
      <c r="H258" s="20"/>
    </row>
    <row r="259" spans="1:8" x14ac:dyDescent="0.2">
      <c r="A259" s="5">
        <v>245</v>
      </c>
      <c r="B259" s="153"/>
      <c r="C259" s="84" t="str">
        <f>Цены!B249</f>
        <v>Сплошная шпаклевка в 1 слой (с ошкуриванием)</v>
      </c>
      <c r="D259" s="85" t="str">
        <f>Цены!C249</f>
        <v>м2</v>
      </c>
      <c r="E259" s="152">
        <f t="shared" si="21"/>
        <v>0</v>
      </c>
      <c r="F259" s="86">
        <f>Цены!E249</f>
        <v>548</v>
      </c>
      <c r="G259" s="111">
        <f t="shared" si="19"/>
        <v>0</v>
      </c>
      <c r="H259" s="20"/>
    </row>
    <row r="260" spans="1:8" ht="25.5" x14ac:dyDescent="0.2">
      <c r="A260" s="5">
        <v>246</v>
      </c>
      <c r="B260" s="153"/>
      <c r="C260" s="84" t="str">
        <f>Цены!B250</f>
        <v>Шпаклевка стен под оклейку обоями (с ошкуриванием)</v>
      </c>
      <c r="D260" s="85" t="str">
        <f>Цены!C250</f>
        <v>м2</v>
      </c>
      <c r="E260" s="152">
        <f t="shared" si="21"/>
        <v>0</v>
      </c>
      <c r="F260" s="86">
        <f>Цены!E250</f>
        <v>825</v>
      </c>
      <c r="G260" s="111">
        <f t="shared" si="19"/>
        <v>0</v>
      </c>
      <c r="H260" s="20"/>
    </row>
    <row r="261" spans="1:8" ht="25.5" x14ac:dyDescent="0.2">
      <c r="A261" s="5">
        <v>247</v>
      </c>
      <c r="B261" s="153"/>
      <c r="C261" s="84" t="str">
        <f>Цены!B251</f>
        <v>Финишная шпаклевка стен под окраску (2 слоя с ошкуриванием)</v>
      </c>
      <c r="D261" s="85" t="str">
        <f>Цены!C251</f>
        <v>м2</v>
      </c>
      <c r="E261" s="152">
        <f t="shared" si="21"/>
        <v>0</v>
      </c>
      <c r="F261" s="86">
        <f>Цены!E251</f>
        <v>1200</v>
      </c>
      <c r="G261" s="111">
        <f t="shared" si="19"/>
        <v>0</v>
      </c>
      <c r="H261" s="20"/>
    </row>
    <row r="262" spans="1:8" ht="25.5" x14ac:dyDescent="0.2">
      <c r="A262" s="5">
        <v>248</v>
      </c>
      <c r="B262" s="153"/>
      <c r="C262" s="84" t="str">
        <f>Цены!B252</f>
        <v>Шпаклевка стен ГКЛ под оклейку обоями (с ошкуриванием)</v>
      </c>
      <c r="D262" s="85" t="str">
        <f>Цены!C252</f>
        <v>м2</v>
      </c>
      <c r="E262" s="152">
        <f t="shared" si="21"/>
        <v>0</v>
      </c>
      <c r="F262" s="86">
        <f>Цены!E252</f>
        <v>870</v>
      </c>
      <c r="G262" s="111">
        <f t="shared" si="19"/>
        <v>0</v>
      </c>
      <c r="H262" s="20"/>
    </row>
    <row r="263" spans="1:8" ht="25.5" x14ac:dyDescent="0.2">
      <c r="A263" s="5">
        <v>249</v>
      </c>
      <c r="B263" s="153"/>
      <c r="C263" s="84" t="str">
        <f>Цены!B253</f>
        <v>Финишная Шпаклевка стен ГКЛ под окраску (2 слоя с ошкуриванием)</v>
      </c>
      <c r="D263" s="85" t="str">
        <f>Цены!C253</f>
        <v>м2</v>
      </c>
      <c r="E263" s="152">
        <f t="shared" si="21"/>
        <v>0</v>
      </c>
      <c r="F263" s="86">
        <f>Цены!E253</f>
        <v>900</v>
      </c>
      <c r="G263" s="111">
        <f t="shared" si="19"/>
        <v>0</v>
      </c>
      <c r="H263" s="20"/>
    </row>
    <row r="264" spans="1:8" x14ac:dyDescent="0.2">
      <c r="A264" s="5">
        <v>250</v>
      </c>
      <c r="B264" s="153"/>
      <c r="C264" s="84" t="str">
        <f>Цены!B254</f>
        <v xml:space="preserve">Шпаклевка коробов, ниш </v>
      </c>
      <c r="D264" s="85" t="str">
        <f>Цены!C254</f>
        <v>м/п</v>
      </c>
      <c r="E264" s="152">
        <v>0</v>
      </c>
      <c r="F264" s="86">
        <f>Цены!E254</f>
        <v>780</v>
      </c>
      <c r="G264" s="111">
        <f t="shared" si="19"/>
        <v>0</v>
      </c>
      <c r="H264" s="20"/>
    </row>
    <row r="265" spans="1:8" x14ac:dyDescent="0.2">
      <c r="A265" s="5">
        <v>251</v>
      </c>
      <c r="B265" s="153"/>
      <c r="C265" s="84" t="str">
        <f>Цены!B255</f>
        <v xml:space="preserve">Ошкуривание поверхности стен </v>
      </c>
      <c r="D265" s="85" t="str">
        <f>Цены!C255</f>
        <v>м2</v>
      </c>
      <c r="E265" s="152">
        <f>$D$12</f>
        <v>0</v>
      </c>
      <c r="F265" s="86">
        <f>Цены!E255</f>
        <v>480</v>
      </c>
      <c r="G265" s="111">
        <f t="shared" si="19"/>
        <v>0</v>
      </c>
      <c r="H265" s="20"/>
    </row>
    <row r="266" spans="1:8" x14ac:dyDescent="0.2">
      <c r="A266" s="5">
        <v>252</v>
      </c>
      <c r="B266" s="153"/>
      <c r="C266" s="84" t="str">
        <f>Цены!B256</f>
        <v>Поклейка стеклохолста</v>
      </c>
      <c r="D266" s="85" t="str">
        <f>Цены!C256</f>
        <v>м2</v>
      </c>
      <c r="E266" s="152">
        <f>$D$12</f>
        <v>0</v>
      </c>
      <c r="F266" s="86">
        <f>Цены!E256</f>
        <v>435</v>
      </c>
      <c r="G266" s="111">
        <f t="shared" si="19"/>
        <v>0</v>
      </c>
      <c r="H266" s="20"/>
    </row>
    <row r="267" spans="1:8" ht="25.5" x14ac:dyDescent="0.2">
      <c r="A267" s="5">
        <v>253</v>
      </c>
      <c r="B267" s="153"/>
      <c r="C267" s="84" t="str">
        <f>Цены!B257</f>
        <v xml:space="preserve">Устройство ниш глубиной до 7 см в кирпичных стенах </v>
      </c>
      <c r="D267" s="85" t="str">
        <f>Цены!C257</f>
        <v>м/п</v>
      </c>
      <c r="E267" s="152">
        <v>1</v>
      </c>
      <c r="F267" s="86">
        <f>Цены!E257</f>
        <v>2250</v>
      </c>
      <c r="G267" s="111">
        <f>E267*F267</f>
        <v>2250</v>
      </c>
      <c r="H267" s="20"/>
    </row>
    <row r="268" spans="1:8" x14ac:dyDescent="0.2">
      <c r="A268" s="5">
        <v>254</v>
      </c>
      <c r="B268" s="153"/>
      <c r="C268" s="84" t="str">
        <f>Цены!B258</f>
        <v>Устройство деревянной обрешетки стены</v>
      </c>
      <c r="D268" s="85" t="str">
        <f>Цены!C258</f>
        <v>м2</v>
      </c>
      <c r="E268" s="152">
        <f>$D$12</f>
        <v>0</v>
      </c>
      <c r="F268" s="86">
        <f>Цены!E258</f>
        <v>518</v>
      </c>
      <c r="G268" s="111">
        <f>E268*F268</f>
        <v>0</v>
      </c>
      <c r="H268" s="20"/>
    </row>
    <row r="269" spans="1:8" x14ac:dyDescent="0.2">
      <c r="A269" s="5">
        <v>255</v>
      </c>
      <c r="B269" s="9" t="str">
        <f>IF(SUM(B270:B281)&gt;0,1,"")</f>
        <v/>
      </c>
      <c r="C269" s="428" t="s">
        <v>49</v>
      </c>
      <c r="D269" s="428"/>
      <c r="E269" s="428"/>
      <c r="F269" s="428"/>
      <c r="G269" s="428"/>
      <c r="H269" s="20"/>
    </row>
    <row r="270" spans="1:8" x14ac:dyDescent="0.2">
      <c r="A270" s="5">
        <v>256</v>
      </c>
      <c r="B270" s="153"/>
      <c r="C270" s="84" t="str">
        <f>Цены!B260</f>
        <v>Грунтовка откосов, углов</v>
      </c>
      <c r="D270" s="85" t="str">
        <f>Цены!C260</f>
        <v>м/п</v>
      </c>
      <c r="E270" s="152">
        <f t="shared" ref="E270:E281" si="22">$G$13</f>
        <v>0</v>
      </c>
      <c r="F270" s="86">
        <f>Цены!E260</f>
        <v>98</v>
      </c>
      <c r="G270" s="111">
        <f t="shared" ref="G270:G281" si="23">E270*F270</f>
        <v>0</v>
      </c>
      <c r="H270" s="20"/>
    </row>
    <row r="271" spans="1:8" ht="25.5" x14ac:dyDescent="0.2">
      <c r="A271" s="5">
        <v>257</v>
      </c>
      <c r="B271" s="153"/>
      <c r="C271" s="84" t="str">
        <f>Цены!B261</f>
        <v xml:space="preserve">Установка штукатурных уголков ( перфорированных) </v>
      </c>
      <c r="D271" s="85" t="str">
        <f>Цены!C261</f>
        <v>м/п</v>
      </c>
      <c r="E271" s="152">
        <f t="shared" si="22"/>
        <v>0</v>
      </c>
      <c r="F271" s="86">
        <f>Цены!E261</f>
        <v>188</v>
      </c>
      <c r="G271" s="111">
        <f t="shared" si="23"/>
        <v>0</v>
      </c>
      <c r="H271" s="20"/>
    </row>
    <row r="272" spans="1:8" x14ac:dyDescent="0.2">
      <c r="A272" s="5">
        <v>258</v>
      </c>
      <c r="B272" s="153"/>
      <c r="C272" s="84" t="str">
        <f>Цены!B262</f>
        <v>Штукатурка откосов до 40 см, углов</v>
      </c>
      <c r="D272" s="85" t="str">
        <f>Цены!C262</f>
        <v>м/п</v>
      </c>
      <c r="E272" s="152">
        <f t="shared" si="22"/>
        <v>0</v>
      </c>
      <c r="F272" s="86">
        <f>Цены!E262</f>
        <v>683</v>
      </c>
      <c r="G272" s="111">
        <f t="shared" si="23"/>
        <v>0</v>
      </c>
      <c r="H272" s="20"/>
    </row>
    <row r="273" spans="1:8" x14ac:dyDescent="0.2">
      <c r="A273" s="5">
        <v>259</v>
      </c>
      <c r="B273" s="153"/>
      <c r="C273" s="84" t="str">
        <f>Цены!B263</f>
        <v>Штукатурка откосов от 40 до 60 см, углов</v>
      </c>
      <c r="D273" s="85" t="str">
        <f>Цены!C263</f>
        <v>м/п</v>
      </c>
      <c r="E273" s="152">
        <f t="shared" si="22"/>
        <v>0</v>
      </c>
      <c r="F273" s="86">
        <f>Цены!E263</f>
        <v>713</v>
      </c>
      <c r="G273" s="111">
        <f t="shared" si="23"/>
        <v>0</v>
      </c>
      <c r="H273" s="20"/>
    </row>
    <row r="274" spans="1:8" x14ac:dyDescent="0.2">
      <c r="A274" s="5">
        <v>260</v>
      </c>
      <c r="B274" s="153"/>
      <c r="C274" s="84" t="str">
        <f>Цены!B264</f>
        <v>Штукатурка откосов арочных</v>
      </c>
      <c r="D274" s="85" t="str">
        <f>Цены!C264</f>
        <v>м/п</v>
      </c>
      <c r="E274" s="152">
        <f t="shared" si="22"/>
        <v>0</v>
      </c>
      <c r="F274" s="86">
        <f>Цены!E264</f>
        <v>1193</v>
      </c>
      <c r="G274" s="111">
        <f t="shared" si="23"/>
        <v>0</v>
      </c>
      <c r="H274" s="20"/>
    </row>
    <row r="275" spans="1:8" x14ac:dyDescent="0.2">
      <c r="A275" s="5">
        <v>261</v>
      </c>
      <c r="B275" s="153"/>
      <c r="C275" s="84" t="str">
        <f>Цены!B265</f>
        <v>Утепление откосов</v>
      </c>
      <c r="D275" s="85" t="str">
        <f>Цены!C265</f>
        <v>м/п</v>
      </c>
      <c r="E275" s="152">
        <f t="shared" si="22"/>
        <v>0</v>
      </c>
      <c r="F275" s="86">
        <f>Цены!E265</f>
        <v>171</v>
      </c>
      <c r="G275" s="111">
        <f t="shared" si="23"/>
        <v>0</v>
      </c>
      <c r="H275" s="20"/>
    </row>
    <row r="276" spans="1:8" x14ac:dyDescent="0.2">
      <c r="A276" s="5">
        <v>262</v>
      </c>
      <c r="B276" s="153"/>
      <c r="C276" s="84" t="str">
        <f>Цены!B266</f>
        <v>Запенивание стыков</v>
      </c>
      <c r="D276" s="85" t="str">
        <f>Цены!C266</f>
        <v>м/п</v>
      </c>
      <c r="E276" s="152">
        <f t="shared" si="22"/>
        <v>0</v>
      </c>
      <c r="F276" s="86">
        <f>Цены!E266</f>
        <v>189</v>
      </c>
      <c r="G276" s="111">
        <f t="shared" si="23"/>
        <v>0</v>
      </c>
      <c r="H276" s="20"/>
    </row>
    <row r="277" spans="1:8" x14ac:dyDescent="0.2">
      <c r="A277" s="5">
        <v>263</v>
      </c>
      <c r="B277" s="153"/>
      <c r="C277" s="84" t="str">
        <f>Цены!B267</f>
        <v>Устройство откосов из ГКЛ</v>
      </c>
      <c r="D277" s="85" t="str">
        <f>Цены!C267</f>
        <v>м/п</v>
      </c>
      <c r="E277" s="152">
        <f t="shared" si="22"/>
        <v>0</v>
      </c>
      <c r="F277" s="86">
        <f>Цены!E267</f>
        <v>1238</v>
      </c>
      <c r="G277" s="111">
        <f t="shared" si="23"/>
        <v>0</v>
      </c>
      <c r="H277" s="20"/>
    </row>
    <row r="278" spans="1:8" x14ac:dyDescent="0.2">
      <c r="A278" s="5">
        <v>264</v>
      </c>
      <c r="B278" s="153"/>
      <c r="C278" s="84" t="str">
        <f>Цены!B268</f>
        <v xml:space="preserve">Оклейка стеклохолстом / малярной сеткой откосов </v>
      </c>
      <c r="D278" s="85" t="str">
        <f>Цены!C268</f>
        <v>м/п</v>
      </c>
      <c r="E278" s="152">
        <f t="shared" si="22"/>
        <v>0</v>
      </c>
      <c r="F278" s="86">
        <f>Цены!E268</f>
        <v>323</v>
      </c>
      <c r="G278" s="111">
        <f t="shared" si="23"/>
        <v>0</v>
      </c>
      <c r="H278" s="20"/>
    </row>
    <row r="279" spans="1:8" x14ac:dyDescent="0.2">
      <c r="A279" s="5">
        <v>265</v>
      </c>
      <c r="B279" s="153"/>
      <c r="C279" s="84" t="str">
        <f>Цены!B269</f>
        <v>Шпаклевка откосов, углов</v>
      </c>
      <c r="D279" s="85" t="str">
        <f>Цены!C269</f>
        <v>м/п</v>
      </c>
      <c r="E279" s="152">
        <f t="shared" si="22"/>
        <v>0</v>
      </c>
      <c r="F279" s="86">
        <f>Цены!E269</f>
        <v>870</v>
      </c>
      <c r="G279" s="111">
        <f t="shared" si="23"/>
        <v>0</v>
      </c>
      <c r="H279" s="20"/>
    </row>
    <row r="280" spans="1:8" x14ac:dyDescent="0.2">
      <c r="A280" s="5">
        <v>266</v>
      </c>
      <c r="B280" s="153"/>
      <c r="C280" s="84" t="str">
        <f>Цены!B270</f>
        <v>Формирование дверного проема</v>
      </c>
      <c r="D280" s="85" t="str">
        <f>Цены!C270</f>
        <v>м/п</v>
      </c>
      <c r="E280" s="152">
        <f t="shared" si="22"/>
        <v>0</v>
      </c>
      <c r="F280" s="86">
        <f>Цены!E270</f>
        <v>2250</v>
      </c>
      <c r="G280" s="111">
        <f t="shared" si="23"/>
        <v>0</v>
      </c>
      <c r="H280" s="20"/>
    </row>
    <row r="281" spans="1:8" x14ac:dyDescent="0.2">
      <c r="A281" s="5">
        <v>267</v>
      </c>
      <c r="B281" s="153"/>
      <c r="C281" s="84" t="str">
        <f>Цены!B271</f>
        <v>Шпаклевка откосов под окраску</v>
      </c>
      <c r="D281" s="85" t="str">
        <f>Цены!C271</f>
        <v>м/п</v>
      </c>
      <c r="E281" s="152">
        <f t="shared" si="22"/>
        <v>0</v>
      </c>
      <c r="F281" s="86">
        <f>Цены!E271</f>
        <v>870</v>
      </c>
      <c r="G281" s="111">
        <f t="shared" si="23"/>
        <v>0</v>
      </c>
      <c r="H281" s="20"/>
    </row>
    <row r="282" spans="1:8" ht="12.95" customHeight="1" x14ac:dyDescent="0.2">
      <c r="A282" s="5">
        <v>268</v>
      </c>
      <c r="B282" s="9" t="str">
        <f>IF(SUM(B283:B331)&gt;0,1,"")</f>
        <v/>
      </c>
      <c r="C282" s="428" t="s">
        <v>59</v>
      </c>
      <c r="D282" s="428"/>
      <c r="E282" s="428"/>
      <c r="F282" s="428"/>
      <c r="G282" s="428"/>
      <c r="H282" s="20"/>
    </row>
    <row r="283" spans="1:8" x14ac:dyDescent="0.2">
      <c r="A283" s="5">
        <v>269</v>
      </c>
      <c r="B283" s="153"/>
      <c r="C283" s="84" t="str">
        <f>Цены!B273</f>
        <v xml:space="preserve">Грунтовка потолков </v>
      </c>
      <c r="D283" s="85" t="str">
        <f>Цены!C273</f>
        <v>м2</v>
      </c>
      <c r="E283" s="152">
        <f t="shared" ref="E283:E291" si="24">$D$10</f>
        <v>0</v>
      </c>
      <c r="F283" s="86">
        <f>Цены!E273</f>
        <v>150</v>
      </c>
      <c r="G283" s="111">
        <f t="shared" ref="G283:G314" si="25">E283*F283</f>
        <v>0</v>
      </c>
      <c r="H283" s="20"/>
    </row>
    <row r="284" spans="1:8" x14ac:dyDescent="0.2">
      <c r="A284" s="5">
        <v>270</v>
      </c>
      <c r="B284" s="153"/>
      <c r="C284" s="84" t="str">
        <f>Цены!B274</f>
        <v xml:space="preserve">Грунтовка потолков второй и последующие слои </v>
      </c>
      <c r="D284" s="85" t="str">
        <f>Цены!C274</f>
        <v>м2</v>
      </c>
      <c r="E284" s="152">
        <f t="shared" si="24"/>
        <v>0</v>
      </c>
      <c r="F284" s="86">
        <f>Цены!E274</f>
        <v>150</v>
      </c>
      <c r="G284" s="111">
        <f t="shared" si="25"/>
        <v>0</v>
      </c>
      <c r="H284" s="20"/>
    </row>
    <row r="285" spans="1:8" x14ac:dyDescent="0.2">
      <c r="A285" s="5">
        <v>271</v>
      </c>
      <c r="B285" s="153"/>
      <c r="C285" s="84" t="str">
        <f>Цены!B275</f>
        <v>Грунтовка потолков бетонконтактом</v>
      </c>
      <c r="D285" s="85" t="str">
        <f>Цены!C275</f>
        <v>м2</v>
      </c>
      <c r="E285" s="152">
        <f t="shared" si="24"/>
        <v>0</v>
      </c>
      <c r="F285" s="86">
        <f>Цены!E275</f>
        <v>225</v>
      </c>
      <c r="G285" s="111">
        <f t="shared" si="25"/>
        <v>0</v>
      </c>
      <c r="H285" s="20"/>
    </row>
    <row r="286" spans="1:8" x14ac:dyDescent="0.2">
      <c r="A286" s="5">
        <v>272</v>
      </c>
      <c r="B286" s="153"/>
      <c r="C286" s="84" t="str">
        <f>Цены!B276</f>
        <v xml:space="preserve">Гидроизоляция потолков </v>
      </c>
      <c r="D286" s="85" t="str">
        <f>Цены!C276</f>
        <v>м2</v>
      </c>
      <c r="E286" s="152">
        <f t="shared" si="24"/>
        <v>0</v>
      </c>
      <c r="F286" s="86">
        <f>Цены!E276</f>
        <v>600</v>
      </c>
      <c r="G286" s="111">
        <f t="shared" si="25"/>
        <v>0</v>
      </c>
      <c r="H286" s="20"/>
    </row>
    <row r="287" spans="1:8" x14ac:dyDescent="0.2">
      <c r="A287" s="5">
        <v>273</v>
      </c>
      <c r="B287" s="153"/>
      <c r="C287" s="84" t="str">
        <f>Цены!B277</f>
        <v>Обработка анти плесенью(потолок)</v>
      </c>
      <c r="D287" s="85" t="str">
        <f>Цены!C277</f>
        <v>м2</v>
      </c>
      <c r="E287" s="152">
        <f t="shared" si="24"/>
        <v>0</v>
      </c>
      <c r="F287" s="86">
        <f>Цены!E277</f>
        <v>294</v>
      </c>
      <c r="G287" s="111">
        <f t="shared" si="25"/>
        <v>0</v>
      </c>
      <c r="H287" s="20"/>
    </row>
    <row r="288" spans="1:8" ht="25.5" x14ac:dyDescent="0.2">
      <c r="A288" s="5">
        <v>274</v>
      </c>
      <c r="B288" s="153"/>
      <c r="C288" s="84" t="str">
        <f>Цены!B278</f>
        <v xml:space="preserve">Монтаж металлической штукатурной сетки на потолке </v>
      </c>
      <c r="D288" s="85" t="str">
        <f>Цены!C278</f>
        <v>м2</v>
      </c>
      <c r="E288" s="152">
        <f t="shared" si="24"/>
        <v>0</v>
      </c>
      <c r="F288" s="86">
        <f>Цены!E278</f>
        <v>563</v>
      </c>
      <c r="G288" s="111">
        <f t="shared" si="25"/>
        <v>0</v>
      </c>
      <c r="H288" s="20"/>
    </row>
    <row r="289" spans="1:8" x14ac:dyDescent="0.2">
      <c r="A289" s="5">
        <v>275</v>
      </c>
      <c r="B289" s="153"/>
      <c r="C289" s="84" t="str">
        <f>Цены!B279</f>
        <v>Штукатурка потолков простая (под провило)</v>
      </c>
      <c r="D289" s="85" t="str">
        <f>Цены!C279</f>
        <v>м2</v>
      </c>
      <c r="E289" s="152">
        <f t="shared" si="24"/>
        <v>0</v>
      </c>
      <c r="F289" s="86">
        <f>Цены!E279</f>
        <v>794</v>
      </c>
      <c r="G289" s="111">
        <f t="shared" si="25"/>
        <v>0</v>
      </c>
      <c r="H289" s="20"/>
    </row>
    <row r="290" spans="1:8" x14ac:dyDescent="0.2">
      <c r="A290" s="5">
        <v>276</v>
      </c>
      <c r="B290" s="153"/>
      <c r="C290" s="84" t="str">
        <f>Цены!B280</f>
        <v>Штукатурка улучшенная до 1 см гипсовой смесью</v>
      </c>
      <c r="D290" s="85" t="str">
        <f>Цены!C280</f>
        <v>м2</v>
      </c>
      <c r="E290" s="152">
        <f t="shared" si="24"/>
        <v>0</v>
      </c>
      <c r="F290" s="86">
        <f>Цены!E280</f>
        <v>987</v>
      </c>
      <c r="G290" s="111">
        <f t="shared" si="25"/>
        <v>0</v>
      </c>
      <c r="H290" s="20"/>
    </row>
    <row r="291" spans="1:8" ht="25.5" x14ac:dyDescent="0.2">
      <c r="A291" s="5">
        <v>277</v>
      </c>
      <c r="B291" s="153"/>
      <c r="C291" s="84" t="str">
        <f>Цены!B281</f>
        <v>Штукатурка потолков по маякам до 3 см гипсовой смесью</v>
      </c>
      <c r="D291" s="85" t="str">
        <f>Цены!C281</f>
        <v>м2</v>
      </c>
      <c r="E291" s="152">
        <f t="shared" si="24"/>
        <v>0</v>
      </c>
      <c r="F291" s="86">
        <f>Цены!E281</f>
        <v>1265</v>
      </c>
      <c r="G291" s="111">
        <f t="shared" si="25"/>
        <v>0</v>
      </c>
      <c r="H291" s="20"/>
    </row>
    <row r="292" spans="1:8" x14ac:dyDescent="0.2">
      <c r="A292" s="5">
        <v>278</v>
      </c>
      <c r="B292" s="153"/>
      <c r="C292" s="84" t="str">
        <f>Цены!B282</f>
        <v>Заделка трещин рустов</v>
      </c>
      <c r="D292" s="85" t="str">
        <f>Цены!C282</f>
        <v>м/п</v>
      </c>
      <c r="E292" s="152">
        <f>$D$9</f>
        <v>0</v>
      </c>
      <c r="F292" s="86">
        <f>Цены!E282</f>
        <v>213</v>
      </c>
      <c r="G292" s="111">
        <f t="shared" si="25"/>
        <v>0</v>
      </c>
      <c r="H292" s="20"/>
    </row>
    <row r="293" spans="1:8" x14ac:dyDescent="0.2">
      <c r="A293" s="5">
        <v>279</v>
      </c>
      <c r="B293" s="153"/>
      <c r="C293" s="84" t="str">
        <f>Цены!B283</f>
        <v>Устройство теплоизоляции пеноплексом</v>
      </c>
      <c r="D293" s="85" t="str">
        <f>Цены!C283</f>
        <v>м2</v>
      </c>
      <c r="E293" s="152">
        <f t="shared" ref="E293:E299" si="26">$D$10</f>
        <v>0</v>
      </c>
      <c r="F293" s="86">
        <f>Цены!E283</f>
        <v>518</v>
      </c>
      <c r="G293" s="111">
        <f t="shared" si="25"/>
        <v>0</v>
      </c>
      <c r="H293" s="20"/>
    </row>
    <row r="294" spans="1:8" ht="25.5" x14ac:dyDescent="0.2">
      <c r="A294" s="5">
        <v>280</v>
      </c>
      <c r="B294" s="153"/>
      <c r="C294" s="84" t="str">
        <f>Цены!B284</f>
        <v>Устройство тепло/звукоизоляции минеральной ватой</v>
      </c>
      <c r="D294" s="85" t="str">
        <f>Цены!C284</f>
        <v>м2</v>
      </c>
      <c r="E294" s="152">
        <f t="shared" si="26"/>
        <v>0</v>
      </c>
      <c r="F294" s="86">
        <f>Цены!E284</f>
        <v>938</v>
      </c>
      <c r="G294" s="111">
        <f t="shared" si="25"/>
        <v>0</v>
      </c>
      <c r="H294" s="20"/>
    </row>
    <row r="295" spans="1:8" x14ac:dyDescent="0.2">
      <c r="A295" s="5">
        <v>281</v>
      </c>
      <c r="B295" s="153"/>
      <c r="C295" s="84" t="str">
        <f>Цены!B285</f>
        <v>Устройство шумоизоляционного мата на потолоке</v>
      </c>
      <c r="D295" s="85" t="str">
        <f>Цены!C285</f>
        <v>м2</v>
      </c>
      <c r="E295" s="152">
        <f t="shared" si="26"/>
        <v>0</v>
      </c>
      <c r="F295" s="86">
        <f>Цены!E285</f>
        <v>1350</v>
      </c>
      <c r="G295" s="111">
        <f t="shared" si="25"/>
        <v>0</v>
      </c>
      <c r="H295" s="20"/>
    </row>
    <row r="296" spans="1:8" x14ac:dyDescent="0.2">
      <c r="A296" s="5">
        <v>282</v>
      </c>
      <c r="B296" s="153"/>
      <c r="C296" s="84" t="str">
        <f>Цены!B286</f>
        <v>Устройство пароизоляции</v>
      </c>
      <c r="D296" s="85" t="str">
        <f>Цены!C286</f>
        <v>м2</v>
      </c>
      <c r="E296" s="152">
        <f t="shared" si="26"/>
        <v>0</v>
      </c>
      <c r="F296" s="86">
        <f>Цены!E286</f>
        <v>215</v>
      </c>
      <c r="G296" s="111">
        <f t="shared" si="25"/>
        <v>0</v>
      </c>
      <c r="H296" s="20"/>
    </row>
    <row r="297" spans="1:8" x14ac:dyDescent="0.2">
      <c r="A297" s="5">
        <v>283</v>
      </c>
      <c r="B297" s="153"/>
      <c r="C297" s="84" t="str">
        <f>Цены!B287</f>
        <v>Устройство деревянной обрешетки</v>
      </c>
      <c r="D297" s="85" t="str">
        <f>Цены!C287</f>
        <v>м2</v>
      </c>
      <c r="E297" s="152">
        <f t="shared" si="26"/>
        <v>0</v>
      </c>
      <c r="F297" s="86">
        <f>Цены!E287</f>
        <v>555</v>
      </c>
      <c r="G297" s="111">
        <f t="shared" si="25"/>
        <v>0</v>
      </c>
      <c r="H297" s="20"/>
    </row>
    <row r="298" spans="1:8" ht="25.5" x14ac:dyDescent="0.2">
      <c r="A298" s="5">
        <v>284</v>
      </c>
      <c r="B298" s="153"/>
      <c r="C298" s="84" t="str">
        <f>Цены!B288</f>
        <v>Устройство потолков из ГКЛ ( с устройством каркаса)</v>
      </c>
      <c r="D298" s="85" t="str">
        <f>Цены!C288</f>
        <v>м2</v>
      </c>
      <c r="E298" s="152">
        <f t="shared" si="26"/>
        <v>0</v>
      </c>
      <c r="F298" s="86">
        <f>Цены!E288</f>
        <v>2475</v>
      </c>
      <c r="G298" s="111">
        <f t="shared" si="25"/>
        <v>0</v>
      </c>
      <c r="H298" s="20"/>
    </row>
    <row r="299" spans="1:8" ht="25.5" x14ac:dyDescent="0.2">
      <c r="A299" s="5">
        <v>285</v>
      </c>
      <c r="B299" s="153"/>
      <c r="C299" s="84" t="str">
        <f>Цены!B289</f>
        <v>Устройство потолков из ГКЛ в 2 слоя ( с устройством каркаса)</v>
      </c>
      <c r="D299" s="85" t="str">
        <f>Цены!C289</f>
        <v>м2</v>
      </c>
      <c r="E299" s="152">
        <f t="shared" si="26"/>
        <v>0</v>
      </c>
      <c r="F299" s="86">
        <f>Цены!E289</f>
        <v>2918</v>
      </c>
      <c r="G299" s="111">
        <f t="shared" si="25"/>
        <v>0</v>
      </c>
      <c r="H299" s="20"/>
    </row>
    <row r="300" spans="1:8" x14ac:dyDescent="0.2">
      <c r="A300" s="5">
        <v>286</v>
      </c>
      <c r="B300" s="153"/>
      <c r="C300" s="84" t="str">
        <f>Цены!B290</f>
        <v xml:space="preserve">Устройство коробов из ГКЛ  на потолке </v>
      </c>
      <c r="D300" s="85" t="str">
        <f>Цены!C290</f>
        <v>м/п</v>
      </c>
      <c r="E300" s="152">
        <v>1</v>
      </c>
      <c r="F300" s="86">
        <f>Цены!E290</f>
        <v>3218</v>
      </c>
      <c r="G300" s="111">
        <f t="shared" si="25"/>
        <v>3218</v>
      </c>
      <c r="H300" s="20"/>
    </row>
    <row r="301" spans="1:8" ht="25.5" x14ac:dyDescent="0.2">
      <c r="A301" s="5">
        <v>287</v>
      </c>
      <c r="B301" s="153"/>
      <c r="C301" s="84" t="str">
        <f>Цены!B291</f>
        <v>Устройство коробов из ГКЛ на потолке с нишей для скрытой подсветки</v>
      </c>
      <c r="D301" s="85" t="str">
        <f>Цены!C291</f>
        <v>м/п</v>
      </c>
      <c r="E301" s="152">
        <v>1</v>
      </c>
      <c r="F301" s="86">
        <f>Цены!E291</f>
        <v>3683</v>
      </c>
      <c r="G301" s="111">
        <f t="shared" si="25"/>
        <v>3683</v>
      </c>
      <c r="H301" s="20"/>
    </row>
    <row r="302" spans="1:8" ht="25.5" x14ac:dyDescent="0.2">
      <c r="A302" s="5">
        <v>288</v>
      </c>
      <c r="B302" s="153"/>
      <c r="C302" s="84" t="str">
        <f>Цены!B292</f>
        <v>Устройство потолков из ГКЛ в 2 уровня прямолинейного</v>
      </c>
      <c r="D302" s="85" t="str">
        <f>Цены!C292</f>
        <v>м2</v>
      </c>
      <c r="E302" s="152">
        <f>$D$10</f>
        <v>0</v>
      </c>
      <c r="F302" s="86">
        <f>Цены!E292</f>
        <v>3975</v>
      </c>
      <c r="G302" s="111">
        <f t="shared" si="25"/>
        <v>0</v>
      </c>
      <c r="H302" s="20"/>
    </row>
    <row r="303" spans="1:8" ht="25.5" x14ac:dyDescent="0.2">
      <c r="A303" s="5">
        <v>289</v>
      </c>
      <c r="B303" s="153"/>
      <c r="C303" s="84" t="str">
        <f>Цены!B293</f>
        <v>Устройство потолков из ГКЛ в 2 уровня криволинейного</v>
      </c>
      <c r="D303" s="85" t="str">
        <f>Цены!C293</f>
        <v>м2</v>
      </c>
      <c r="E303" s="152">
        <f>$D$10</f>
        <v>0</v>
      </c>
      <c r="F303" s="86">
        <f>Цены!E293</f>
        <v>4860</v>
      </c>
      <c r="G303" s="111">
        <f t="shared" si="25"/>
        <v>0</v>
      </c>
      <c r="H303" s="20"/>
    </row>
    <row r="304" spans="1:8" ht="25.5" x14ac:dyDescent="0.2">
      <c r="A304" s="5">
        <v>290</v>
      </c>
      <c r="B304" s="153"/>
      <c r="C304" s="84" t="str">
        <f>Цены!B294</f>
        <v xml:space="preserve">Монтаж ниши для парящего потолка из гипсокартона </v>
      </c>
      <c r="D304" s="85" t="str">
        <f>Цены!C294</f>
        <v>м/п</v>
      </c>
      <c r="E304" s="152">
        <f>$D$9</f>
        <v>0</v>
      </c>
      <c r="F304" s="86">
        <f>Цены!E294</f>
        <v>3683</v>
      </c>
      <c r="G304" s="111">
        <f t="shared" si="25"/>
        <v>0</v>
      </c>
      <c r="H304" s="20"/>
    </row>
    <row r="305" spans="1:8" x14ac:dyDescent="0.2">
      <c r="A305" s="5">
        <v>291</v>
      </c>
      <c r="B305" s="153"/>
      <c r="C305" s="84" t="str">
        <f>Цены!B295</f>
        <v xml:space="preserve">Монтаж полки из ГКЛ  для скрытой подсветки </v>
      </c>
      <c r="D305" s="85" t="str">
        <f>Цены!C295</f>
        <v>м/п</v>
      </c>
      <c r="E305" s="152">
        <f>$D$9</f>
        <v>0</v>
      </c>
      <c r="F305" s="86">
        <f>Цены!E295</f>
        <v>2468</v>
      </c>
      <c r="G305" s="111">
        <f t="shared" si="25"/>
        <v>0</v>
      </c>
      <c r="H305" s="20"/>
    </row>
    <row r="306" spans="1:8" x14ac:dyDescent="0.2">
      <c r="A306" s="5">
        <v>292</v>
      </c>
      <c r="B306" s="153"/>
      <c r="C306" s="84" t="str">
        <f>Цены!B296</f>
        <v>Монтаж ниши из ГКЛ для скрытого карниза</v>
      </c>
      <c r="D306" s="85" t="str">
        <f>Цены!C296</f>
        <v>м/п</v>
      </c>
      <c r="E306" s="152">
        <f>$D$9</f>
        <v>0</v>
      </c>
      <c r="F306" s="86">
        <f>Цены!E296</f>
        <v>1853</v>
      </c>
      <c r="G306" s="111">
        <f t="shared" si="25"/>
        <v>0</v>
      </c>
      <c r="H306" s="20"/>
    </row>
    <row r="307" spans="1:8" x14ac:dyDescent="0.2">
      <c r="A307" s="5">
        <v>293</v>
      </c>
      <c r="B307" s="153"/>
      <c r="C307" s="84" t="str">
        <f>Цены!B297</f>
        <v>Устройство закладной на потолке</v>
      </c>
      <c r="D307" s="85" t="str">
        <f>Цены!C297</f>
        <v>м/п</v>
      </c>
      <c r="E307" s="152">
        <f>$D$10</f>
        <v>0</v>
      </c>
      <c r="F307" s="86">
        <f>Цены!E297</f>
        <v>300</v>
      </c>
      <c r="G307" s="111">
        <f t="shared" si="25"/>
        <v>0</v>
      </c>
      <c r="H307" s="20"/>
    </row>
    <row r="308" spans="1:8" ht="25.5" x14ac:dyDescent="0.2">
      <c r="A308" s="5">
        <v>294</v>
      </c>
      <c r="B308" s="153"/>
      <c r="C308" s="84" t="str">
        <f>Цены!B298</f>
        <v xml:space="preserve">Устройство криволинейных коробов из ГКЛ на потолке </v>
      </c>
      <c r="D308" s="85" t="str">
        <f>Цены!C298</f>
        <v>м/п</v>
      </c>
      <c r="E308" s="152">
        <f>$D$9</f>
        <v>0</v>
      </c>
      <c r="F308" s="86">
        <f>Цены!E298</f>
        <v>4215</v>
      </c>
      <c r="G308" s="111">
        <f t="shared" si="25"/>
        <v>0</v>
      </c>
      <c r="H308" s="20"/>
    </row>
    <row r="309" spans="1:8" x14ac:dyDescent="0.2">
      <c r="A309" s="5">
        <v>295</v>
      </c>
      <c r="B309" s="153"/>
      <c r="C309" s="84" t="str">
        <f>Цены!B299</f>
        <v>Установка уголков перфорированных арочных</v>
      </c>
      <c r="D309" s="85" t="str">
        <f>Цены!C299</f>
        <v>м/п</v>
      </c>
      <c r="E309" s="152">
        <f>$D$9</f>
        <v>0</v>
      </c>
      <c r="F309" s="86">
        <f>Цены!E299</f>
        <v>338</v>
      </c>
      <c r="G309" s="111">
        <f t="shared" si="25"/>
        <v>0</v>
      </c>
      <c r="H309" s="20"/>
    </row>
    <row r="310" spans="1:8" x14ac:dyDescent="0.2">
      <c r="A310" s="5">
        <v>296</v>
      </c>
      <c r="B310" s="153"/>
      <c r="C310" s="84" t="str">
        <f>Цены!B300</f>
        <v>Установка уголков перфорированных</v>
      </c>
      <c r="D310" s="85" t="str">
        <f>Цены!C300</f>
        <v>м/п</v>
      </c>
      <c r="E310" s="152">
        <f>$D$10</f>
        <v>0</v>
      </c>
      <c r="F310" s="86">
        <f>Цены!E300</f>
        <v>263</v>
      </c>
      <c r="G310" s="111">
        <f t="shared" si="25"/>
        <v>0</v>
      </c>
      <c r="H310" s="20"/>
    </row>
    <row r="311" spans="1:8" x14ac:dyDescent="0.2">
      <c r="A311" s="5">
        <v>297</v>
      </c>
      <c r="B311" s="153"/>
      <c r="C311" s="84" t="str">
        <f>Цены!B301</f>
        <v>Проклейка швов ГКЛ серпянкой/малярной лентой</v>
      </c>
      <c r="D311" s="85" t="str">
        <f>Цены!C301</f>
        <v>м/п</v>
      </c>
      <c r="E311" s="152">
        <f>$D$9</f>
        <v>0</v>
      </c>
      <c r="F311" s="86">
        <f>Цены!E301</f>
        <v>188</v>
      </c>
      <c r="G311" s="111">
        <f t="shared" si="25"/>
        <v>0</v>
      </c>
      <c r="H311" s="20"/>
    </row>
    <row r="312" spans="1:8" x14ac:dyDescent="0.2">
      <c r="A312" s="5">
        <v>298</v>
      </c>
      <c r="B312" s="153"/>
      <c r="C312" s="84" t="str">
        <f>Цены!B302</f>
        <v>Поклейка  стеклохолста(потолок)</v>
      </c>
      <c r="D312" s="85" t="str">
        <f>Цены!C302</f>
        <v>м2</v>
      </c>
      <c r="E312" s="152">
        <f t="shared" ref="E312:E320" si="27">$D$10</f>
        <v>0</v>
      </c>
      <c r="F312" s="86">
        <f>Цены!E302</f>
        <v>428</v>
      </c>
      <c r="G312" s="111">
        <f t="shared" si="25"/>
        <v>0</v>
      </c>
      <c r="H312" s="20"/>
    </row>
    <row r="313" spans="1:8" x14ac:dyDescent="0.2">
      <c r="A313" s="5">
        <v>299</v>
      </c>
      <c r="B313" s="153"/>
      <c r="C313" s="84" t="str">
        <f>Цены!B303</f>
        <v xml:space="preserve">Монтаж малярной сетки / серпянки </v>
      </c>
      <c r="D313" s="85" t="str">
        <f>Цены!C303</f>
        <v>м/п</v>
      </c>
      <c r="E313" s="152">
        <f t="shared" si="27"/>
        <v>0</v>
      </c>
      <c r="F313" s="86">
        <f>Цены!E303</f>
        <v>188</v>
      </c>
      <c r="G313" s="111">
        <f t="shared" si="25"/>
        <v>0</v>
      </c>
      <c r="H313" s="20"/>
    </row>
    <row r="314" spans="1:8" x14ac:dyDescent="0.2">
      <c r="A314" s="5">
        <v>300</v>
      </c>
      <c r="B314" s="153"/>
      <c r="C314" s="84" t="str">
        <f>Цены!B304</f>
        <v>Сплошная шпаклевка в один слой</v>
      </c>
      <c r="D314" s="85" t="str">
        <f>Цены!C304</f>
        <v>м2</v>
      </c>
      <c r="E314" s="152">
        <f t="shared" si="27"/>
        <v>0</v>
      </c>
      <c r="F314" s="86">
        <f>Цены!E304</f>
        <v>563</v>
      </c>
      <c r="G314" s="111">
        <f t="shared" si="25"/>
        <v>0</v>
      </c>
      <c r="H314" s="20"/>
    </row>
    <row r="315" spans="1:8" x14ac:dyDescent="0.2">
      <c r="A315" s="5">
        <v>301</v>
      </c>
      <c r="B315" s="153"/>
      <c r="C315" s="84" t="str">
        <f>Цены!B305</f>
        <v>Базовая шпаклевка (с ошкуриванием)</v>
      </c>
      <c r="D315" s="85" t="str">
        <f>Цены!C305</f>
        <v>м2</v>
      </c>
      <c r="E315" s="152">
        <f t="shared" si="27"/>
        <v>0</v>
      </c>
      <c r="F315" s="86">
        <f>Цены!E305</f>
        <v>645</v>
      </c>
      <c r="G315" s="111">
        <f t="shared" ref="G315:G331" si="28">E315*F315</f>
        <v>0</v>
      </c>
      <c r="H315" s="20"/>
    </row>
    <row r="316" spans="1:8" x14ac:dyDescent="0.2">
      <c r="A316" s="5">
        <v>302</v>
      </c>
      <c r="B316" s="153"/>
      <c r="C316" s="84" t="str">
        <f>Цены!B306</f>
        <v>Шпаклевка потолков в два слоя под обои</v>
      </c>
      <c r="D316" s="85" t="str">
        <f>Цены!C306</f>
        <v>м2</v>
      </c>
      <c r="E316" s="152">
        <f t="shared" si="27"/>
        <v>0</v>
      </c>
      <c r="F316" s="86">
        <f>Цены!E306</f>
        <v>786</v>
      </c>
      <c r="G316" s="111">
        <f t="shared" si="28"/>
        <v>0</v>
      </c>
      <c r="H316" s="20"/>
    </row>
    <row r="317" spans="1:8" x14ac:dyDescent="0.2">
      <c r="A317" s="5">
        <v>303</v>
      </c>
      <c r="B317" s="153"/>
      <c r="C317" s="84" t="str">
        <f>Цены!B307</f>
        <v>Шпаклевка потолков под покраску</v>
      </c>
      <c r="D317" s="85" t="str">
        <f>Цены!C307</f>
        <v>м2</v>
      </c>
      <c r="E317" s="152">
        <f t="shared" si="27"/>
        <v>0</v>
      </c>
      <c r="F317" s="86">
        <f>Цены!E307</f>
        <v>1500</v>
      </c>
      <c r="G317" s="111">
        <f t="shared" si="28"/>
        <v>0</v>
      </c>
      <c r="H317" s="20"/>
    </row>
    <row r="318" spans="1:8" ht="27" customHeight="1" x14ac:dyDescent="0.2">
      <c r="A318" s="5">
        <v>304</v>
      </c>
      <c r="B318" s="153"/>
      <c r="C318" s="84" t="str">
        <f>Цены!B308</f>
        <v>Шпаклевка ГКЛ под оклейку обоями (с ошкуриванием)</v>
      </c>
      <c r="D318" s="85" t="str">
        <f>Цены!C308</f>
        <v>м2</v>
      </c>
      <c r="E318" s="152">
        <f t="shared" si="27"/>
        <v>0</v>
      </c>
      <c r="F318" s="86">
        <f>Цены!E308</f>
        <v>900</v>
      </c>
      <c r="G318" s="111">
        <f t="shared" si="28"/>
        <v>0</v>
      </c>
      <c r="H318" s="20"/>
    </row>
    <row r="319" spans="1:8" ht="28.5" customHeight="1" x14ac:dyDescent="0.2">
      <c r="A319" s="5">
        <v>305</v>
      </c>
      <c r="B319" s="153"/>
      <c r="C319" s="84" t="str">
        <f>Цены!B309</f>
        <v>Шпаклевка ГКЛ под окраску (2 слоя с ошкуриванием)</v>
      </c>
      <c r="D319" s="85" t="str">
        <f>Цены!C309</f>
        <v>м2</v>
      </c>
      <c r="E319" s="152">
        <f t="shared" si="27"/>
        <v>0</v>
      </c>
      <c r="F319" s="86">
        <f>Цены!E309</f>
        <v>1800</v>
      </c>
      <c r="G319" s="111">
        <f t="shared" si="28"/>
        <v>0</v>
      </c>
      <c r="H319" s="20"/>
    </row>
    <row r="320" spans="1:8" ht="28.5" customHeight="1" x14ac:dyDescent="0.2">
      <c r="A320" s="5">
        <v>306</v>
      </c>
      <c r="B320" s="153"/>
      <c r="C320" s="84" t="str">
        <f>Цены!B310</f>
        <v>Малярные работы по нише для закарнизной конструкции (штукатурка, грунтовка, шпаклевка, окраска</v>
      </c>
      <c r="D320" s="85" t="str">
        <f>Цены!C310</f>
        <v>м/п</v>
      </c>
      <c r="E320" s="152">
        <f t="shared" si="27"/>
        <v>0</v>
      </c>
      <c r="F320" s="86">
        <f>Цены!E310</f>
        <v>1500</v>
      </c>
      <c r="G320" s="111">
        <f t="shared" si="28"/>
        <v>0</v>
      </c>
      <c r="H320" s="20"/>
    </row>
    <row r="321" spans="1:8" ht="25.5" x14ac:dyDescent="0.2">
      <c r="A321" s="5">
        <v>307</v>
      </c>
      <c r="B321" s="153"/>
      <c r="C321" s="84" t="str">
        <f>Цены!B311</f>
        <v>Шпаклевка криволинейного участка шириной до 250 мм</v>
      </c>
      <c r="D321" s="85" t="str">
        <f>Цены!C311</f>
        <v>м/п</v>
      </c>
      <c r="E321" s="152">
        <f>$D$9</f>
        <v>0</v>
      </c>
      <c r="F321" s="86">
        <f>Цены!E311</f>
        <v>1011</v>
      </c>
      <c r="G321" s="111">
        <f t="shared" si="28"/>
        <v>0</v>
      </c>
      <c r="H321" s="20"/>
    </row>
    <row r="322" spans="1:8" x14ac:dyDescent="0.2">
      <c r="A322" s="5">
        <v>308</v>
      </c>
      <c r="B322" s="153"/>
      <c r="C322" s="84" t="str">
        <f>Цены!B312</f>
        <v xml:space="preserve">Шпаклевка коробов, ниш </v>
      </c>
      <c r="D322" s="85" t="str">
        <f>Цены!C312</f>
        <v>м/п</v>
      </c>
      <c r="E322" s="152">
        <f>$D$9</f>
        <v>0</v>
      </c>
      <c r="F322" s="86">
        <f>Цены!E312</f>
        <v>828</v>
      </c>
      <c r="G322" s="111">
        <f t="shared" si="28"/>
        <v>0</v>
      </c>
      <c r="H322" s="20"/>
    </row>
    <row r="323" spans="1:8" x14ac:dyDescent="0.2">
      <c r="A323" s="5">
        <v>309</v>
      </c>
      <c r="B323" s="153"/>
      <c r="C323" s="84" t="str">
        <f>Цены!B313</f>
        <v>Шпаклевка полок для скрытой подсветки</v>
      </c>
      <c r="D323" s="85" t="str">
        <f>Цены!C313</f>
        <v>м/п</v>
      </c>
      <c r="E323" s="152">
        <f>$D$9</f>
        <v>0</v>
      </c>
      <c r="F323" s="86">
        <f>Цены!E313</f>
        <v>602</v>
      </c>
      <c r="G323" s="111">
        <f t="shared" si="28"/>
        <v>0</v>
      </c>
      <c r="H323" s="20"/>
    </row>
    <row r="324" spans="1:8" x14ac:dyDescent="0.2">
      <c r="A324" s="5">
        <v>310</v>
      </c>
      <c r="B324" s="153"/>
      <c r="C324" s="84" t="str">
        <f>Цены!B314</f>
        <v xml:space="preserve">Оклеивание потолков флизелином под окраску </v>
      </c>
      <c r="D324" s="85" t="str">
        <f>Цены!C314</f>
        <v>м2</v>
      </c>
      <c r="E324" s="152">
        <f>$D$10</f>
        <v>0</v>
      </c>
      <c r="F324" s="86">
        <f>Цены!E314</f>
        <v>593</v>
      </c>
      <c r="G324" s="111">
        <f t="shared" si="28"/>
        <v>0</v>
      </c>
      <c r="H324" s="20"/>
    </row>
    <row r="325" spans="1:8" x14ac:dyDescent="0.2">
      <c r="A325" s="5">
        <v>311</v>
      </c>
      <c r="B325" s="153"/>
      <c r="C325" s="84" t="str">
        <f>Цены!B315</f>
        <v xml:space="preserve">Ошкуривание поверхности потолка </v>
      </c>
      <c r="D325" s="85" t="str">
        <f>Цены!C315</f>
        <v>м2</v>
      </c>
      <c r="E325" s="152">
        <f>$D$10</f>
        <v>0</v>
      </c>
      <c r="F325" s="86">
        <f>Цены!E315</f>
        <v>263</v>
      </c>
      <c r="G325" s="111">
        <f t="shared" si="28"/>
        <v>0</v>
      </c>
      <c r="H325" s="20"/>
    </row>
    <row r="326" spans="1:8" x14ac:dyDescent="0.2">
      <c r="A326" s="5">
        <v>312</v>
      </c>
      <c r="B326" s="153"/>
      <c r="C326" s="84" t="str">
        <f>Цены!B316</f>
        <v xml:space="preserve">Монтаж фальш балки на потолок </v>
      </c>
      <c r="D326" s="85" t="str">
        <f>Цены!C316</f>
        <v>м/п</v>
      </c>
      <c r="E326" s="152">
        <f t="shared" ref="E326:E331" si="29">$D$9</f>
        <v>0</v>
      </c>
      <c r="F326" s="86">
        <f>Цены!E316</f>
        <v>1431</v>
      </c>
      <c r="G326" s="111">
        <f t="shared" si="28"/>
        <v>0</v>
      </c>
      <c r="H326" s="20"/>
    </row>
    <row r="327" spans="1:8" x14ac:dyDescent="0.2">
      <c r="A327" s="5">
        <v>313</v>
      </c>
      <c r="B327" s="153"/>
      <c r="C327" s="84" t="str">
        <f>Цены!B317</f>
        <v>Грунтовка коробов из ГКЛ</v>
      </c>
      <c r="D327" s="85" t="str">
        <f>Цены!C317</f>
        <v>м/п</v>
      </c>
      <c r="E327" s="152">
        <f t="shared" si="29"/>
        <v>0</v>
      </c>
      <c r="F327" s="86">
        <f>Цены!E317</f>
        <v>83</v>
      </c>
      <c r="G327" s="111">
        <f t="shared" si="28"/>
        <v>0</v>
      </c>
      <c r="H327" s="20"/>
    </row>
    <row r="328" spans="1:8" x14ac:dyDescent="0.2">
      <c r="A328" s="5">
        <v>314</v>
      </c>
      <c r="B328" s="153"/>
      <c r="C328" s="154" t="str">
        <f>Цены!B318</f>
        <v>&lt;Запасные строчки&gt;</v>
      </c>
      <c r="D328" s="155">
        <f>Цены!C318</f>
        <v>0</v>
      </c>
      <c r="E328" s="152">
        <f t="shared" si="29"/>
        <v>0</v>
      </c>
      <c r="F328" s="156">
        <f>Цены!E318</f>
        <v>0</v>
      </c>
      <c r="G328" s="111">
        <f t="shared" si="28"/>
        <v>0</v>
      </c>
      <c r="H328" s="20"/>
    </row>
    <row r="329" spans="1:8" x14ac:dyDescent="0.2">
      <c r="A329" s="5">
        <v>315</v>
      </c>
      <c r="B329" s="153"/>
      <c r="C329" s="154" t="str">
        <f>Цены!B319</f>
        <v>&lt;Запасные строчки&gt;</v>
      </c>
      <c r="D329" s="155">
        <f>Цены!C319</f>
        <v>0</v>
      </c>
      <c r="E329" s="152">
        <f t="shared" si="29"/>
        <v>0</v>
      </c>
      <c r="F329" s="156">
        <f>Цены!E319</f>
        <v>0</v>
      </c>
      <c r="G329" s="111">
        <f t="shared" si="28"/>
        <v>0</v>
      </c>
      <c r="H329" s="20"/>
    </row>
    <row r="330" spans="1:8" x14ac:dyDescent="0.2">
      <c r="A330" s="5">
        <v>316</v>
      </c>
      <c r="B330" s="153"/>
      <c r="C330" s="154" t="str">
        <f>Цены!B320</f>
        <v>&lt;Запасные строчки&gt;</v>
      </c>
      <c r="D330" s="155">
        <f>Цены!C320</f>
        <v>0</v>
      </c>
      <c r="E330" s="152">
        <f t="shared" si="29"/>
        <v>0</v>
      </c>
      <c r="F330" s="156">
        <f>Цены!E320</f>
        <v>0</v>
      </c>
      <c r="G330" s="111">
        <f t="shared" si="28"/>
        <v>0</v>
      </c>
      <c r="H330" s="20"/>
    </row>
    <row r="331" spans="1:8" x14ac:dyDescent="0.2">
      <c r="A331" s="5">
        <v>317</v>
      </c>
      <c r="B331" s="153"/>
      <c r="C331" s="154" t="str">
        <f>Цены!B321</f>
        <v>&lt;Запасные строчки&gt;</v>
      </c>
      <c r="D331" s="155">
        <f>Цены!C321</f>
        <v>0</v>
      </c>
      <c r="E331" s="152">
        <f t="shared" si="29"/>
        <v>0</v>
      </c>
      <c r="F331" s="156">
        <f>Цены!E321</f>
        <v>0</v>
      </c>
      <c r="G331" s="111">
        <f t="shared" si="28"/>
        <v>0</v>
      </c>
      <c r="H331" s="20"/>
    </row>
    <row r="332" spans="1:8" x14ac:dyDescent="0.2">
      <c r="A332" s="5">
        <v>318</v>
      </c>
      <c r="B332" s="5" t="str">
        <f>B171</f>
        <v/>
      </c>
      <c r="C332" s="433" t="s">
        <v>246</v>
      </c>
      <c r="D332" s="433"/>
      <c r="E332" s="433"/>
      <c r="F332" s="433"/>
      <c r="G332" s="112">
        <f>SUMIF(B173:B331,1,G173:G331)</f>
        <v>0</v>
      </c>
      <c r="H332" s="20"/>
    </row>
    <row r="333" spans="1:8" ht="25.5" x14ac:dyDescent="0.2">
      <c r="A333" s="5">
        <v>319</v>
      </c>
      <c r="B333" s="103" t="str">
        <f>IF(SUM(B334:B517)&gt;0,1,"")</f>
        <v/>
      </c>
      <c r="C333" s="97" t="str">
        <f ca="1">C1&amp;". Чистовые отделочные работы"</f>
        <v>13. Чистовые отделочные работы</v>
      </c>
      <c r="D333" s="98" t="s">
        <v>804</v>
      </c>
      <c r="E333" s="107" t="s">
        <v>531</v>
      </c>
      <c r="F333" s="99" t="s">
        <v>805</v>
      </c>
      <c r="G333" s="110" t="s">
        <v>578</v>
      </c>
      <c r="H333" s="20"/>
    </row>
    <row r="334" spans="1:8" x14ac:dyDescent="0.2">
      <c r="A334" s="5">
        <v>320</v>
      </c>
      <c r="B334" s="103" t="str">
        <f>IF(SUM(B335:B388)&gt;0,1,"")</f>
        <v/>
      </c>
      <c r="C334" s="428" t="s">
        <v>131</v>
      </c>
      <c r="D334" s="428"/>
      <c r="E334" s="428"/>
      <c r="F334" s="428"/>
      <c r="G334" s="428"/>
      <c r="H334" s="20"/>
    </row>
    <row r="335" spans="1:8" x14ac:dyDescent="0.2">
      <c r="A335" s="5">
        <v>321</v>
      </c>
      <c r="B335" s="153"/>
      <c r="C335" s="84" t="str">
        <f>Цены!B325</f>
        <v>Облицовка плиткой пола</v>
      </c>
      <c r="D335" s="85" t="str">
        <f>Цены!C325</f>
        <v>м2</v>
      </c>
      <c r="E335" s="152">
        <f>$D$10</f>
        <v>0</v>
      </c>
      <c r="F335" s="86">
        <f>Цены!E325</f>
        <v>2588</v>
      </c>
      <c r="G335" s="111">
        <f t="shared" ref="G335:G366" si="30">E335*F335</f>
        <v>0</v>
      </c>
      <c r="H335" s="20"/>
    </row>
    <row r="336" spans="1:8" x14ac:dyDescent="0.2">
      <c r="A336" s="5">
        <v>322</v>
      </c>
      <c r="B336" s="153"/>
      <c r="C336" s="84" t="str">
        <f>Цены!B326</f>
        <v xml:space="preserve">Облицовка плиткой гексагон  </v>
      </c>
      <c r="D336" s="85" t="str">
        <f>Цены!C326</f>
        <v>м2</v>
      </c>
      <c r="E336" s="152">
        <f>$D$10</f>
        <v>0</v>
      </c>
      <c r="F336" s="86">
        <f>Цены!E326</f>
        <v>3518</v>
      </c>
      <c r="G336" s="111">
        <f t="shared" si="30"/>
        <v>0</v>
      </c>
      <c r="H336" s="20"/>
    </row>
    <row r="337" spans="1:8" x14ac:dyDescent="0.2">
      <c r="A337" s="5">
        <v>323</v>
      </c>
      <c r="B337" s="153"/>
      <c r="C337" s="84" t="str">
        <f>Цены!B327</f>
        <v>Подрезка керамической плитки</v>
      </c>
      <c r="D337" s="85" t="str">
        <f>Цены!C327</f>
        <v>м/п</v>
      </c>
      <c r="E337" s="152">
        <f>$D$9</f>
        <v>0</v>
      </c>
      <c r="F337" s="86">
        <f>Цены!E327</f>
        <v>423</v>
      </c>
      <c r="G337" s="111">
        <f t="shared" si="30"/>
        <v>0</v>
      </c>
      <c r="H337" s="20"/>
    </row>
    <row r="338" spans="1:8" ht="25.5" x14ac:dyDescent="0.2">
      <c r="A338" s="5">
        <v>324</v>
      </c>
      <c r="B338" s="153"/>
      <c r="C338" s="84" t="str">
        <f>Цены!B328</f>
        <v>Облицовка плиткой пола с декоративными вставками</v>
      </c>
      <c r="D338" s="85" t="str">
        <f>Цены!C328</f>
        <v>м2</v>
      </c>
      <c r="E338" s="152">
        <f>$D$10</f>
        <v>0</v>
      </c>
      <c r="F338" s="86">
        <f>Цены!E328</f>
        <v>2784</v>
      </c>
      <c r="G338" s="111">
        <f t="shared" si="30"/>
        <v>0</v>
      </c>
      <c r="H338" s="20"/>
    </row>
    <row r="339" spans="1:8" x14ac:dyDescent="0.2">
      <c r="A339" s="5">
        <v>325</v>
      </c>
      <c r="B339" s="153"/>
      <c r="C339" s="84" t="str">
        <f>Цены!B329</f>
        <v>Облицовка плиткой пола по диагонали</v>
      </c>
      <c r="D339" s="85" t="str">
        <f>Цены!C329</f>
        <v>м2</v>
      </c>
      <c r="E339" s="152">
        <f>$D$10</f>
        <v>0</v>
      </c>
      <c r="F339" s="86">
        <f>Цены!E329</f>
        <v>3488</v>
      </c>
      <c r="G339" s="111">
        <f t="shared" si="30"/>
        <v>0</v>
      </c>
      <c r="H339" s="20"/>
    </row>
    <row r="340" spans="1:8" x14ac:dyDescent="0.2">
      <c r="A340" s="5">
        <v>326</v>
      </c>
      <c r="B340" s="153"/>
      <c r="C340" s="84" t="str">
        <f>Цены!B330</f>
        <v>Облицовка плиткой пола елочкой</v>
      </c>
      <c r="D340" s="85" t="str">
        <f>Цены!C330</f>
        <v>м2</v>
      </c>
      <c r="E340" s="152">
        <f>$D$10</f>
        <v>0</v>
      </c>
      <c r="F340" s="86">
        <f>Цены!E330</f>
        <v>4266</v>
      </c>
      <c r="G340" s="111">
        <f t="shared" si="30"/>
        <v>0</v>
      </c>
      <c r="H340" s="20"/>
    </row>
    <row r="341" spans="1:8" x14ac:dyDescent="0.2">
      <c r="A341" s="5">
        <v>327</v>
      </c>
      <c r="B341" s="153"/>
      <c r="C341" s="84" t="str">
        <f>Цены!B331</f>
        <v>Облицовка плиткой пола "панно"</v>
      </c>
      <c r="D341" s="85" t="str">
        <f>Цены!C331</f>
        <v>м2</v>
      </c>
      <c r="E341" s="152">
        <f>$D$10</f>
        <v>0</v>
      </c>
      <c r="F341" s="86">
        <f>Цены!E331</f>
        <v>3831</v>
      </c>
      <c r="G341" s="111">
        <f t="shared" si="30"/>
        <v>0</v>
      </c>
      <c r="H341" s="20"/>
    </row>
    <row r="342" spans="1:8" x14ac:dyDescent="0.2">
      <c r="A342" s="5">
        <v>328</v>
      </c>
      <c r="B342" s="153"/>
      <c r="C342" s="84" t="str">
        <f>Цены!B332</f>
        <v>Облицовка мозаикой, мелкой плиткой (с затиркой)</v>
      </c>
      <c r="D342" s="85" t="str">
        <f>Цены!C332</f>
        <v>м2</v>
      </c>
      <c r="E342" s="152">
        <f>$D$10</f>
        <v>0</v>
      </c>
      <c r="F342" s="86">
        <f>Цены!E332</f>
        <v>4283</v>
      </c>
      <c r="G342" s="111">
        <f t="shared" si="30"/>
        <v>0</v>
      </c>
      <c r="H342" s="20"/>
    </row>
    <row r="343" spans="1:8" x14ac:dyDescent="0.2">
      <c r="A343" s="5">
        <v>329</v>
      </c>
      <c r="B343" s="153"/>
      <c r="C343" s="84" t="str">
        <f>Цены!B333</f>
        <v>Облицовка плиточным бордюром (с затиркой)</v>
      </c>
      <c r="D343" s="85" t="str">
        <f>Цены!C333</f>
        <v>м/п</v>
      </c>
      <c r="E343" s="152">
        <f>$D$9</f>
        <v>0</v>
      </c>
      <c r="F343" s="86">
        <f>Цены!E333</f>
        <v>1281</v>
      </c>
      <c r="G343" s="111">
        <f t="shared" si="30"/>
        <v>0</v>
      </c>
      <c r="H343" s="20"/>
    </row>
    <row r="344" spans="1:8" x14ac:dyDescent="0.2">
      <c r="A344" s="5">
        <v>330</v>
      </c>
      <c r="B344" s="153"/>
      <c r="C344" s="84" t="str">
        <f>Цены!B334</f>
        <v>Облицовка плиткой менее 300х300</v>
      </c>
      <c r="D344" s="85" t="str">
        <f>Цены!C334</f>
        <v>м2</v>
      </c>
      <c r="E344" s="152">
        <f t="shared" ref="E344:E350" si="31">$D$10</f>
        <v>0</v>
      </c>
      <c r="F344" s="86">
        <f>Цены!E334</f>
        <v>3218</v>
      </c>
      <c r="G344" s="111">
        <f t="shared" si="30"/>
        <v>0</v>
      </c>
      <c r="H344" s="20"/>
    </row>
    <row r="345" spans="1:8" x14ac:dyDescent="0.2">
      <c r="A345" s="5">
        <v>331</v>
      </c>
      <c r="B345" s="153"/>
      <c r="C345" s="84" t="str">
        <f>Цены!B335</f>
        <v>Облицовка пола разноразмерной плиткой</v>
      </c>
      <c r="D345" s="85" t="str">
        <f>Цены!C335</f>
        <v>м2</v>
      </c>
      <c r="E345" s="152">
        <f t="shared" si="31"/>
        <v>0</v>
      </c>
      <c r="F345" s="86">
        <f>Цены!E335</f>
        <v>3159</v>
      </c>
      <c r="G345" s="111">
        <f t="shared" si="30"/>
        <v>0</v>
      </c>
      <c r="H345" s="20"/>
    </row>
    <row r="346" spans="1:8" x14ac:dyDescent="0.2">
      <c r="A346" s="5">
        <v>332</v>
      </c>
      <c r="B346" s="153"/>
      <c r="C346" s="84" t="str">
        <f>Цены!B336</f>
        <v xml:space="preserve">Облицовка керамогранитом по диагонали </v>
      </c>
      <c r="D346" s="85" t="str">
        <f>Цены!C336</f>
        <v>м2</v>
      </c>
      <c r="E346" s="152">
        <f t="shared" si="31"/>
        <v>0</v>
      </c>
      <c r="F346" s="86">
        <f>Цены!E336</f>
        <v>3986</v>
      </c>
      <c r="G346" s="111">
        <f t="shared" si="30"/>
        <v>0</v>
      </c>
      <c r="H346" s="20"/>
    </row>
    <row r="347" spans="1:8" ht="25.5" x14ac:dyDescent="0.2">
      <c r="A347" s="5">
        <v>333</v>
      </c>
      <c r="B347" s="153"/>
      <c r="C347" s="84" t="str">
        <f>Цены!B337</f>
        <v>Облицовка  керамогранитом до 600 мм по одной стороне</v>
      </c>
      <c r="D347" s="85" t="str">
        <f>Цены!C337</f>
        <v>м2</v>
      </c>
      <c r="E347" s="152">
        <f t="shared" si="31"/>
        <v>0</v>
      </c>
      <c r="F347" s="86">
        <f>Цены!E337</f>
        <v>3459</v>
      </c>
      <c r="G347" s="111">
        <f t="shared" si="30"/>
        <v>0</v>
      </c>
      <c r="H347" s="20"/>
    </row>
    <row r="348" spans="1:8" ht="25.5" x14ac:dyDescent="0.2">
      <c r="A348" s="5">
        <v>334</v>
      </c>
      <c r="B348" s="153"/>
      <c r="C348" s="84" t="str">
        <f>Цены!B338</f>
        <v>Облицовка  керамогранитом до 1200 мм по одной стороне</v>
      </c>
      <c r="D348" s="85" t="str">
        <f>Цены!C338</f>
        <v>м2</v>
      </c>
      <c r="E348" s="152">
        <f t="shared" si="31"/>
        <v>0</v>
      </c>
      <c r="F348" s="86">
        <f>Цены!E338</f>
        <v>4838</v>
      </c>
      <c r="G348" s="111">
        <f t="shared" si="30"/>
        <v>0</v>
      </c>
      <c r="H348" s="20"/>
    </row>
    <row r="349" spans="1:8" ht="25.5" x14ac:dyDescent="0.2">
      <c r="A349" s="5">
        <v>335</v>
      </c>
      <c r="B349" s="153"/>
      <c r="C349" s="84" t="str">
        <f>Цены!B338</f>
        <v>Облицовка  керамогранитом до 1200 мм по одной стороне</v>
      </c>
      <c r="D349" s="85" t="str">
        <f>Цены!C338</f>
        <v>м2</v>
      </c>
      <c r="E349" s="152">
        <f t="shared" si="31"/>
        <v>0</v>
      </c>
      <c r="F349" s="86">
        <f>Цены!E338</f>
        <v>4838</v>
      </c>
      <c r="G349" s="111">
        <f t="shared" si="30"/>
        <v>0</v>
      </c>
      <c r="H349" s="20"/>
    </row>
    <row r="350" spans="1:8" x14ac:dyDescent="0.2">
      <c r="A350" s="5">
        <v>336</v>
      </c>
      <c r="B350" s="153"/>
      <c r="C350" s="84" t="str">
        <f>Цены!B339</f>
        <v>Облицовка  Крупноформатным керамогранитом</v>
      </c>
      <c r="D350" s="85" t="str">
        <f>Цены!C339</f>
        <v>м2</v>
      </c>
      <c r="E350" s="152">
        <f t="shared" si="31"/>
        <v>0</v>
      </c>
      <c r="F350" s="86">
        <f>Цены!E339</f>
        <v>9915</v>
      </c>
      <c r="G350" s="111">
        <f t="shared" si="30"/>
        <v>0</v>
      </c>
      <c r="H350" s="20"/>
    </row>
    <row r="351" spans="1:8" x14ac:dyDescent="0.2">
      <c r="A351" s="5">
        <v>337</v>
      </c>
      <c r="B351" s="153"/>
      <c r="C351" s="84" t="str">
        <f>Цены!B340</f>
        <v>Подрезка  керамогранита до 600 мм</v>
      </c>
      <c r="D351" s="85" t="str">
        <f>Цены!C340</f>
        <v>м/п</v>
      </c>
      <c r="E351" s="152">
        <f>$D$9</f>
        <v>0</v>
      </c>
      <c r="F351" s="86">
        <f>Цены!E340</f>
        <v>782</v>
      </c>
      <c r="G351" s="111">
        <f t="shared" si="30"/>
        <v>0</v>
      </c>
      <c r="H351" s="20"/>
    </row>
    <row r="352" spans="1:8" x14ac:dyDescent="0.2">
      <c r="A352" s="5">
        <v>338</v>
      </c>
      <c r="B352" s="153"/>
      <c r="C352" s="84" t="str">
        <f>Цены!B341</f>
        <v>Подрезка  керамогранита до 1200 мм</v>
      </c>
      <c r="D352" s="85" t="str">
        <f>Цены!C341</f>
        <v>м/п</v>
      </c>
      <c r="E352" s="152">
        <f>$D$9</f>
        <v>0</v>
      </c>
      <c r="F352" s="86">
        <f>Цены!E341</f>
        <v>1359</v>
      </c>
      <c r="G352" s="111">
        <f t="shared" si="30"/>
        <v>0</v>
      </c>
      <c r="H352" s="20"/>
    </row>
    <row r="353" spans="1:8" x14ac:dyDescent="0.2">
      <c r="A353" s="5">
        <v>339</v>
      </c>
      <c r="B353" s="153"/>
      <c r="C353" s="84" t="str">
        <f>Цены!B342</f>
        <v>Подрезка керамогранита крупноформатного</v>
      </c>
      <c r="D353" s="85" t="str">
        <f>Цены!C342</f>
        <v>м/п</v>
      </c>
      <c r="E353" s="152">
        <f>$D$9</f>
        <v>0</v>
      </c>
      <c r="F353" s="86">
        <f>Цены!E342</f>
        <v>2469</v>
      </c>
      <c r="G353" s="111">
        <f t="shared" si="30"/>
        <v>0</v>
      </c>
      <c r="H353" s="20"/>
    </row>
    <row r="354" spans="1:8" x14ac:dyDescent="0.2">
      <c r="A354" s="5">
        <v>340</v>
      </c>
      <c r="B354" s="153"/>
      <c r="C354" s="84" t="str">
        <f>Цены!B344</f>
        <v>Устройство плинтуса из плитки</v>
      </c>
      <c r="D354" s="85" t="str">
        <f>Цены!C344</f>
        <v>м/п</v>
      </c>
      <c r="E354" s="152">
        <f>D9-I13</f>
        <v>0</v>
      </c>
      <c r="F354" s="86">
        <f>Цены!E344</f>
        <v>1380</v>
      </c>
      <c r="G354" s="111">
        <f t="shared" si="30"/>
        <v>0</v>
      </c>
      <c r="H354" s="20"/>
    </row>
    <row r="355" spans="1:8" x14ac:dyDescent="0.2">
      <c r="A355" s="5">
        <v>341</v>
      </c>
      <c r="B355" s="153"/>
      <c r="C355" s="84" t="str">
        <f>Цены!B345</f>
        <v>Установка порожков из плитки</v>
      </c>
      <c r="D355" s="85" t="str">
        <f>Цены!C345</f>
        <v>шт.</v>
      </c>
      <c r="E355" s="152">
        <v>1</v>
      </c>
      <c r="F355" s="86">
        <f>Цены!E345</f>
        <v>2775</v>
      </c>
      <c r="G355" s="111">
        <f t="shared" si="30"/>
        <v>2775</v>
      </c>
      <c r="H355" s="20"/>
    </row>
    <row r="356" spans="1:8" ht="25.5" x14ac:dyDescent="0.2">
      <c r="A356" s="5">
        <v>342</v>
      </c>
      <c r="B356" s="153"/>
      <c r="C356" s="84" t="str">
        <f>Цены!B346</f>
        <v>Облицовка плиткой ступеней (с подрезкой и затиркой)</v>
      </c>
      <c r="D356" s="85" t="str">
        <f>Цены!C346</f>
        <v>м/п</v>
      </c>
      <c r="E356" s="152">
        <f t="shared" ref="E356:E374" si="32">$D$10</f>
        <v>0</v>
      </c>
      <c r="F356" s="86">
        <f>Цены!E346</f>
        <v>3161</v>
      </c>
      <c r="G356" s="111">
        <f t="shared" si="30"/>
        <v>0</v>
      </c>
      <c r="H356" s="20"/>
    </row>
    <row r="357" spans="1:8" x14ac:dyDescent="0.2">
      <c r="A357" s="5">
        <v>343</v>
      </c>
      <c r="B357" s="153"/>
      <c r="C357" s="84" t="str">
        <f>Цены!B347</f>
        <v>Затирка плитки</v>
      </c>
      <c r="D357" s="85" t="str">
        <f>Цены!C347</f>
        <v>м2</v>
      </c>
      <c r="E357" s="152">
        <f t="shared" si="32"/>
        <v>0</v>
      </c>
      <c r="F357" s="86">
        <f>Цены!E347</f>
        <v>294</v>
      </c>
      <c r="G357" s="111">
        <f t="shared" si="30"/>
        <v>0</v>
      </c>
      <c r="H357" s="20"/>
    </row>
    <row r="358" spans="1:8" x14ac:dyDescent="0.2">
      <c r="A358" s="5">
        <v>344</v>
      </c>
      <c r="B358" s="153"/>
      <c r="C358" s="84" t="str">
        <f>Цены!B348</f>
        <v xml:space="preserve">Затирка плитки эпоксидной затиркой </v>
      </c>
      <c r="D358" s="85" t="str">
        <f>Цены!C348</f>
        <v>м2</v>
      </c>
      <c r="E358" s="152">
        <f t="shared" si="32"/>
        <v>0</v>
      </c>
      <c r="F358" s="86">
        <f>Цены!E348</f>
        <v>1301</v>
      </c>
      <c r="G358" s="111">
        <f t="shared" si="30"/>
        <v>0</v>
      </c>
      <c r="H358" s="20"/>
    </row>
    <row r="359" spans="1:8" x14ac:dyDescent="0.2">
      <c r="A359" s="5">
        <v>345</v>
      </c>
      <c r="B359" s="153"/>
      <c r="C359" s="84" t="str">
        <f>Цены!B349</f>
        <v>Укладка ламината</v>
      </c>
      <c r="D359" s="85" t="str">
        <f>Цены!C349</f>
        <v>м2</v>
      </c>
      <c r="E359" s="152">
        <f t="shared" si="32"/>
        <v>0</v>
      </c>
      <c r="F359" s="86">
        <f>Цены!E349</f>
        <v>714</v>
      </c>
      <c r="G359" s="111">
        <f t="shared" si="30"/>
        <v>0</v>
      </c>
      <c r="H359" s="20"/>
    </row>
    <row r="360" spans="1:8" ht="25.5" x14ac:dyDescent="0.2">
      <c r="A360" s="5">
        <v>346</v>
      </c>
      <c r="B360" s="153"/>
      <c r="C360" s="84" t="str">
        <f>Цены!B350</f>
        <v>Укладка ламината и подложки с проклейкой стыков клеем</v>
      </c>
      <c r="D360" s="85" t="str">
        <f>Цены!C350</f>
        <v>м2</v>
      </c>
      <c r="E360" s="152">
        <f t="shared" si="32"/>
        <v>0</v>
      </c>
      <c r="F360" s="86">
        <f>Цены!E350</f>
        <v>884</v>
      </c>
      <c r="G360" s="111">
        <f t="shared" si="30"/>
        <v>0</v>
      </c>
      <c r="H360" s="20"/>
    </row>
    <row r="361" spans="1:8" x14ac:dyDescent="0.2">
      <c r="A361" s="5">
        <v>347</v>
      </c>
      <c r="B361" s="153"/>
      <c r="C361" s="84" t="str">
        <f>Цены!B351</f>
        <v xml:space="preserve">Укладка ламината и подложки по диагонали </v>
      </c>
      <c r="D361" s="85" t="str">
        <f>Цены!C351</f>
        <v>м2</v>
      </c>
      <c r="E361" s="152">
        <f t="shared" si="32"/>
        <v>0</v>
      </c>
      <c r="F361" s="86">
        <f>Цены!E351</f>
        <v>1338</v>
      </c>
      <c r="G361" s="111">
        <f t="shared" si="30"/>
        <v>0</v>
      </c>
      <c r="H361" s="20"/>
    </row>
    <row r="362" spans="1:8" ht="25.5" x14ac:dyDescent="0.2">
      <c r="A362" s="5">
        <v>348</v>
      </c>
      <c r="B362" s="153"/>
      <c r="C362" s="84" t="str">
        <f>Цены!B352</f>
        <v>Укладка нелакированного модульного паркета на фанеру</v>
      </c>
      <c r="D362" s="85" t="str">
        <f>Цены!C352</f>
        <v>м2</v>
      </c>
      <c r="E362" s="152">
        <f t="shared" si="32"/>
        <v>0</v>
      </c>
      <c r="F362" s="86">
        <f>Цены!E352</f>
        <v>3315</v>
      </c>
      <c r="G362" s="111">
        <f t="shared" si="30"/>
        <v>0</v>
      </c>
      <c r="H362" s="20"/>
    </row>
    <row r="363" spans="1:8" x14ac:dyDescent="0.2">
      <c r="A363" s="5">
        <v>349</v>
      </c>
      <c r="B363" s="153"/>
      <c r="C363" s="84" t="str">
        <f>Цены!B353</f>
        <v>Укладка инженерной доски</v>
      </c>
      <c r="D363" s="85" t="str">
        <f>Цены!C353</f>
        <v>м2</v>
      </c>
      <c r="E363" s="152">
        <f t="shared" si="32"/>
        <v>0</v>
      </c>
      <c r="F363" s="86">
        <f>Цены!E353</f>
        <v>3183</v>
      </c>
      <c r="G363" s="111">
        <f t="shared" si="30"/>
        <v>0</v>
      </c>
      <c r="H363" s="20"/>
    </row>
    <row r="364" spans="1:8" x14ac:dyDescent="0.2">
      <c r="A364" s="5">
        <v>350</v>
      </c>
      <c r="B364" s="153"/>
      <c r="C364" s="84" t="str">
        <f>Цены!B354</f>
        <v>Укладка паркетной доски</v>
      </c>
      <c r="D364" s="85" t="str">
        <f>Цены!C354</f>
        <v>м2</v>
      </c>
      <c r="E364" s="152">
        <f t="shared" si="32"/>
        <v>0</v>
      </c>
      <c r="F364" s="86">
        <f>Цены!E354</f>
        <v>2241</v>
      </c>
      <c r="G364" s="111">
        <f t="shared" si="30"/>
        <v>0</v>
      </c>
      <c r="H364" s="20"/>
    </row>
    <row r="365" spans="1:8" x14ac:dyDescent="0.2">
      <c r="A365" s="5">
        <v>351</v>
      </c>
      <c r="B365" s="153"/>
      <c r="C365" s="84" t="str">
        <f>Цены!B355</f>
        <v>Укладка паркетной доски (на клей)</v>
      </c>
      <c r="D365" s="85" t="str">
        <f>Цены!C355</f>
        <v>м2</v>
      </c>
      <c r="E365" s="152">
        <f t="shared" si="32"/>
        <v>0</v>
      </c>
      <c r="F365" s="86">
        <f>Цены!E355</f>
        <v>2691</v>
      </c>
      <c r="G365" s="111">
        <f t="shared" si="30"/>
        <v>0</v>
      </c>
      <c r="H365" s="20"/>
    </row>
    <row r="366" spans="1:8" x14ac:dyDescent="0.2">
      <c r="A366" s="5">
        <v>352</v>
      </c>
      <c r="B366" s="153"/>
      <c r="C366" s="84" t="str">
        <f>Цены!B356</f>
        <v>Укладка паркетной доски по диагонали</v>
      </c>
      <c r="D366" s="85" t="str">
        <f>Цены!C356</f>
        <v>м2</v>
      </c>
      <c r="E366" s="152">
        <f t="shared" si="32"/>
        <v>0</v>
      </c>
      <c r="F366" s="86">
        <f>Цены!E356</f>
        <v>2796</v>
      </c>
      <c r="G366" s="111">
        <f t="shared" si="30"/>
        <v>0</v>
      </c>
      <c r="H366" s="20"/>
    </row>
    <row r="367" spans="1:8" x14ac:dyDescent="0.2">
      <c r="A367" s="5">
        <v>353</v>
      </c>
      <c r="B367" s="153"/>
      <c r="C367" s="84" t="str">
        <f>Цены!B357</f>
        <v xml:space="preserve">Укладка массивной доски </v>
      </c>
      <c r="D367" s="85" t="str">
        <f>Цены!C357</f>
        <v>м2</v>
      </c>
      <c r="E367" s="152">
        <f t="shared" si="32"/>
        <v>0</v>
      </c>
      <c r="F367" s="86">
        <f>Цены!E357</f>
        <v>2760</v>
      </c>
      <c r="G367" s="111">
        <f t="shared" ref="G367:G388" si="33">E367*F367</f>
        <v>0</v>
      </c>
      <c r="H367" s="20"/>
    </row>
    <row r="368" spans="1:8" x14ac:dyDescent="0.2">
      <c r="A368" s="5">
        <v>354</v>
      </c>
      <c r="B368" s="153"/>
      <c r="C368" s="84" t="str">
        <f>Цены!B358</f>
        <v xml:space="preserve">Укладка замкового пробкового пола </v>
      </c>
      <c r="D368" s="85" t="str">
        <f>Цены!C358</f>
        <v>м2</v>
      </c>
      <c r="E368" s="152">
        <f t="shared" si="32"/>
        <v>0</v>
      </c>
      <c r="F368" s="86">
        <f>Цены!E358</f>
        <v>740</v>
      </c>
      <c r="G368" s="111">
        <f t="shared" si="33"/>
        <v>0</v>
      </c>
      <c r="H368" s="20"/>
    </row>
    <row r="369" spans="1:8" x14ac:dyDescent="0.2">
      <c r="A369" s="5">
        <v>355</v>
      </c>
      <c r="B369" s="153"/>
      <c r="C369" s="84" t="str">
        <f>Цены!B359</f>
        <v xml:space="preserve">Укладка кварцвиниловой плитки </v>
      </c>
      <c r="D369" s="85" t="str">
        <f>Цены!C359</f>
        <v>м2</v>
      </c>
      <c r="E369" s="152">
        <f t="shared" si="32"/>
        <v>0</v>
      </c>
      <c r="F369" s="86">
        <f>Цены!E359</f>
        <v>818</v>
      </c>
      <c r="G369" s="111">
        <f t="shared" si="33"/>
        <v>0</v>
      </c>
      <c r="H369" s="20"/>
    </row>
    <row r="370" spans="1:8" x14ac:dyDescent="0.2">
      <c r="A370" s="5">
        <v>356</v>
      </c>
      <c r="B370" s="153"/>
      <c r="C370" s="84" t="str">
        <f>Цены!B360</f>
        <v xml:space="preserve">Укладка кварцвиниловой плитки на клей </v>
      </c>
      <c r="D370" s="85" t="str">
        <f>Цены!C360</f>
        <v>м2</v>
      </c>
      <c r="E370" s="152">
        <f t="shared" si="32"/>
        <v>0</v>
      </c>
      <c r="F370" s="86">
        <f>Цены!E360</f>
        <v>1145</v>
      </c>
      <c r="G370" s="111">
        <f t="shared" si="33"/>
        <v>0</v>
      </c>
      <c r="H370" s="20"/>
    </row>
    <row r="371" spans="1:8" x14ac:dyDescent="0.2">
      <c r="A371" s="5">
        <v>357</v>
      </c>
      <c r="B371" s="153"/>
      <c r="C371" s="84" t="str">
        <f>Цены!B361</f>
        <v>Укладка кварцвинила клеевого елочкой</v>
      </c>
      <c r="D371" s="85" t="str">
        <f>Цены!C361</f>
        <v>м2</v>
      </c>
      <c r="E371" s="152">
        <f t="shared" si="32"/>
        <v>0</v>
      </c>
      <c r="F371" s="86">
        <f>Цены!E361</f>
        <v>2700</v>
      </c>
      <c r="G371" s="111">
        <f t="shared" si="33"/>
        <v>0</v>
      </c>
      <c r="H371" s="20"/>
    </row>
    <row r="372" spans="1:8" x14ac:dyDescent="0.2">
      <c r="A372" s="5">
        <v>358</v>
      </c>
      <c r="B372" s="153"/>
      <c r="C372" s="84" t="str">
        <f>Цены!B362</f>
        <v>Укладка кварцвинила замкового по диагонали</v>
      </c>
      <c r="D372" s="85" t="str">
        <f>Цены!C362</f>
        <v>м2</v>
      </c>
      <c r="E372" s="152">
        <f t="shared" si="32"/>
        <v>0</v>
      </c>
      <c r="F372" s="86">
        <f>Цены!E362</f>
        <v>1500</v>
      </c>
      <c r="G372" s="111">
        <f t="shared" si="33"/>
        <v>0</v>
      </c>
      <c r="H372" s="20"/>
    </row>
    <row r="373" spans="1:8" x14ac:dyDescent="0.2">
      <c r="A373" s="5">
        <v>359</v>
      </c>
      <c r="B373" s="153"/>
      <c r="C373" s="84" t="str">
        <f>Цены!B363</f>
        <v xml:space="preserve">Настил линолеума коммерческого </v>
      </c>
      <c r="D373" s="85" t="str">
        <f>Цены!C363</f>
        <v>м2</v>
      </c>
      <c r="E373" s="152">
        <f t="shared" si="32"/>
        <v>0</v>
      </c>
      <c r="F373" s="86">
        <f>Цены!E363</f>
        <v>467</v>
      </c>
      <c r="G373" s="111">
        <f t="shared" si="33"/>
        <v>0</v>
      </c>
      <c r="H373" s="20"/>
    </row>
    <row r="374" spans="1:8" x14ac:dyDescent="0.2">
      <c r="A374" s="5">
        <v>360</v>
      </c>
      <c r="B374" s="153"/>
      <c r="C374" s="84" t="str">
        <f>Цены!B364</f>
        <v xml:space="preserve">Настил линолеума бытового , на клей </v>
      </c>
      <c r="D374" s="85" t="str">
        <f>Цены!C364</f>
        <v>м2</v>
      </c>
      <c r="E374" s="152">
        <f t="shared" si="32"/>
        <v>0</v>
      </c>
      <c r="F374" s="86">
        <f>Цены!E364</f>
        <v>570</v>
      </c>
      <c r="G374" s="111">
        <f t="shared" si="33"/>
        <v>0</v>
      </c>
      <c r="H374" s="20"/>
    </row>
    <row r="375" spans="1:8" x14ac:dyDescent="0.2">
      <c r="A375" s="5">
        <v>361</v>
      </c>
      <c r="B375" s="153"/>
      <c r="C375" s="84" t="str">
        <f>Цены!B365</f>
        <v>Настил линолеума бытового, ковролина</v>
      </c>
      <c r="D375" s="85" t="str">
        <f>Цены!C365</f>
        <v>м2</v>
      </c>
      <c r="E375" s="152">
        <f t="shared" ref="E375:E383" si="34">$D$9-$I$13</f>
        <v>0</v>
      </c>
      <c r="F375" s="86">
        <f>Цены!E365</f>
        <v>440</v>
      </c>
      <c r="G375" s="111">
        <f t="shared" si="33"/>
        <v>0</v>
      </c>
      <c r="H375" s="20"/>
    </row>
    <row r="376" spans="1:8" x14ac:dyDescent="0.2">
      <c r="A376" s="5">
        <v>362</v>
      </c>
      <c r="B376" s="153"/>
      <c r="C376" s="84" t="str">
        <f>Цены!B366</f>
        <v xml:space="preserve">Устройство ковровых покрытий плиточных </v>
      </c>
      <c r="D376" s="85" t="str">
        <f>Цены!C366</f>
        <v>м2</v>
      </c>
      <c r="E376" s="152">
        <f t="shared" si="34"/>
        <v>0</v>
      </c>
      <c r="F376" s="86">
        <f>Цены!E366</f>
        <v>833</v>
      </c>
      <c r="G376" s="111">
        <f t="shared" si="33"/>
        <v>0</v>
      </c>
      <c r="H376" s="20"/>
    </row>
    <row r="377" spans="1:8" x14ac:dyDescent="0.2">
      <c r="A377" s="5">
        <v>363</v>
      </c>
      <c r="B377" s="153"/>
      <c r="C377" s="84" t="str">
        <f>Цены!B367</f>
        <v>Установка пробкового компенсатора</v>
      </c>
      <c r="D377" s="85" t="str">
        <f>Цены!C367</f>
        <v>м/п</v>
      </c>
      <c r="E377" s="152">
        <f t="shared" si="34"/>
        <v>0</v>
      </c>
      <c r="F377" s="86">
        <f>Цены!E367</f>
        <v>702</v>
      </c>
      <c r="G377" s="111">
        <f t="shared" si="33"/>
        <v>0</v>
      </c>
      <c r="H377" s="20"/>
    </row>
    <row r="378" spans="1:8" x14ac:dyDescent="0.2">
      <c r="A378" s="5">
        <v>364</v>
      </c>
      <c r="B378" s="153"/>
      <c r="C378" s="84" t="str">
        <f>Цены!B368</f>
        <v>Монтаж плинтусов пластиковых</v>
      </c>
      <c r="D378" s="85" t="str">
        <f>Цены!C368</f>
        <v>м/п</v>
      </c>
      <c r="E378" s="152">
        <f t="shared" si="34"/>
        <v>0</v>
      </c>
      <c r="F378" s="86">
        <f>Цены!E368</f>
        <v>368</v>
      </c>
      <c r="G378" s="111">
        <f t="shared" si="33"/>
        <v>0</v>
      </c>
      <c r="H378" s="20"/>
    </row>
    <row r="379" spans="1:8" x14ac:dyDescent="0.2">
      <c r="A379" s="5">
        <v>365</v>
      </c>
      <c r="B379" s="153"/>
      <c r="C379" s="84" t="str">
        <f>Цены!B369</f>
        <v>Монтаж скрытого плинтуса/теневого профиля</v>
      </c>
      <c r="D379" s="85" t="str">
        <f>Цены!C369</f>
        <v>м/п</v>
      </c>
      <c r="E379" s="152">
        <f t="shared" si="34"/>
        <v>0</v>
      </c>
      <c r="F379" s="86">
        <f>Цены!E369</f>
        <v>2025</v>
      </c>
      <c r="G379" s="111">
        <f t="shared" si="33"/>
        <v>0</v>
      </c>
      <c r="H379" s="20"/>
    </row>
    <row r="380" spans="1:8" ht="25.5" x14ac:dyDescent="0.2">
      <c r="A380" s="5">
        <v>366</v>
      </c>
      <c r="B380" s="153"/>
      <c r="C380" s="84" t="str">
        <f>Цены!B370</f>
        <v>Штробление  под плинтус/профиль скрытого монтажа</v>
      </c>
      <c r="D380" s="85" t="str">
        <f>Цены!C370</f>
        <v>м/п</v>
      </c>
      <c r="E380" s="152">
        <f t="shared" si="34"/>
        <v>0</v>
      </c>
      <c r="F380" s="86">
        <f>Цены!E370</f>
        <v>350</v>
      </c>
      <c r="G380" s="111">
        <f t="shared" si="33"/>
        <v>0</v>
      </c>
      <c r="H380" s="20"/>
    </row>
    <row r="381" spans="1:8" x14ac:dyDescent="0.2">
      <c r="A381" s="5">
        <v>367</v>
      </c>
      <c r="B381" s="153"/>
      <c r="C381" s="84" t="str">
        <f>Цены!B371</f>
        <v>Монтаж микроплинтуса</v>
      </c>
      <c r="D381" s="85" t="str">
        <f>Цены!C371</f>
        <v>м/п</v>
      </c>
      <c r="E381" s="152">
        <f t="shared" si="34"/>
        <v>0</v>
      </c>
      <c r="F381" s="86">
        <f>Цены!E371</f>
        <v>2028</v>
      </c>
      <c r="G381" s="111">
        <f t="shared" si="33"/>
        <v>0</v>
      </c>
      <c r="H381" s="20"/>
    </row>
    <row r="382" spans="1:8" x14ac:dyDescent="0.2">
      <c r="A382" s="5">
        <v>368</v>
      </c>
      <c r="B382" s="153"/>
      <c r="C382" s="84" t="str">
        <f>Цены!B372</f>
        <v>Установка плинтусов деревянных, МДФ</v>
      </c>
      <c r="D382" s="85" t="str">
        <f>Цены!C372</f>
        <v>м/п</v>
      </c>
      <c r="E382" s="152">
        <f t="shared" si="34"/>
        <v>0</v>
      </c>
      <c r="F382" s="86">
        <f>Цены!E372</f>
        <v>675</v>
      </c>
      <c r="G382" s="111">
        <f t="shared" si="33"/>
        <v>0</v>
      </c>
      <c r="H382" s="20"/>
    </row>
    <row r="383" spans="1:8" ht="25.5" x14ac:dyDescent="0.2">
      <c r="A383" s="5">
        <v>369</v>
      </c>
      <c r="B383" s="153"/>
      <c r="C383" s="84" t="str">
        <f>Цены!B373</f>
        <v>Установка плинтусов из дюрополимера и полиуриетана</v>
      </c>
      <c r="D383" s="85" t="str">
        <f>Цены!C373</f>
        <v>м/п</v>
      </c>
      <c r="E383" s="152">
        <f t="shared" si="34"/>
        <v>0</v>
      </c>
      <c r="F383" s="86">
        <f>Цены!E373</f>
        <v>825</v>
      </c>
      <c r="G383" s="111">
        <f t="shared" si="33"/>
        <v>0</v>
      </c>
      <c r="H383" s="20"/>
    </row>
    <row r="384" spans="1:8" x14ac:dyDescent="0.2">
      <c r="A384" s="5">
        <v>370</v>
      </c>
      <c r="B384" s="153"/>
      <c r="C384" s="84" t="str">
        <f>Цены!B374</f>
        <v xml:space="preserve">Запил углов  плинтуса </v>
      </c>
      <c r="D384" s="85" t="str">
        <f>Цены!C374</f>
        <v>шт.</v>
      </c>
      <c r="E384" s="152">
        <v>4</v>
      </c>
      <c r="F384" s="86">
        <f>Цены!E374</f>
        <v>216</v>
      </c>
      <c r="G384" s="111">
        <f t="shared" si="33"/>
        <v>864</v>
      </c>
      <c r="H384" s="20"/>
    </row>
    <row r="385" spans="1:8" x14ac:dyDescent="0.2">
      <c r="A385" s="5">
        <v>371</v>
      </c>
      <c r="B385" s="153"/>
      <c r="C385" s="84" t="str">
        <f>Цены!B375</f>
        <v>Покраска напольного плинтуса</v>
      </c>
      <c r="D385" s="85" t="str">
        <f>Цены!C375</f>
        <v>м/п</v>
      </c>
      <c r="E385" s="152">
        <f>$D$10</f>
        <v>0</v>
      </c>
      <c r="F385" s="86">
        <f>Цены!E375</f>
        <v>353</v>
      </c>
      <c r="G385" s="111">
        <f t="shared" si="33"/>
        <v>0</v>
      </c>
      <c r="H385" s="20"/>
    </row>
    <row r="386" spans="1:8" x14ac:dyDescent="0.2">
      <c r="A386" s="5">
        <v>372</v>
      </c>
      <c r="B386" s="153"/>
      <c r="C386" s="84" t="str">
        <f>Цены!B376</f>
        <v>Установка порожков</v>
      </c>
      <c r="D386" s="85" t="str">
        <f>Цены!C376</f>
        <v>шт.</v>
      </c>
      <c r="E386" s="152">
        <v>1</v>
      </c>
      <c r="F386" s="86">
        <f>Цены!E376</f>
        <v>923</v>
      </c>
      <c r="G386" s="111">
        <f t="shared" si="33"/>
        <v>923</v>
      </c>
      <c r="H386" s="20"/>
    </row>
    <row r="387" spans="1:8" ht="25.5" x14ac:dyDescent="0.2">
      <c r="A387" s="5">
        <v>373</v>
      </c>
      <c r="B387" s="153"/>
      <c r="C387" s="84" t="str">
        <f>Цены!B377</f>
        <v>Добавляется на установку плинтусов к криволинейным стенам</v>
      </c>
      <c r="D387" s="85" t="str">
        <f>Цены!C377</f>
        <v>м/п</v>
      </c>
      <c r="E387" s="152">
        <f>$D$9</f>
        <v>0</v>
      </c>
      <c r="F387" s="86">
        <f>Цены!E377</f>
        <v>297</v>
      </c>
      <c r="G387" s="111">
        <f t="shared" si="33"/>
        <v>0</v>
      </c>
      <c r="H387" s="20"/>
    </row>
    <row r="388" spans="1:8" x14ac:dyDescent="0.2">
      <c r="A388" s="5">
        <v>374</v>
      </c>
      <c r="B388" s="153"/>
      <c r="C388" s="84" t="str">
        <f>Цены!B378</f>
        <v>Устройство плинтуса из плитки</v>
      </c>
      <c r="D388" s="85" t="str">
        <f>Цены!C378</f>
        <v>м/п</v>
      </c>
      <c r="E388" s="152">
        <f>$D$9-$I$13</f>
        <v>0</v>
      </c>
      <c r="F388" s="86">
        <f>Цены!E378</f>
        <v>987</v>
      </c>
      <c r="G388" s="111">
        <f t="shared" si="33"/>
        <v>0</v>
      </c>
      <c r="H388" s="20"/>
    </row>
    <row r="389" spans="1:8" x14ac:dyDescent="0.2">
      <c r="A389" s="5">
        <v>375</v>
      </c>
      <c r="B389" s="103" t="str">
        <f>IF(SUM(B390:B458)&gt;0,1,"")</f>
        <v/>
      </c>
      <c r="C389" s="428" t="s">
        <v>24</v>
      </c>
      <c r="D389" s="428"/>
      <c r="E389" s="428"/>
      <c r="F389" s="428"/>
      <c r="G389" s="428"/>
      <c r="H389" s="20"/>
    </row>
    <row r="390" spans="1:8" ht="25.5" x14ac:dyDescent="0.2">
      <c r="A390" s="5">
        <v>376</v>
      </c>
      <c r="B390" s="153"/>
      <c r="C390" s="84" t="str">
        <f>Цены!B380</f>
        <v>Облицовка плиткой стен до 600 мм по одной стороне</v>
      </c>
      <c r="D390" s="85" t="str">
        <f>Цены!C380</f>
        <v>м2</v>
      </c>
      <c r="E390" s="152">
        <f t="shared" ref="E390:E397" si="35">$D$12</f>
        <v>0</v>
      </c>
      <c r="F390" s="86">
        <f>Цены!E380</f>
        <v>3000</v>
      </c>
      <c r="G390" s="111">
        <f t="shared" ref="G390:G421" si="36">E390*F390</f>
        <v>0</v>
      </c>
      <c r="H390" s="20"/>
    </row>
    <row r="391" spans="1:8" x14ac:dyDescent="0.2">
      <c r="A391" s="5">
        <v>377</v>
      </c>
      <c r="B391" s="153"/>
      <c r="C391" s="84" t="str">
        <f>Цены!B381</f>
        <v xml:space="preserve">Облицовка плиткой гексагон  </v>
      </c>
      <c r="D391" s="85" t="str">
        <f>Цены!C381</f>
        <v>м2</v>
      </c>
      <c r="E391" s="152">
        <f t="shared" si="35"/>
        <v>0</v>
      </c>
      <c r="F391" s="86">
        <f>Цены!E381</f>
        <v>3698</v>
      </c>
      <c r="G391" s="111">
        <f t="shared" si="36"/>
        <v>0</v>
      </c>
      <c r="H391" s="20"/>
    </row>
    <row r="392" spans="1:8" ht="25.5" x14ac:dyDescent="0.2">
      <c r="A392" s="5">
        <v>378</v>
      </c>
      <c r="B392" s="153"/>
      <c r="C392" s="84" t="str">
        <f>Цены!B382</f>
        <v>Облицовка плиткой стен, с декоративными вставками</v>
      </c>
      <c r="D392" s="85" t="str">
        <f>Цены!C382</f>
        <v>м2</v>
      </c>
      <c r="E392" s="152">
        <f t="shared" si="35"/>
        <v>0</v>
      </c>
      <c r="F392" s="86">
        <f>Цены!E382</f>
        <v>3104</v>
      </c>
      <c r="G392" s="111">
        <f t="shared" si="36"/>
        <v>0</v>
      </c>
      <c r="H392" s="20"/>
    </row>
    <row r="393" spans="1:8" x14ac:dyDescent="0.2">
      <c r="A393" s="5">
        <v>379</v>
      </c>
      <c r="B393" s="153"/>
      <c r="C393" s="84" t="str">
        <f>Цены!B383</f>
        <v>Облицовка плиткой стен по диагонали</v>
      </c>
      <c r="D393" s="85" t="str">
        <f>Цены!C383</f>
        <v>м2</v>
      </c>
      <c r="E393" s="152">
        <f t="shared" si="35"/>
        <v>0</v>
      </c>
      <c r="F393" s="86">
        <f>Цены!E383</f>
        <v>3540</v>
      </c>
      <c r="G393" s="111">
        <f t="shared" si="36"/>
        <v>0</v>
      </c>
      <c r="H393" s="20"/>
    </row>
    <row r="394" spans="1:8" ht="25.5" x14ac:dyDescent="0.2">
      <c r="A394" s="5">
        <v>380</v>
      </c>
      <c r="B394" s="153"/>
      <c r="C394" s="84" t="str">
        <f>Цены!B384</f>
        <v xml:space="preserve">Облицовка плиткой стен по диагонали, со вставками </v>
      </c>
      <c r="D394" s="85" t="str">
        <f>Цены!C384</f>
        <v>м2</v>
      </c>
      <c r="E394" s="152">
        <f t="shared" si="35"/>
        <v>0</v>
      </c>
      <c r="F394" s="86">
        <f>Цены!E384</f>
        <v>4650</v>
      </c>
      <c r="G394" s="111">
        <f t="shared" si="36"/>
        <v>0</v>
      </c>
      <c r="H394" s="20"/>
    </row>
    <row r="395" spans="1:8" x14ac:dyDescent="0.2">
      <c r="A395" s="5">
        <v>381</v>
      </c>
      <c r="B395" s="153"/>
      <c r="C395" s="84" t="str">
        <f>Цены!B385</f>
        <v>Облицовка плиткой стен менее 200х200 мм</v>
      </c>
      <c r="D395" s="85" t="str">
        <f>Цены!C385</f>
        <v>м2</v>
      </c>
      <c r="E395" s="152">
        <f t="shared" si="35"/>
        <v>0</v>
      </c>
      <c r="F395" s="86">
        <f>Цены!E385</f>
        <v>3750</v>
      </c>
      <c r="G395" s="111">
        <f t="shared" si="36"/>
        <v>0</v>
      </c>
      <c r="H395" s="20"/>
    </row>
    <row r="396" spans="1:8" ht="25.5" x14ac:dyDescent="0.2">
      <c r="A396" s="5">
        <v>382</v>
      </c>
      <c r="B396" s="153"/>
      <c r="C396" s="84" t="str">
        <f>Цены!B386</f>
        <v>Облицовка стен мелкой плиткой на подложке (с затиркой)</v>
      </c>
      <c r="D396" s="85" t="str">
        <f>Цены!C386</f>
        <v>м2</v>
      </c>
      <c r="E396" s="152">
        <f t="shared" si="35"/>
        <v>0</v>
      </c>
      <c r="F396" s="86">
        <f>Цены!E386</f>
        <v>4200</v>
      </c>
      <c r="G396" s="111">
        <f t="shared" si="36"/>
        <v>0</v>
      </c>
      <c r="H396" s="20"/>
    </row>
    <row r="397" spans="1:8" ht="25.5" x14ac:dyDescent="0.2">
      <c r="A397" s="5">
        <v>383</v>
      </c>
      <c r="B397" s="153"/>
      <c r="C397" s="84" t="str">
        <f>Цены!B387</f>
        <v>Облицовка стен мелкой плиткой, мозаикой (с затиркой)</v>
      </c>
      <c r="D397" s="85" t="str">
        <f>Цены!C387</f>
        <v>м2</v>
      </c>
      <c r="E397" s="152">
        <f t="shared" si="35"/>
        <v>0</v>
      </c>
      <c r="F397" s="86">
        <f>Цены!E387</f>
        <v>4806</v>
      </c>
      <c r="G397" s="111">
        <f t="shared" si="36"/>
        <v>0</v>
      </c>
      <c r="H397" s="20"/>
    </row>
    <row r="398" spans="1:8" x14ac:dyDescent="0.2">
      <c r="A398" s="5">
        <v>384</v>
      </c>
      <c r="B398" s="153"/>
      <c r="C398" s="84" t="str">
        <f>Цены!B388</f>
        <v>Подрезка керамической плитки</v>
      </c>
      <c r="D398" s="85" t="str">
        <f>Цены!C388</f>
        <v>м/п</v>
      </c>
      <c r="E398" s="152">
        <f>$D$9+2.6*4</f>
        <v>10.4</v>
      </c>
      <c r="F398" s="86">
        <f>Цены!E388</f>
        <v>675</v>
      </c>
      <c r="G398" s="111">
        <f t="shared" si="36"/>
        <v>7020</v>
      </c>
      <c r="H398" s="20"/>
    </row>
    <row r="399" spans="1:8" x14ac:dyDescent="0.2">
      <c r="A399" s="5">
        <v>385</v>
      </c>
      <c r="B399" s="153"/>
      <c r="C399" s="84" t="str">
        <f>Цены!B389</f>
        <v>Подрезка резного края плитки под 45(стены)</v>
      </c>
      <c r="D399" s="85" t="str">
        <f>Цены!C389</f>
        <v>м/п</v>
      </c>
      <c r="E399" s="152">
        <f>$D$9</f>
        <v>0</v>
      </c>
      <c r="F399" s="86">
        <f>Цены!E389</f>
        <v>2168</v>
      </c>
      <c r="G399" s="111">
        <f t="shared" si="36"/>
        <v>0</v>
      </c>
      <c r="H399" s="20"/>
    </row>
    <row r="400" spans="1:8" x14ac:dyDescent="0.2">
      <c r="A400" s="5">
        <v>386</v>
      </c>
      <c r="B400" s="153"/>
      <c r="C400" s="84" t="str">
        <f>Цены!B390</f>
        <v>Облицовка стен плиткой панно*</v>
      </c>
      <c r="D400" s="85" t="str">
        <f>Цены!C390</f>
        <v>м2</v>
      </c>
      <c r="E400" s="152">
        <f>$D$12</f>
        <v>0</v>
      </c>
      <c r="F400" s="86">
        <f>Цены!E390</f>
        <v>7425</v>
      </c>
      <c r="G400" s="111">
        <f t="shared" si="36"/>
        <v>0</v>
      </c>
      <c r="H400" s="20"/>
    </row>
    <row r="401" spans="1:8" ht="25.5" x14ac:dyDescent="0.2">
      <c r="A401" s="5">
        <v>387</v>
      </c>
      <c r="B401" s="153"/>
      <c r="C401" s="84" t="str">
        <f>Цены!B391</f>
        <v>Облицовка стен композитными материалами (ЛОФТ)</v>
      </c>
      <c r="D401" s="85" t="str">
        <f>Цены!C391</f>
        <v>м2</v>
      </c>
      <c r="E401" s="152">
        <f>$D$12</f>
        <v>0</v>
      </c>
      <c r="F401" s="86">
        <f>Цены!E391</f>
        <v>4005</v>
      </c>
      <c r="G401" s="111">
        <f t="shared" si="36"/>
        <v>0</v>
      </c>
      <c r="H401" s="20"/>
    </row>
    <row r="402" spans="1:8" ht="25.5" x14ac:dyDescent="0.2">
      <c r="A402" s="5">
        <v>388</v>
      </c>
      <c r="B402" s="153"/>
      <c r="C402" s="84" t="str">
        <f>Цены!B392</f>
        <v xml:space="preserve">Устройство объемного керамического бордюра с подрезкой в углах </v>
      </c>
      <c r="D402" s="85" t="str">
        <f>Цены!C392</f>
        <v>м/п</v>
      </c>
      <c r="E402" s="152">
        <f>$D$9</f>
        <v>0</v>
      </c>
      <c r="F402" s="86">
        <f>Цены!E392</f>
        <v>1530</v>
      </c>
      <c r="G402" s="111">
        <f t="shared" si="36"/>
        <v>0</v>
      </c>
      <c r="H402" s="20"/>
    </row>
    <row r="403" spans="1:8" x14ac:dyDescent="0.2">
      <c r="A403" s="5">
        <v>389</v>
      </c>
      <c r="B403" s="153"/>
      <c r="C403" s="84" t="str">
        <f>Цены!B393</f>
        <v xml:space="preserve">Устройство бордюра из плитки (с затиркой) </v>
      </c>
      <c r="D403" s="85" t="str">
        <f>Цены!C393</f>
        <v>м/п</v>
      </c>
      <c r="E403" s="152">
        <f>$D$9</f>
        <v>0</v>
      </c>
      <c r="F403" s="86">
        <f>Цены!E393</f>
        <v>1011</v>
      </c>
      <c r="G403" s="111">
        <f t="shared" si="36"/>
        <v>0</v>
      </c>
      <c r="H403" s="20"/>
    </row>
    <row r="404" spans="1:8" ht="25.5" x14ac:dyDescent="0.2">
      <c r="A404" s="5">
        <v>390</v>
      </c>
      <c r="B404" s="153"/>
      <c r="C404" s="84" t="str">
        <f>Цены!B394</f>
        <v>Облицовка плиткой "фартук" (с затиркой и подрезкой)</v>
      </c>
      <c r="D404" s="85" t="str">
        <f>Цены!C394</f>
        <v>м2</v>
      </c>
      <c r="E404" s="152">
        <f t="shared" ref="E404:E410" si="37">$D$12</f>
        <v>0</v>
      </c>
      <c r="F404" s="86">
        <f>Цены!E394</f>
        <v>4680</v>
      </c>
      <c r="G404" s="111">
        <f t="shared" si="36"/>
        <v>0</v>
      </c>
      <c r="H404" s="20"/>
    </row>
    <row r="405" spans="1:8" ht="25.5" x14ac:dyDescent="0.2">
      <c r="A405" s="5">
        <v>391</v>
      </c>
      <c r="B405" s="153"/>
      <c r="C405" s="84" t="str">
        <f>Цены!B395</f>
        <v>Облицовка керамогранитом "фартук" (с затиркой и подрезкой)</v>
      </c>
      <c r="D405" s="85" t="str">
        <f>Цены!C395</f>
        <v>м2</v>
      </c>
      <c r="E405" s="152">
        <f t="shared" si="37"/>
        <v>0</v>
      </c>
      <c r="F405" s="86">
        <f>Цены!E395</f>
        <v>5475</v>
      </c>
      <c r="G405" s="111">
        <f t="shared" si="36"/>
        <v>0</v>
      </c>
      <c r="H405" s="20"/>
    </row>
    <row r="406" spans="1:8" x14ac:dyDescent="0.2">
      <c r="A406" s="5">
        <v>392</v>
      </c>
      <c r="B406" s="153"/>
      <c r="C406" s="84" t="str">
        <f>Цены!B396</f>
        <v>Фартук из декоративного камня</v>
      </c>
      <c r="D406" s="85" t="str">
        <f>Цены!C396</f>
        <v>м2</v>
      </c>
      <c r="E406" s="152">
        <f t="shared" si="37"/>
        <v>0</v>
      </c>
      <c r="F406" s="86">
        <f>Цены!E396</f>
        <v>5850</v>
      </c>
      <c r="G406" s="111">
        <f t="shared" si="36"/>
        <v>0</v>
      </c>
      <c r="H406" s="20"/>
    </row>
    <row r="407" spans="1:8" x14ac:dyDescent="0.2">
      <c r="A407" s="5">
        <v>393</v>
      </c>
      <c r="B407" s="153"/>
      <c r="C407" s="84" t="str">
        <f>Цены!B397</f>
        <v>Облицовка клинкерным кирпичом с затиркой</v>
      </c>
      <c r="D407" s="85" t="str">
        <f>Цены!C397</f>
        <v>м2</v>
      </c>
      <c r="E407" s="152">
        <f t="shared" si="37"/>
        <v>0</v>
      </c>
      <c r="F407" s="86">
        <f>Цены!E397</f>
        <v>4200</v>
      </c>
      <c r="G407" s="111">
        <f t="shared" si="36"/>
        <v>0</v>
      </c>
      <c r="H407" s="20"/>
    </row>
    <row r="408" spans="1:8" x14ac:dyDescent="0.2">
      <c r="A408" s="5">
        <v>394</v>
      </c>
      <c r="B408" s="153"/>
      <c r="C408" s="84" t="str">
        <f>Цены!B398</f>
        <v>Облицовка  Крупноформатным керамогранитом</v>
      </c>
      <c r="D408" s="85" t="str">
        <f>Цены!C398</f>
        <v>м2</v>
      </c>
      <c r="E408" s="152">
        <f t="shared" si="37"/>
        <v>0</v>
      </c>
      <c r="F408" s="86">
        <f>Цены!E398</f>
        <v>10800</v>
      </c>
      <c r="G408" s="111">
        <f t="shared" si="36"/>
        <v>0</v>
      </c>
      <c r="H408" s="20"/>
    </row>
    <row r="409" spans="1:8" ht="25.5" x14ac:dyDescent="0.2">
      <c r="A409" s="5">
        <v>395</v>
      </c>
      <c r="B409" s="153"/>
      <c r="C409" s="84" t="str">
        <f>Цены!B399</f>
        <v>Облицовка стен керамогранитом до 1200 мм по одной стороне</v>
      </c>
      <c r="D409" s="85" t="str">
        <f>Цены!C399</f>
        <v>м2</v>
      </c>
      <c r="E409" s="152">
        <f t="shared" si="37"/>
        <v>0</v>
      </c>
      <c r="F409" s="86">
        <f>Цены!E399</f>
        <v>5166</v>
      </c>
      <c r="G409" s="111">
        <f t="shared" si="36"/>
        <v>0</v>
      </c>
      <c r="H409" s="20"/>
    </row>
    <row r="410" spans="1:8" ht="25.5" x14ac:dyDescent="0.2">
      <c r="A410" s="5">
        <v>396</v>
      </c>
      <c r="B410" s="153"/>
      <c r="C410" s="84" t="str">
        <f>Цены!B400</f>
        <v>Облицовка стен керамогранитом до 600 мм по одной стороне</v>
      </c>
      <c r="D410" s="85" t="str">
        <f>Цены!C400</f>
        <v>м2</v>
      </c>
      <c r="E410" s="152">
        <f t="shared" si="37"/>
        <v>0</v>
      </c>
      <c r="F410" s="86">
        <f>Цены!E400</f>
        <v>2570</v>
      </c>
      <c r="G410" s="111">
        <f t="shared" si="36"/>
        <v>0</v>
      </c>
      <c r="H410" s="20"/>
    </row>
    <row r="411" spans="1:8" ht="25.5" x14ac:dyDescent="0.2">
      <c r="A411" s="5">
        <v>397</v>
      </c>
      <c r="B411" s="153"/>
      <c r="C411" s="84" t="str">
        <f>Цены!B401</f>
        <v>Подрезка керамогранита крупноформатного до 1200 мм</v>
      </c>
      <c r="D411" s="85" t="str">
        <f>Цены!C401</f>
        <v>м/п</v>
      </c>
      <c r="E411" s="152">
        <f>$D$9</f>
        <v>0</v>
      </c>
      <c r="F411" s="86">
        <f>Цены!E401</f>
        <v>1359</v>
      </c>
      <c r="G411" s="111">
        <f t="shared" si="36"/>
        <v>0</v>
      </c>
      <c r="H411" s="20"/>
    </row>
    <row r="412" spans="1:8" x14ac:dyDescent="0.2">
      <c r="A412" s="5">
        <v>398</v>
      </c>
      <c r="B412" s="153"/>
      <c r="C412" s="84" t="str">
        <f>Цены!B402</f>
        <v>Подрезка керамогранита крупноформатного</v>
      </c>
      <c r="D412" s="85" t="str">
        <f>Цены!C402</f>
        <v>м/п</v>
      </c>
      <c r="E412" s="152">
        <f>$D$9</f>
        <v>0</v>
      </c>
      <c r="F412" s="86">
        <f>Цены!E402</f>
        <v>2471</v>
      </c>
      <c r="G412" s="111">
        <f t="shared" si="36"/>
        <v>0</v>
      </c>
      <c r="H412" s="20"/>
    </row>
    <row r="413" spans="1:8" ht="25.5" x14ac:dyDescent="0.2">
      <c r="A413" s="5">
        <v>399</v>
      </c>
      <c r="B413" s="153"/>
      <c r="C413" s="84" t="str">
        <f>Цены!B403</f>
        <v>Подрезка керамогранита крупноформатного под 45 гр.</v>
      </c>
      <c r="D413" s="85" t="str">
        <f>Цены!C403</f>
        <v>м/п</v>
      </c>
      <c r="E413" s="152">
        <f>$D$9</f>
        <v>0</v>
      </c>
      <c r="F413" s="86">
        <f>Цены!E403</f>
        <v>4286</v>
      </c>
      <c r="G413" s="111">
        <f t="shared" si="36"/>
        <v>0</v>
      </c>
      <c r="H413" s="20"/>
    </row>
    <row r="414" spans="1:8" x14ac:dyDescent="0.2">
      <c r="A414" s="5">
        <v>400</v>
      </c>
      <c r="B414" s="153"/>
      <c r="C414" s="84" t="str">
        <f>Цены!B404</f>
        <v>Подрезка керамогранита 600</v>
      </c>
      <c r="D414" s="85" t="str">
        <f>Цены!C404</f>
        <v>м/п</v>
      </c>
      <c r="E414" s="152">
        <f>$D$9</f>
        <v>0</v>
      </c>
      <c r="F414" s="86">
        <f>Цены!E404</f>
        <v>782</v>
      </c>
      <c r="G414" s="111">
        <f t="shared" si="36"/>
        <v>0</v>
      </c>
      <c r="H414" s="20"/>
    </row>
    <row r="415" spans="1:8" ht="25.5" x14ac:dyDescent="0.2">
      <c r="A415" s="5">
        <v>401</v>
      </c>
      <c r="B415" s="153"/>
      <c r="C415" s="84" t="str">
        <f>Цены!B405</f>
        <v>Высверливание коронкой отверстия в керамической плитке</v>
      </c>
      <c r="D415" s="85" t="str">
        <f>Цены!C405</f>
        <v>шт.</v>
      </c>
      <c r="E415" s="152">
        <v>11</v>
      </c>
      <c r="F415" s="86">
        <f>Цены!E405</f>
        <v>609</v>
      </c>
      <c r="G415" s="111">
        <f t="shared" si="36"/>
        <v>6699</v>
      </c>
      <c r="H415" s="20"/>
    </row>
    <row r="416" spans="1:8" x14ac:dyDescent="0.2">
      <c r="A416" s="5">
        <v>402</v>
      </c>
      <c r="B416" s="153"/>
      <c r="C416" s="84" t="str">
        <f>Цены!B406</f>
        <v xml:space="preserve">Высверливание отверстий в керамограните </v>
      </c>
      <c r="D416" s="85" t="str">
        <f>Цены!C406</f>
        <v>шт.</v>
      </c>
      <c r="E416" s="152">
        <v>1</v>
      </c>
      <c r="F416" s="86">
        <f>Цены!E406</f>
        <v>668</v>
      </c>
      <c r="G416" s="111">
        <f t="shared" si="36"/>
        <v>668</v>
      </c>
      <c r="H416" s="20"/>
    </row>
    <row r="417" spans="1:9" ht="25.5" x14ac:dyDescent="0.2">
      <c r="A417" s="5">
        <v>403</v>
      </c>
      <c r="B417" s="153"/>
      <c r="C417" s="84" t="str">
        <f>Цены!B407</f>
        <v>Облицовка стен декоративным камнем (с затиркой)</v>
      </c>
      <c r="D417" s="85" t="str">
        <f>Цены!C407</f>
        <v>м2</v>
      </c>
      <c r="E417" s="152">
        <f>$D$12</f>
        <v>0</v>
      </c>
      <c r="F417" s="86">
        <f>Цены!E407</f>
        <v>3519</v>
      </c>
      <c r="G417" s="111">
        <f t="shared" si="36"/>
        <v>0</v>
      </c>
      <c r="H417" s="20"/>
    </row>
    <row r="418" spans="1:9" x14ac:dyDescent="0.2">
      <c r="A418" s="5">
        <v>404</v>
      </c>
      <c r="B418" s="153"/>
      <c r="C418" s="84" t="str">
        <f>Цены!B408</f>
        <v>Затирка плитки(стены)</v>
      </c>
      <c r="D418" s="85" t="str">
        <f>Цены!C408</f>
        <v>м2</v>
      </c>
      <c r="E418" s="152">
        <f>$D$12</f>
        <v>0</v>
      </c>
      <c r="F418" s="86">
        <f>Цены!E408</f>
        <v>330</v>
      </c>
      <c r="G418" s="111">
        <f t="shared" si="36"/>
        <v>0</v>
      </c>
      <c r="H418" s="20"/>
    </row>
    <row r="419" spans="1:9" x14ac:dyDescent="0.2">
      <c r="A419" s="5">
        <v>405</v>
      </c>
      <c r="B419" s="153"/>
      <c r="C419" s="84" t="str">
        <f>Цены!B409</f>
        <v xml:space="preserve">Затирка плитки эпоксидной затиркой </v>
      </c>
      <c r="D419" s="85" t="str">
        <f>Цены!C409</f>
        <v>м2</v>
      </c>
      <c r="E419" s="152">
        <f>$D$12</f>
        <v>0</v>
      </c>
      <c r="F419" s="86">
        <f>Цены!E409</f>
        <v>1301</v>
      </c>
      <c r="G419" s="111">
        <f t="shared" si="36"/>
        <v>0</v>
      </c>
      <c r="H419" s="20"/>
    </row>
    <row r="420" spans="1:9" ht="38.25" x14ac:dyDescent="0.2">
      <c r="A420" s="5">
        <v>406</v>
      </c>
      <c r="B420" s="153"/>
      <c r="C420" s="84" t="str">
        <f>Цены!B410</f>
        <v>Затирка швов в керамической плитке нестандартного размера (10*10, рзноразмерной плитке , мраморной плитке)</v>
      </c>
      <c r="D420" s="85" t="str">
        <f>Цены!C410</f>
        <v>м2</v>
      </c>
      <c r="E420" s="152">
        <f>$D$12</f>
        <v>0</v>
      </c>
      <c r="F420" s="86">
        <f>Цены!E410</f>
        <v>750</v>
      </c>
      <c r="G420" s="111">
        <f t="shared" si="36"/>
        <v>0</v>
      </c>
      <c r="H420" s="20"/>
    </row>
    <row r="421" spans="1:9" x14ac:dyDescent="0.2">
      <c r="A421" s="5">
        <v>407</v>
      </c>
      <c r="B421" s="153"/>
      <c r="C421" s="84" t="str">
        <f>Цены!B411</f>
        <v xml:space="preserve">Вставки из стеклоблоков поштучно в ниши, стены </v>
      </c>
      <c r="D421" s="85" t="str">
        <f>Цены!C411</f>
        <v>шт.</v>
      </c>
      <c r="E421" s="152">
        <v>1</v>
      </c>
      <c r="F421" s="86">
        <f>Цены!E411</f>
        <v>867</v>
      </c>
      <c r="G421" s="111">
        <f t="shared" si="36"/>
        <v>867</v>
      </c>
      <c r="H421" s="20"/>
    </row>
    <row r="422" spans="1:9" ht="25.5" x14ac:dyDescent="0.2">
      <c r="A422" s="5">
        <v>408</v>
      </c>
      <c r="B422" s="153"/>
      <c r="C422" s="84" t="str">
        <f>Цены!B412</f>
        <v>Укладка стеклоблоков ( устройство перегородок, стен)</v>
      </c>
      <c r="D422" s="85" t="str">
        <f>Цены!C412</f>
        <v>м2</v>
      </c>
      <c r="E422" s="152">
        <f>$D$12</f>
        <v>0</v>
      </c>
      <c r="F422" s="86">
        <f>Цены!E412</f>
        <v>5928</v>
      </c>
      <c r="G422" s="111">
        <f t="shared" ref="G422:G453" si="38">E422*F422</f>
        <v>0</v>
      </c>
      <c r="H422" s="20"/>
    </row>
    <row r="423" spans="1:9" x14ac:dyDescent="0.2">
      <c r="A423" s="5">
        <v>409</v>
      </c>
      <c r="B423" s="153"/>
      <c r="C423" s="84" t="str">
        <f>Цены!B413</f>
        <v>Установка углового профиля (для плитки)</v>
      </c>
      <c r="D423" s="85" t="str">
        <f>Цены!C413</f>
        <v>м/п</v>
      </c>
      <c r="E423" s="152">
        <f>$D$9</f>
        <v>0</v>
      </c>
      <c r="F423" s="86">
        <f>Цены!E413</f>
        <v>294</v>
      </c>
      <c r="G423" s="111">
        <f t="shared" si="38"/>
        <v>0</v>
      </c>
      <c r="H423" s="20"/>
    </row>
    <row r="424" spans="1:9" x14ac:dyDescent="0.2">
      <c r="A424" s="5">
        <v>410</v>
      </c>
      <c r="B424" s="153"/>
      <c r="C424" s="84" t="str">
        <f>Цены!B414</f>
        <v>Облицовка стеновыми ПВХ панелями  (до 10м2)</v>
      </c>
      <c r="D424" s="85" t="str">
        <f>Цены!C414</f>
        <v>м2</v>
      </c>
      <c r="E424" s="152">
        <f>$D$12</f>
        <v>0</v>
      </c>
      <c r="F424" s="86">
        <f>Цены!E414</f>
        <v>1260</v>
      </c>
      <c r="G424" s="111">
        <f t="shared" si="38"/>
        <v>0</v>
      </c>
      <c r="H424" s="20"/>
    </row>
    <row r="425" spans="1:9" ht="25.5" x14ac:dyDescent="0.2">
      <c r="A425" s="5">
        <v>411</v>
      </c>
      <c r="B425" s="153"/>
      <c r="C425" s="84" t="str">
        <f>Цены!B415</f>
        <v>Облицовка стеновыми ПВХ панелями (свыше 10м2)</v>
      </c>
      <c r="D425" s="85" t="str">
        <f>Цены!C415</f>
        <v>м2</v>
      </c>
      <c r="E425" s="152">
        <f>$D$12</f>
        <v>0</v>
      </c>
      <c r="F425" s="86">
        <f>Цены!E415</f>
        <v>879</v>
      </c>
      <c r="G425" s="111">
        <f t="shared" si="38"/>
        <v>0</v>
      </c>
      <c r="H425" s="20"/>
    </row>
    <row r="426" spans="1:9" ht="25.5" x14ac:dyDescent="0.2">
      <c r="A426" s="5">
        <v>412</v>
      </c>
      <c r="B426" s="153"/>
      <c r="C426" s="84" t="str">
        <f>Цены!B416</f>
        <v>Монтаж стеновых ПВХ панелей с устройством каркаса</v>
      </c>
      <c r="D426" s="85" t="str">
        <f>Цены!C416</f>
        <v>м2</v>
      </c>
      <c r="E426" s="152">
        <f>$D$12</f>
        <v>0</v>
      </c>
      <c r="F426" s="86">
        <f>Цены!E416</f>
        <v>1739</v>
      </c>
      <c r="G426" s="111">
        <f t="shared" si="38"/>
        <v>0</v>
      </c>
      <c r="H426" s="20"/>
    </row>
    <row r="427" spans="1:9" x14ac:dyDescent="0.2">
      <c r="A427" s="5">
        <v>413</v>
      </c>
      <c r="B427" s="153"/>
      <c r="C427" s="84" t="str">
        <f>Цены!B417</f>
        <v xml:space="preserve">Монтаж стеновых 3D панелей на клей </v>
      </c>
      <c r="D427" s="85" t="str">
        <f>Цены!C417</f>
        <v>м2</v>
      </c>
      <c r="E427" s="152">
        <f>$D$12</f>
        <v>0</v>
      </c>
      <c r="F427" s="86">
        <f>Цены!E417</f>
        <v>3368</v>
      </c>
      <c r="G427" s="111">
        <f t="shared" si="38"/>
        <v>0</v>
      </c>
      <c r="H427" s="20"/>
      <c r="I427" s="88"/>
    </row>
    <row r="428" spans="1:9" x14ac:dyDescent="0.2">
      <c r="A428" s="5">
        <v>414</v>
      </c>
      <c r="B428" s="153"/>
      <c r="C428" s="84" t="str">
        <f>Цены!B418</f>
        <v xml:space="preserve">Монтаж молдингов на стену </v>
      </c>
      <c r="D428" s="85" t="str">
        <f>Цены!C418</f>
        <v>м/п</v>
      </c>
      <c r="E428" s="152">
        <f>$D$9</f>
        <v>0</v>
      </c>
      <c r="F428" s="86">
        <f>Цены!E418</f>
        <v>630</v>
      </c>
      <c r="G428" s="111">
        <f t="shared" si="38"/>
        <v>0</v>
      </c>
      <c r="H428" s="20"/>
    </row>
    <row r="429" spans="1:9" x14ac:dyDescent="0.2">
      <c r="A429" s="5">
        <v>415</v>
      </c>
      <c r="B429" s="153"/>
      <c r="C429" s="84" t="str">
        <f>Цены!B419</f>
        <v xml:space="preserve">Запил молдингов под 45 градусов </v>
      </c>
      <c r="D429" s="85" t="str">
        <f>Цены!C419</f>
        <v>шт.</v>
      </c>
      <c r="E429" s="152">
        <v>1</v>
      </c>
      <c r="F429" s="86">
        <f>Цены!E419</f>
        <v>81</v>
      </c>
      <c r="G429" s="111">
        <f t="shared" si="38"/>
        <v>81</v>
      </c>
      <c r="H429" s="20"/>
    </row>
    <row r="430" spans="1:9" x14ac:dyDescent="0.2">
      <c r="A430" s="5">
        <v>416</v>
      </c>
      <c r="B430" s="153"/>
      <c r="C430" s="84" t="str">
        <f>Цены!B420</f>
        <v>Монтаж ламината на клей</v>
      </c>
      <c r="D430" s="85" t="str">
        <f>Цены!C420</f>
        <v>м2</v>
      </c>
      <c r="E430" s="152">
        <f t="shared" ref="E430:E445" si="39">$D$12</f>
        <v>0</v>
      </c>
      <c r="F430" s="86">
        <f>Цены!E420</f>
        <v>1868</v>
      </c>
      <c r="G430" s="111">
        <f t="shared" si="38"/>
        <v>0</v>
      </c>
      <c r="H430" s="20"/>
    </row>
    <row r="431" spans="1:9" ht="25.5" x14ac:dyDescent="0.2">
      <c r="A431" s="5">
        <v>417</v>
      </c>
      <c r="B431" s="153"/>
      <c r="C431" s="84" t="str">
        <f>Цены!B421</f>
        <v>Облицовка стеновыми панелями (с устройством каркаса)</v>
      </c>
      <c r="D431" s="85" t="str">
        <f>Цены!C421</f>
        <v>м2</v>
      </c>
      <c r="E431" s="152">
        <f t="shared" si="39"/>
        <v>0</v>
      </c>
      <c r="F431" s="86">
        <f>Цены!E421</f>
        <v>1761</v>
      </c>
      <c r="G431" s="111">
        <f t="shared" si="38"/>
        <v>0</v>
      </c>
      <c r="H431" s="20"/>
    </row>
    <row r="432" spans="1:9" ht="25.5" x14ac:dyDescent="0.2">
      <c r="A432" s="5">
        <v>418</v>
      </c>
      <c r="B432" s="153"/>
      <c r="C432" s="84" t="str">
        <f>Цены!B422</f>
        <v xml:space="preserve">Облицовка стен деревянной вагонкой с устройством каркаса </v>
      </c>
      <c r="D432" s="85" t="str">
        <f>Цены!C422</f>
        <v>м2</v>
      </c>
      <c r="E432" s="152">
        <f t="shared" si="39"/>
        <v>0</v>
      </c>
      <c r="F432" s="86">
        <f>Цены!E422</f>
        <v>3090</v>
      </c>
      <c r="G432" s="111">
        <f t="shared" si="38"/>
        <v>0</v>
      </c>
      <c r="H432" s="20"/>
    </row>
    <row r="433" spans="1:8" ht="25.5" x14ac:dyDescent="0.2">
      <c r="A433" s="5">
        <v>419</v>
      </c>
      <c r="B433" s="153"/>
      <c r="C433" s="84" t="str">
        <f>Цены!B423</f>
        <v>Покрытие деревянных поверхностей лаком или тонирующим составом в 1 слой</v>
      </c>
      <c r="D433" s="85" t="str">
        <f>Цены!C423</f>
        <v>м2</v>
      </c>
      <c r="E433" s="152">
        <f t="shared" si="39"/>
        <v>0</v>
      </c>
      <c r="F433" s="86">
        <f>Цены!E423</f>
        <v>297</v>
      </c>
      <c r="G433" s="111">
        <f t="shared" si="38"/>
        <v>0</v>
      </c>
      <c r="H433" s="20"/>
    </row>
    <row r="434" spans="1:8" ht="25.5" x14ac:dyDescent="0.2">
      <c r="A434" s="5">
        <v>420</v>
      </c>
      <c r="B434" s="153"/>
      <c r="C434" s="84" t="str">
        <f>Цены!B424</f>
        <v>Оклейка стен стеклянными/зеркальными элементами (размер менее 20*20)</v>
      </c>
      <c r="D434" s="85" t="str">
        <f>Цены!C424</f>
        <v>м2</v>
      </c>
      <c r="E434" s="152">
        <f t="shared" si="39"/>
        <v>0</v>
      </c>
      <c r="F434" s="86">
        <f>Цены!E424</f>
        <v>3090</v>
      </c>
      <c r="G434" s="111">
        <f t="shared" si="38"/>
        <v>0</v>
      </c>
      <c r="H434" s="20"/>
    </row>
    <row r="435" spans="1:8" ht="25.5" x14ac:dyDescent="0.2">
      <c r="A435" s="5">
        <v>421</v>
      </c>
      <c r="B435" s="153"/>
      <c r="C435" s="84" t="str">
        <f>Цены!B425</f>
        <v>Оклейка стен стеклянными/зеркальными элементами (размер более 20*20)</v>
      </c>
      <c r="D435" s="85" t="str">
        <f>Цены!C425</f>
        <v>м2</v>
      </c>
      <c r="E435" s="152">
        <f t="shared" si="39"/>
        <v>0</v>
      </c>
      <c r="F435" s="86">
        <f>Цены!E425</f>
        <v>2520</v>
      </c>
      <c r="G435" s="111">
        <f t="shared" si="38"/>
        <v>0</v>
      </c>
      <c r="H435" s="20"/>
    </row>
    <row r="436" spans="1:8" x14ac:dyDescent="0.2">
      <c r="A436" s="5">
        <v>422</v>
      </c>
      <c r="B436" s="153"/>
      <c r="C436" s="84" t="str">
        <f>Цены!B426</f>
        <v>Декоративная  штукатурка</v>
      </c>
      <c r="D436" s="85" t="str">
        <f>Цены!C426</f>
        <v>м2</v>
      </c>
      <c r="E436" s="152">
        <f t="shared" si="39"/>
        <v>0</v>
      </c>
      <c r="F436" s="86">
        <f>Цены!E426</f>
        <v>2280</v>
      </c>
      <c r="G436" s="111">
        <f t="shared" si="38"/>
        <v>0</v>
      </c>
      <c r="H436" s="20"/>
    </row>
    <row r="437" spans="1:8" x14ac:dyDescent="0.2">
      <c r="A437" s="5">
        <v>423</v>
      </c>
      <c r="B437" s="153"/>
      <c r="C437" s="84" t="str">
        <f>Цены!B427</f>
        <v>Фактурная  штукатурка</v>
      </c>
      <c r="D437" s="85" t="str">
        <f>Цены!C427</f>
        <v>м2</v>
      </c>
      <c r="E437" s="152">
        <f t="shared" si="39"/>
        <v>0</v>
      </c>
      <c r="F437" s="86">
        <f>Цены!E427</f>
        <v>981</v>
      </c>
      <c r="G437" s="111">
        <f t="shared" si="38"/>
        <v>0</v>
      </c>
      <c r="H437" s="20"/>
    </row>
    <row r="438" spans="1:8" x14ac:dyDescent="0.2">
      <c r="A438" s="5">
        <v>424</v>
      </c>
      <c r="B438" s="153"/>
      <c r="C438" s="84" t="str">
        <f>Цены!B428</f>
        <v>Венецианская  штукатурка</v>
      </c>
      <c r="D438" s="85" t="str">
        <f>Цены!C428</f>
        <v>м2</v>
      </c>
      <c r="E438" s="152">
        <f t="shared" si="39"/>
        <v>0</v>
      </c>
      <c r="F438" s="86">
        <f>Цены!E428</f>
        <v>3953</v>
      </c>
      <c r="G438" s="111">
        <f t="shared" si="38"/>
        <v>0</v>
      </c>
      <c r="H438" s="20"/>
    </row>
    <row r="439" spans="1:8" x14ac:dyDescent="0.2">
      <c r="A439" s="5">
        <v>425</v>
      </c>
      <c r="B439" s="153"/>
      <c r="C439" s="84" t="str">
        <f>Цены!B429</f>
        <v>Нанесение жидких обоев</v>
      </c>
      <c r="D439" s="85" t="str">
        <f>Цены!C429</f>
        <v>м2</v>
      </c>
      <c r="E439" s="152">
        <f t="shared" si="39"/>
        <v>0</v>
      </c>
      <c r="F439" s="86">
        <f>Цены!E429</f>
        <v>1170</v>
      </c>
      <c r="G439" s="111">
        <f t="shared" si="38"/>
        <v>0</v>
      </c>
      <c r="H439" s="20"/>
    </row>
    <row r="440" spans="1:8" x14ac:dyDescent="0.2">
      <c r="A440" s="5">
        <v>426</v>
      </c>
      <c r="B440" s="153"/>
      <c r="C440" s="84" t="str">
        <f>Цены!B430</f>
        <v>Оклейка стен обоями шириной менее 700мм</v>
      </c>
      <c r="D440" s="85" t="str">
        <f>Цены!C430</f>
        <v>м2</v>
      </c>
      <c r="E440" s="152">
        <f t="shared" si="39"/>
        <v>0</v>
      </c>
      <c r="F440" s="86">
        <f>Цены!E430</f>
        <v>728</v>
      </c>
      <c r="G440" s="111">
        <f t="shared" si="38"/>
        <v>0</v>
      </c>
      <c r="H440" s="20"/>
    </row>
    <row r="441" spans="1:8" x14ac:dyDescent="0.2">
      <c r="A441" s="5">
        <v>427</v>
      </c>
      <c r="B441" s="153"/>
      <c r="C441" s="84" t="str">
        <f>Цены!B431</f>
        <v>Оклейка стен обоями без подбора</v>
      </c>
      <c r="D441" s="85" t="str">
        <f>Цены!C431</f>
        <v>м2</v>
      </c>
      <c r="E441" s="152">
        <f t="shared" si="39"/>
        <v>0</v>
      </c>
      <c r="F441" s="86">
        <f>Цены!E431</f>
        <v>720</v>
      </c>
      <c r="G441" s="111">
        <f t="shared" si="38"/>
        <v>0</v>
      </c>
      <c r="H441" s="20"/>
    </row>
    <row r="442" spans="1:8" x14ac:dyDescent="0.2">
      <c r="A442" s="5">
        <v>428</v>
      </c>
      <c r="B442" s="153"/>
      <c r="C442" s="84" t="str">
        <f>Цены!B432</f>
        <v>Оклейка стен обоями с подбором</v>
      </c>
      <c r="D442" s="85" t="str">
        <f>Цены!C432</f>
        <v>м2</v>
      </c>
      <c r="E442" s="152">
        <f t="shared" si="39"/>
        <v>0</v>
      </c>
      <c r="F442" s="86">
        <f>Цены!E432</f>
        <v>810</v>
      </c>
      <c r="G442" s="111">
        <f t="shared" si="38"/>
        <v>0</v>
      </c>
      <c r="H442" s="20"/>
    </row>
    <row r="443" spans="1:8" x14ac:dyDescent="0.2">
      <c r="A443" s="5">
        <v>429</v>
      </c>
      <c r="B443" s="153"/>
      <c r="C443" s="84" t="str">
        <f>Цены!B433</f>
        <v xml:space="preserve">Оклейка стен текстильными обоями </v>
      </c>
      <c r="D443" s="85" t="str">
        <f>Цены!C433</f>
        <v>м2</v>
      </c>
      <c r="E443" s="152">
        <f t="shared" si="39"/>
        <v>0</v>
      </c>
      <c r="F443" s="86">
        <f>Цены!E433</f>
        <v>939</v>
      </c>
      <c r="G443" s="111">
        <f t="shared" si="38"/>
        <v>0</v>
      </c>
      <c r="H443" s="20"/>
    </row>
    <row r="444" spans="1:8" x14ac:dyDescent="0.2">
      <c r="A444" s="5">
        <v>430</v>
      </c>
      <c r="B444" s="153"/>
      <c r="C444" s="84" t="str">
        <f>Цены!B434</f>
        <v>Оклейка стен обоями под окраску</v>
      </c>
      <c r="D444" s="85" t="str">
        <f>Цены!C434</f>
        <v>м2</v>
      </c>
      <c r="E444" s="152">
        <f t="shared" si="39"/>
        <v>0</v>
      </c>
      <c r="F444" s="86">
        <f>Цены!E434</f>
        <v>630</v>
      </c>
      <c r="G444" s="111">
        <f t="shared" si="38"/>
        <v>0</v>
      </c>
      <c r="H444" s="20"/>
    </row>
    <row r="445" spans="1:8" ht="25.5" x14ac:dyDescent="0.2">
      <c r="A445" s="5">
        <v>431</v>
      </c>
      <c r="B445" s="153"/>
      <c r="C445" s="84" t="str">
        <f>Цены!B435</f>
        <v>Оклейка стен флизелиновым холстом (110,130,150 г/м2)</v>
      </c>
      <c r="D445" s="85" t="str">
        <f>Цены!C435</f>
        <v>м2</v>
      </c>
      <c r="E445" s="152">
        <f t="shared" si="39"/>
        <v>0</v>
      </c>
      <c r="F445" s="86">
        <f>Цены!E435</f>
        <v>465</v>
      </c>
      <c r="G445" s="111">
        <f t="shared" si="38"/>
        <v>0</v>
      </c>
      <c r="H445" s="20"/>
    </row>
    <row r="446" spans="1:8" x14ac:dyDescent="0.2">
      <c r="A446" s="5">
        <v>432</v>
      </c>
      <c r="B446" s="153"/>
      <c r="C446" s="84" t="str">
        <f>Цены!B436</f>
        <v xml:space="preserve">Оклеивание стен обоями шелкография </v>
      </c>
      <c r="D446" s="85" t="str">
        <f>Цены!C436</f>
        <v>м2</v>
      </c>
      <c r="E446" s="152">
        <f>$D$9</f>
        <v>0</v>
      </c>
      <c r="F446" s="86">
        <f>Цены!E436</f>
        <v>1413</v>
      </c>
      <c r="G446" s="111">
        <f t="shared" si="38"/>
        <v>0</v>
      </c>
      <c r="H446" s="20"/>
    </row>
    <row r="447" spans="1:8" x14ac:dyDescent="0.2">
      <c r="A447" s="5">
        <v>433</v>
      </c>
      <c r="B447" s="153"/>
      <c r="C447" s="84" t="str">
        <f>Цены!B437</f>
        <v>Поклейка обойного бордюра</v>
      </c>
      <c r="D447" s="85" t="str">
        <f>Цены!C437</f>
        <v>м/п</v>
      </c>
      <c r="E447" s="152">
        <f>$D$12</f>
        <v>0</v>
      </c>
      <c r="F447" s="86">
        <f>Цены!E437</f>
        <v>362</v>
      </c>
      <c r="G447" s="111">
        <f t="shared" si="38"/>
        <v>0</v>
      </c>
      <c r="H447" s="20"/>
    </row>
    <row r="448" spans="1:8" x14ac:dyDescent="0.2">
      <c r="A448" s="5">
        <v>434</v>
      </c>
      <c r="B448" s="153"/>
      <c r="C448" s="84" t="str">
        <f>Цены!B438</f>
        <v xml:space="preserve">Поклейка фотообоев/бумажных обоев </v>
      </c>
      <c r="D448" s="85" t="str">
        <f>Цены!C438</f>
        <v>м2</v>
      </c>
      <c r="E448" s="152">
        <f>$D$12</f>
        <v>0</v>
      </c>
      <c r="F448" s="86">
        <f>Цены!E438</f>
        <v>3123</v>
      </c>
      <c r="G448" s="111">
        <f t="shared" si="38"/>
        <v>0</v>
      </c>
      <c r="H448" s="20"/>
    </row>
    <row r="449" spans="1:8" ht="25.5" x14ac:dyDescent="0.2">
      <c r="A449" s="5">
        <v>435</v>
      </c>
      <c r="B449" s="153"/>
      <c r="C449" s="84" t="str">
        <f>Цены!B439</f>
        <v xml:space="preserve">Оклеивание стен шелковыми обоями VIP класса, обоями типа соломка, пробковым покрытием </v>
      </c>
      <c r="D449" s="85" t="str">
        <f>Цены!C439</f>
        <v>м2</v>
      </c>
      <c r="E449" s="152">
        <f>$D$9</f>
        <v>0</v>
      </c>
      <c r="F449" s="86">
        <f>Цены!E439</f>
        <v>4296</v>
      </c>
      <c r="G449" s="111">
        <f t="shared" si="38"/>
        <v>0</v>
      </c>
      <c r="H449" s="20"/>
    </row>
    <row r="450" spans="1:8" x14ac:dyDescent="0.2">
      <c r="A450" s="5">
        <v>436</v>
      </c>
      <c r="B450" s="153"/>
      <c r="C450" s="84" t="str">
        <f>Цены!B440</f>
        <v>Оклеивание стены фреской/панно</v>
      </c>
      <c r="D450" s="85" t="str">
        <f>Цены!C440</f>
        <v>м2</v>
      </c>
      <c r="E450" s="152">
        <f>$D$12</f>
        <v>0</v>
      </c>
      <c r="F450" s="86">
        <f>Цены!E440</f>
        <v>3150</v>
      </c>
      <c r="G450" s="111">
        <f t="shared" si="38"/>
        <v>0</v>
      </c>
      <c r="H450" s="20"/>
    </row>
    <row r="451" spans="1:8" x14ac:dyDescent="0.2">
      <c r="A451" s="5">
        <v>437</v>
      </c>
      <c r="B451" s="153"/>
      <c r="C451" s="84" t="str">
        <f>Цены!B441</f>
        <v>Окраска молдингов стены</v>
      </c>
      <c r="D451" s="85" t="str">
        <f>Цены!C441</f>
        <v>м/п</v>
      </c>
      <c r="E451" s="152">
        <f>$D$12</f>
        <v>0</v>
      </c>
      <c r="F451" s="86">
        <f>Цены!E441</f>
        <v>368</v>
      </c>
      <c r="G451" s="111">
        <f t="shared" si="38"/>
        <v>0</v>
      </c>
      <c r="H451" s="20"/>
    </row>
    <row r="452" spans="1:8" x14ac:dyDescent="0.2">
      <c r="A452" s="5">
        <v>438</v>
      </c>
      <c r="B452" s="153"/>
      <c r="C452" s="84" t="str">
        <f>Цены!B442</f>
        <v>Окраска кирпичной /бетонной стены( стиль лофт)</v>
      </c>
      <c r="D452" s="85" t="str">
        <f>Цены!C442</f>
        <v>м2</v>
      </c>
      <c r="E452" s="152">
        <f>$D$12</f>
        <v>0</v>
      </c>
      <c r="F452" s="86">
        <f>Цены!E442</f>
        <v>672</v>
      </c>
      <c r="G452" s="111">
        <f t="shared" si="38"/>
        <v>0</v>
      </c>
      <c r="H452" s="20"/>
    </row>
    <row r="453" spans="1:8" x14ac:dyDescent="0.2">
      <c r="A453" s="5">
        <v>439</v>
      </c>
      <c r="B453" s="153"/>
      <c r="C453" s="84" t="str">
        <f>Цены!B443</f>
        <v>Окраска стен в 2 слоя</v>
      </c>
      <c r="D453" s="85" t="str">
        <f>Цены!C443</f>
        <v>м2</v>
      </c>
      <c r="E453" s="152">
        <f>$D$12</f>
        <v>0</v>
      </c>
      <c r="F453" s="86">
        <f>Цены!E443</f>
        <v>518</v>
      </c>
      <c r="G453" s="111">
        <f t="shared" si="38"/>
        <v>0</v>
      </c>
      <c r="H453" s="20"/>
    </row>
    <row r="454" spans="1:8" x14ac:dyDescent="0.2">
      <c r="A454" s="5">
        <v>440</v>
      </c>
      <c r="B454" s="153"/>
      <c r="C454" s="84" t="str">
        <f>Цены!B444</f>
        <v>Окраска стен (цветная) до 3х цветов</v>
      </c>
      <c r="D454" s="85" t="str">
        <f>Цены!C444</f>
        <v>м2</v>
      </c>
      <c r="E454" s="152">
        <f>$D$9</f>
        <v>0</v>
      </c>
      <c r="F454" s="86">
        <f>Цены!E444</f>
        <v>953</v>
      </c>
      <c r="G454" s="111">
        <f>E454*F454</f>
        <v>0</v>
      </c>
      <c r="H454" s="20"/>
    </row>
    <row r="455" spans="1:8" x14ac:dyDescent="0.2">
      <c r="A455" s="5">
        <v>441</v>
      </c>
      <c r="B455" s="153"/>
      <c r="C455" s="84" t="str">
        <f>Цены!B445</f>
        <v>Окраска обоев в 2 слоя</v>
      </c>
      <c r="D455" s="85" t="str">
        <f>Цены!C445</f>
        <v>м2</v>
      </c>
      <c r="E455" s="152">
        <f>$D$12</f>
        <v>0</v>
      </c>
      <c r="F455" s="86">
        <f>Цены!E445</f>
        <v>413</v>
      </c>
      <c r="G455" s="111">
        <f>E455*F455</f>
        <v>0</v>
      </c>
      <c r="H455" s="20"/>
    </row>
    <row r="456" spans="1:8" x14ac:dyDescent="0.2">
      <c r="A456" s="5">
        <v>442</v>
      </c>
      <c r="B456" s="153"/>
      <c r="C456" s="84" t="str">
        <f>Цены!B446</f>
        <v>Установка люка "невидимка"</v>
      </c>
      <c r="D456" s="85" t="str">
        <f>Цены!C446</f>
        <v>шт.</v>
      </c>
      <c r="E456" s="152">
        <v>1</v>
      </c>
      <c r="F456" s="86">
        <f>Цены!E446</f>
        <v>4149</v>
      </c>
      <c r="G456" s="111">
        <f>E456*F456</f>
        <v>4149</v>
      </c>
      <c r="H456" s="20"/>
    </row>
    <row r="457" spans="1:8" x14ac:dyDescent="0.2">
      <c r="A457" s="5">
        <v>443</v>
      </c>
      <c r="B457" s="153"/>
      <c r="C457" s="84" t="str">
        <f>Цены!B447</f>
        <v>Установка люка (металл/ПВХ)</v>
      </c>
      <c r="D457" s="85" t="str">
        <f>Цены!C447</f>
        <v>шт.</v>
      </c>
      <c r="E457" s="152">
        <v>1</v>
      </c>
      <c r="F457" s="86">
        <f>Цены!E447</f>
        <v>1113</v>
      </c>
      <c r="G457" s="111">
        <f>E457*F457</f>
        <v>1113</v>
      </c>
      <c r="H457" s="20"/>
    </row>
    <row r="458" spans="1:8" x14ac:dyDescent="0.2">
      <c r="A458" s="5">
        <v>444</v>
      </c>
      <c r="B458" s="153"/>
      <c r="C458" s="84" t="str">
        <f>Цены!B448</f>
        <v>Установка пластикового декоративного уголка</v>
      </c>
      <c r="D458" s="85" t="str">
        <f>Цены!C448</f>
        <v>м/п</v>
      </c>
      <c r="E458" s="152">
        <f>$D$9</f>
        <v>0</v>
      </c>
      <c r="F458" s="86">
        <f>Цены!E448</f>
        <v>297</v>
      </c>
      <c r="G458" s="111">
        <f>E458*F458</f>
        <v>0</v>
      </c>
      <c r="H458" s="20"/>
    </row>
    <row r="459" spans="1:8" x14ac:dyDescent="0.2">
      <c r="A459" s="5">
        <v>445</v>
      </c>
      <c r="B459" s="103" t="str">
        <f>IF(SUM(B460:B466)&gt;0,1,"")</f>
        <v/>
      </c>
      <c r="C459" s="428" t="s">
        <v>49</v>
      </c>
      <c r="D459" s="428"/>
      <c r="E459" s="428"/>
      <c r="F459" s="428"/>
      <c r="G459" s="428"/>
      <c r="H459" s="20"/>
    </row>
    <row r="460" spans="1:8" x14ac:dyDescent="0.2">
      <c r="A460" s="5">
        <v>446</v>
      </c>
      <c r="B460" s="153"/>
      <c r="C460" s="84" t="str">
        <f>Цены!B450</f>
        <v>Окраска откосов, углов</v>
      </c>
      <c r="D460" s="85" t="str">
        <f>Цены!C450</f>
        <v>м/п</v>
      </c>
      <c r="E460" s="152">
        <f t="shared" ref="E460:E466" si="40">$G$13</f>
        <v>0</v>
      </c>
      <c r="F460" s="86">
        <f>Цены!E450</f>
        <v>384</v>
      </c>
      <c r="G460" s="111">
        <f t="shared" ref="G460:G466" si="41">E460*F460</f>
        <v>0</v>
      </c>
      <c r="H460" s="20"/>
    </row>
    <row r="461" spans="1:8" x14ac:dyDescent="0.2">
      <c r="A461" s="5">
        <v>447</v>
      </c>
      <c r="B461" s="153"/>
      <c r="C461" s="84" t="str">
        <f>Цены!B451</f>
        <v>Оклейка откосов обоями</v>
      </c>
      <c r="D461" s="85" t="str">
        <f>Цены!C451</f>
        <v>м/п</v>
      </c>
      <c r="E461" s="152">
        <f t="shared" si="40"/>
        <v>0</v>
      </c>
      <c r="F461" s="86">
        <f>Цены!E451</f>
        <v>390</v>
      </c>
      <c r="G461" s="111">
        <f t="shared" si="41"/>
        <v>0</v>
      </c>
      <c r="H461" s="20"/>
    </row>
    <row r="462" spans="1:8" x14ac:dyDescent="0.2">
      <c r="A462" s="5">
        <v>448</v>
      </c>
      <c r="B462" s="153"/>
      <c r="C462" s="84" t="str">
        <f>Цены!B452</f>
        <v>Установка ПВХ уголка</v>
      </c>
      <c r="D462" s="85" t="str">
        <f>Цены!C452</f>
        <v>м/п</v>
      </c>
      <c r="E462" s="152">
        <f t="shared" si="40"/>
        <v>0</v>
      </c>
      <c r="F462" s="86">
        <f>Цены!E452</f>
        <v>218</v>
      </c>
      <c r="G462" s="111">
        <f t="shared" si="41"/>
        <v>0</v>
      </c>
      <c r="H462" s="20"/>
    </row>
    <row r="463" spans="1:8" ht="25.5" x14ac:dyDescent="0.2">
      <c r="A463" s="5">
        <v>449</v>
      </c>
      <c r="B463" s="153"/>
      <c r="C463" s="84" t="str">
        <f>Цены!B453</f>
        <v>Устройство откосов из ПВХ панелей, сэндвич-панелей</v>
      </c>
      <c r="D463" s="85" t="str">
        <f>Цены!C453</f>
        <v>м/п</v>
      </c>
      <c r="E463" s="152">
        <f t="shared" si="40"/>
        <v>0</v>
      </c>
      <c r="F463" s="86">
        <f>Цены!E453</f>
        <v>1103</v>
      </c>
      <c r="G463" s="111">
        <f t="shared" si="41"/>
        <v>0</v>
      </c>
      <c r="H463" s="20"/>
    </row>
    <row r="464" spans="1:8" x14ac:dyDescent="0.2">
      <c r="A464" s="5">
        <v>450</v>
      </c>
      <c r="B464" s="153"/>
      <c r="C464" s="84" t="str">
        <f>Цены!B454</f>
        <v>Облицовка откосов плиткой</v>
      </c>
      <c r="D464" s="85" t="str">
        <f>Цены!C454</f>
        <v>м/п</v>
      </c>
      <c r="E464" s="152">
        <f t="shared" si="40"/>
        <v>0</v>
      </c>
      <c r="F464" s="86">
        <f>Цены!E454</f>
        <v>2018</v>
      </c>
      <c r="G464" s="111">
        <f t="shared" si="41"/>
        <v>0</v>
      </c>
      <c r="H464" s="20"/>
    </row>
    <row r="465" spans="1:8" ht="25.5" x14ac:dyDescent="0.2">
      <c r="A465" s="5">
        <v>451</v>
      </c>
      <c r="B465" s="153"/>
      <c r="C465" s="84" t="str">
        <f>Цены!B455</f>
        <v>Облицовка откосов плиткой (торец 45 град, дополнительно)</v>
      </c>
      <c r="D465" s="85" t="str">
        <f>Цены!C455</f>
        <v>м/п</v>
      </c>
      <c r="E465" s="152">
        <f t="shared" si="40"/>
        <v>0</v>
      </c>
      <c r="F465" s="86">
        <f>Цены!E455</f>
        <v>3368</v>
      </c>
      <c r="G465" s="111">
        <f t="shared" si="41"/>
        <v>0</v>
      </c>
      <c r="H465" s="20"/>
    </row>
    <row r="466" spans="1:8" x14ac:dyDescent="0.2">
      <c r="A466" s="5">
        <v>452</v>
      </c>
      <c r="B466" s="153"/>
      <c r="C466" s="84" t="str">
        <f>Цены!B456</f>
        <v>Подрезка резного края плитки под 45 гр.</v>
      </c>
      <c r="D466" s="85" t="str">
        <f>Цены!C456</f>
        <v>м/п</v>
      </c>
      <c r="E466" s="152">
        <f t="shared" si="40"/>
        <v>0</v>
      </c>
      <c r="F466" s="86">
        <f>Цены!E456</f>
        <v>2168</v>
      </c>
      <c r="G466" s="111">
        <f t="shared" si="41"/>
        <v>0</v>
      </c>
      <c r="H466" s="20"/>
    </row>
    <row r="467" spans="1:8" x14ac:dyDescent="0.2">
      <c r="A467" s="5">
        <v>453</v>
      </c>
      <c r="B467" s="103" t="str">
        <f>IF(SUM(B468:B485)&gt;0,1,"")</f>
        <v/>
      </c>
      <c r="C467" s="428" t="s">
        <v>59</v>
      </c>
      <c r="D467" s="428"/>
      <c r="E467" s="428"/>
      <c r="F467" s="428"/>
      <c r="G467" s="428"/>
      <c r="H467" s="20"/>
    </row>
    <row r="468" spans="1:8" x14ac:dyDescent="0.2">
      <c r="A468" s="5">
        <v>454</v>
      </c>
      <c r="B468" s="153"/>
      <c r="C468" s="84" t="str">
        <f>Цены!B458</f>
        <v xml:space="preserve">Окраска потолка в 2 слоя </v>
      </c>
      <c r="D468" s="85" t="str">
        <f>Цены!C458</f>
        <v>м2</v>
      </c>
      <c r="E468" s="152">
        <f>$D$10</f>
        <v>0</v>
      </c>
      <c r="F468" s="86">
        <f>Цены!E458</f>
        <v>518</v>
      </c>
      <c r="G468" s="111">
        <f t="shared" ref="G468:G485" si="42">E468*F468</f>
        <v>0</v>
      </c>
      <c r="H468" s="20"/>
    </row>
    <row r="469" spans="1:8" x14ac:dyDescent="0.2">
      <c r="A469" s="5">
        <v>455</v>
      </c>
      <c r="B469" s="153"/>
      <c r="C469" s="84" t="str">
        <f>Цены!B459</f>
        <v>Декоративная штукатурка на потолке</v>
      </c>
      <c r="D469" s="85" t="str">
        <f>Цены!C459</f>
        <v>м2</v>
      </c>
      <c r="E469" s="152">
        <f>$D$10</f>
        <v>0</v>
      </c>
      <c r="F469" s="86">
        <f>Цены!E459</f>
        <v>2618</v>
      </c>
      <c r="G469" s="111">
        <f t="shared" si="42"/>
        <v>0</v>
      </c>
      <c r="H469" s="20"/>
    </row>
    <row r="470" spans="1:8" x14ac:dyDescent="0.2">
      <c r="A470" s="5">
        <v>456</v>
      </c>
      <c r="B470" s="153"/>
      <c r="C470" s="84" t="str">
        <f>Цены!B460</f>
        <v>Установка плинтуса потолочного (полиуритан)</v>
      </c>
      <c r="D470" s="85" t="str">
        <f>Цены!C460</f>
        <v>м/п</v>
      </c>
      <c r="E470" s="152">
        <f>$D$9</f>
        <v>0</v>
      </c>
      <c r="F470" s="86">
        <f>Цены!E460</f>
        <v>966</v>
      </c>
      <c r="G470" s="111">
        <f t="shared" si="42"/>
        <v>0</v>
      </c>
      <c r="H470" s="20"/>
    </row>
    <row r="471" spans="1:8" x14ac:dyDescent="0.2">
      <c r="A471" s="5">
        <v>457</v>
      </c>
      <c r="B471" s="153"/>
      <c r="C471" s="84" t="str">
        <f>Цены!B461</f>
        <v>Установка потолочных розеток декоративных</v>
      </c>
      <c r="D471" s="85" t="str">
        <f>Цены!C461</f>
        <v>шт.</v>
      </c>
      <c r="E471" s="152">
        <v>1</v>
      </c>
      <c r="F471" s="86">
        <f>Цены!E461</f>
        <v>1155</v>
      </c>
      <c r="G471" s="111">
        <f t="shared" si="42"/>
        <v>1155</v>
      </c>
      <c r="H471" s="20"/>
    </row>
    <row r="472" spans="1:8" ht="25.5" x14ac:dyDescent="0.2">
      <c r="A472" s="5">
        <v>458</v>
      </c>
      <c r="B472" s="153"/>
      <c r="C472" s="84" t="str">
        <f>Цены!B462</f>
        <v xml:space="preserve">Установка потолочного плинтуса дюрополимер/полиуретан до 70 мм </v>
      </c>
      <c r="D472" s="85" t="str">
        <f>Цены!C462</f>
        <v>м/п</v>
      </c>
      <c r="E472" s="152">
        <f>$D$9</f>
        <v>0</v>
      </c>
      <c r="F472" s="86">
        <f>Цены!E462</f>
        <v>795</v>
      </c>
      <c r="G472" s="111">
        <f t="shared" si="42"/>
        <v>0</v>
      </c>
      <c r="H472" s="20"/>
    </row>
    <row r="473" spans="1:8" ht="25.5" x14ac:dyDescent="0.2">
      <c r="A473" s="5">
        <v>459</v>
      </c>
      <c r="B473" s="153"/>
      <c r="C473" s="84" t="str">
        <f>Цены!B463</f>
        <v>Установка потолочного плинтуса дюрополимер/полиуретан более 70 мм</v>
      </c>
      <c r="D473" s="85" t="str">
        <f>Цены!C463</f>
        <v>м/п</v>
      </c>
      <c r="E473" s="152">
        <f>$D$9</f>
        <v>0</v>
      </c>
      <c r="F473" s="86">
        <f>Цены!E463</f>
        <v>1395</v>
      </c>
      <c r="G473" s="111">
        <f t="shared" si="42"/>
        <v>0</v>
      </c>
      <c r="H473" s="20"/>
    </row>
    <row r="474" spans="1:8" ht="25.5" x14ac:dyDescent="0.2">
      <c r="A474" s="5">
        <v>460</v>
      </c>
      <c r="B474" s="153"/>
      <c r="C474" s="84" t="str">
        <f>Цены!B464</f>
        <v>Монтаж плинтуса потолочного (полиуретан, с подбором рисунка)</v>
      </c>
      <c r="D474" s="85" t="str">
        <f>Цены!C464</f>
        <v>м/п</v>
      </c>
      <c r="E474" s="152">
        <f>$D$9</f>
        <v>0</v>
      </c>
      <c r="F474" s="86">
        <f>Цены!E464</f>
        <v>1248</v>
      </c>
      <c r="G474" s="111">
        <f t="shared" si="42"/>
        <v>0</v>
      </c>
      <c r="H474" s="20"/>
    </row>
    <row r="475" spans="1:8" x14ac:dyDescent="0.2">
      <c r="A475" s="5">
        <v>461</v>
      </c>
      <c r="B475" s="153"/>
      <c r="C475" s="84" t="str">
        <f>Цены!B465</f>
        <v>Окраска потолочного плинтуса</v>
      </c>
      <c r="D475" s="85" t="str">
        <f>Цены!C465</f>
        <v>м/п</v>
      </c>
      <c r="E475" s="152">
        <f>$D$9</f>
        <v>0</v>
      </c>
      <c r="F475" s="86">
        <f>Цены!E465</f>
        <v>368</v>
      </c>
      <c r="G475" s="111">
        <f t="shared" si="42"/>
        <v>0</v>
      </c>
      <c r="H475" s="20"/>
    </row>
    <row r="476" spans="1:8" x14ac:dyDescent="0.2">
      <c r="A476" s="5">
        <v>462</v>
      </c>
      <c r="B476" s="153"/>
      <c r="C476" s="84" t="str">
        <f>Цены!B466</f>
        <v>Поклейка обоев на потолок</v>
      </c>
      <c r="D476" s="85" t="str">
        <f>Цены!C466</f>
        <v>м2</v>
      </c>
      <c r="E476" s="152">
        <f t="shared" ref="E476:E483" si="43">$D$10</f>
        <v>0</v>
      </c>
      <c r="F476" s="86">
        <f>Цены!E466</f>
        <v>663</v>
      </c>
      <c r="G476" s="111">
        <f t="shared" si="42"/>
        <v>0</v>
      </c>
      <c r="H476" s="20"/>
    </row>
    <row r="477" spans="1:8" ht="25.5" x14ac:dyDescent="0.2">
      <c r="A477" s="5">
        <v>463</v>
      </c>
      <c r="B477" s="153"/>
      <c r="C477" s="84" t="str">
        <f>Цены!B467</f>
        <v>Отделка готовых потолков типа "Венецианская штукатурка"</v>
      </c>
      <c r="D477" s="85" t="str">
        <f>Цены!C467</f>
        <v>м2</v>
      </c>
      <c r="E477" s="152">
        <f t="shared" si="43"/>
        <v>0</v>
      </c>
      <c r="F477" s="86">
        <f>Цены!E467</f>
        <v>3831</v>
      </c>
      <c r="G477" s="111">
        <f t="shared" si="42"/>
        <v>0</v>
      </c>
      <c r="H477" s="20"/>
    </row>
    <row r="478" spans="1:8" x14ac:dyDescent="0.2">
      <c r="A478" s="5">
        <v>464</v>
      </c>
      <c r="B478" s="153"/>
      <c r="C478" s="84" t="str">
        <f>Цены!B468</f>
        <v>Устройство потолков из ПВХ панелей до 10м2</v>
      </c>
      <c r="D478" s="85" t="str">
        <f>Цены!C468</f>
        <v>м2</v>
      </c>
      <c r="E478" s="152">
        <f t="shared" si="43"/>
        <v>0</v>
      </c>
      <c r="F478" s="86">
        <f>Цены!E468</f>
        <v>1152</v>
      </c>
      <c r="G478" s="111">
        <f t="shared" si="42"/>
        <v>0</v>
      </c>
      <c r="H478" s="20"/>
    </row>
    <row r="479" spans="1:8" x14ac:dyDescent="0.2">
      <c r="A479" s="5">
        <v>465</v>
      </c>
      <c r="B479" s="153"/>
      <c r="C479" s="84" t="str">
        <f>Цены!B469</f>
        <v>Устройство потолков из ПВХ панелей свыше 10м2</v>
      </c>
      <c r="D479" s="85" t="str">
        <f>Цены!C469</f>
        <v>м2</v>
      </c>
      <c r="E479" s="152">
        <f t="shared" si="43"/>
        <v>0</v>
      </c>
      <c r="F479" s="86">
        <f>Цены!E469</f>
        <v>1347</v>
      </c>
      <c r="G479" s="111">
        <f t="shared" si="42"/>
        <v>0</v>
      </c>
      <c r="H479" s="20"/>
    </row>
    <row r="480" spans="1:8" x14ac:dyDescent="0.2">
      <c r="A480" s="5">
        <v>466</v>
      </c>
      <c r="B480" s="153"/>
      <c r="C480" s="84" t="str">
        <f>Цены!B470</f>
        <v>Устройство потолков реечных свыше до 10м2</v>
      </c>
      <c r="D480" s="85" t="str">
        <f>Цены!C470</f>
        <v>м2</v>
      </c>
      <c r="E480" s="152">
        <f t="shared" si="43"/>
        <v>0</v>
      </c>
      <c r="F480" s="86">
        <f>Цены!E470</f>
        <v>1454</v>
      </c>
      <c r="G480" s="111">
        <f t="shared" si="42"/>
        <v>0</v>
      </c>
      <c r="H480" s="20"/>
    </row>
    <row r="481" spans="1:8" ht="25.5" x14ac:dyDescent="0.2">
      <c r="A481" s="5">
        <v>467</v>
      </c>
      <c r="B481" s="153"/>
      <c r="C481" s="84" t="str">
        <f>Цены!B471</f>
        <v xml:space="preserve">Обшивка потолка деревянной вагонкой с устройством каркаса </v>
      </c>
      <c r="D481" s="85" t="str">
        <f>Цены!C471</f>
        <v>м2</v>
      </c>
      <c r="E481" s="152">
        <f t="shared" si="43"/>
        <v>0</v>
      </c>
      <c r="F481" s="86">
        <f>Цены!E471</f>
        <v>3212</v>
      </c>
      <c r="G481" s="111">
        <f t="shared" si="42"/>
        <v>0</v>
      </c>
      <c r="H481" s="20"/>
    </row>
    <row r="482" spans="1:8" x14ac:dyDescent="0.2">
      <c r="A482" s="5">
        <v>468</v>
      </c>
      <c r="B482" s="153"/>
      <c r="C482" s="84" t="str">
        <f>Цены!B472</f>
        <v>Поклейка панелей потолочных</v>
      </c>
      <c r="D482" s="85" t="str">
        <f>Цены!C472</f>
        <v>м2</v>
      </c>
      <c r="E482" s="152">
        <f t="shared" si="43"/>
        <v>0</v>
      </c>
      <c r="F482" s="86">
        <f>Цены!E472</f>
        <v>576</v>
      </c>
      <c r="G482" s="111">
        <f t="shared" si="42"/>
        <v>0</v>
      </c>
      <c r="H482" s="20"/>
    </row>
    <row r="483" spans="1:8" ht="25.5" x14ac:dyDescent="0.2">
      <c r="A483" s="5">
        <v>469</v>
      </c>
      <c r="B483" s="153"/>
      <c r="C483" s="84" t="str">
        <f>Цены!B473</f>
        <v>Устройство кассетных подвесных потолков ("Армстронг")</v>
      </c>
      <c r="D483" s="85" t="str">
        <f>Цены!C473</f>
        <v>м2</v>
      </c>
      <c r="E483" s="152">
        <f t="shared" si="43"/>
        <v>0</v>
      </c>
      <c r="F483" s="86">
        <f>Цены!E473</f>
        <v>1133</v>
      </c>
      <c r="G483" s="111">
        <f t="shared" si="42"/>
        <v>0</v>
      </c>
      <c r="H483" s="20"/>
    </row>
    <row r="484" spans="1:8" x14ac:dyDescent="0.2">
      <c r="A484" s="5">
        <v>470</v>
      </c>
      <c r="B484" s="153"/>
      <c r="C484" s="84" t="str">
        <f>Цены!B474</f>
        <v xml:space="preserve">Сверление отверстия в ГКЛ потолке </v>
      </c>
      <c r="D484" s="85" t="str">
        <f>Цены!C474</f>
        <v>шт.</v>
      </c>
      <c r="E484" s="152">
        <v>1</v>
      </c>
      <c r="F484" s="86">
        <f>Цены!E474</f>
        <v>189</v>
      </c>
      <c r="G484" s="111">
        <f t="shared" si="42"/>
        <v>189</v>
      </c>
      <c r="H484" s="20"/>
    </row>
    <row r="485" spans="1:8" x14ac:dyDescent="0.2">
      <c r="A485" s="5">
        <v>471</v>
      </c>
      <c r="B485" s="153"/>
      <c r="C485" s="84" t="str">
        <f>Цены!B475</f>
        <v xml:space="preserve">Сверление отверстия в реечном потолке </v>
      </c>
      <c r="D485" s="85" t="str">
        <f>Цены!C475</f>
        <v>шт.</v>
      </c>
      <c r="E485" s="152">
        <v>1</v>
      </c>
      <c r="F485" s="86">
        <f>Цены!E475</f>
        <v>270</v>
      </c>
      <c r="G485" s="111">
        <f t="shared" si="42"/>
        <v>270</v>
      </c>
      <c r="H485" s="20"/>
    </row>
    <row r="486" spans="1:8" x14ac:dyDescent="0.2">
      <c r="A486" s="5">
        <v>472</v>
      </c>
      <c r="B486" s="103" t="str">
        <f>IF(SUM(B487:B502)&gt;0,1,"")</f>
        <v/>
      </c>
      <c r="C486" s="428" t="s">
        <v>71</v>
      </c>
      <c r="D486" s="428"/>
      <c r="E486" s="428"/>
      <c r="F486" s="428"/>
      <c r="G486" s="428"/>
      <c r="H486" s="20"/>
    </row>
    <row r="487" spans="1:8" x14ac:dyDescent="0.2">
      <c r="A487" s="5">
        <v>473</v>
      </c>
      <c r="B487" s="153"/>
      <c r="C487" s="84" t="str">
        <f>Цены!B477</f>
        <v>Окраска окна</v>
      </c>
      <c r="D487" s="85" t="str">
        <f>Цены!C477</f>
        <v>м2</v>
      </c>
      <c r="E487" s="152">
        <f>$D$10</f>
        <v>0</v>
      </c>
      <c r="F487" s="86">
        <f>Цены!E477</f>
        <v>1268</v>
      </c>
      <c r="G487" s="111">
        <f t="shared" ref="G487:G502" si="44">E487*F487</f>
        <v>0</v>
      </c>
      <c r="H487" s="20"/>
    </row>
    <row r="488" spans="1:8" x14ac:dyDescent="0.2">
      <c r="A488" s="5">
        <v>474</v>
      </c>
      <c r="B488" s="153"/>
      <c r="C488" s="84" t="str">
        <f>Цены!B478</f>
        <v>Установка подоконников</v>
      </c>
      <c r="D488" s="85" t="str">
        <f>Цены!C478</f>
        <v>м/п</v>
      </c>
      <c r="E488" s="152">
        <f>D9-K13</f>
        <v>0</v>
      </c>
      <c r="F488" s="86">
        <f>Цены!E478</f>
        <v>1413</v>
      </c>
      <c r="G488" s="111">
        <f t="shared" si="44"/>
        <v>0</v>
      </c>
      <c r="H488" s="20"/>
    </row>
    <row r="489" spans="1:8" ht="25.5" x14ac:dyDescent="0.2">
      <c r="A489" s="5">
        <v>475</v>
      </c>
      <c r="B489" s="153"/>
      <c r="C489" s="84" t="str">
        <f>Цены!B479</f>
        <v>Установка каменного подоконника (с подготовкой поверхности)</v>
      </c>
      <c r="D489" s="85" t="str">
        <f>Цены!C479</f>
        <v>м/п</v>
      </c>
      <c r="E489" s="152">
        <f>$D$9</f>
        <v>0</v>
      </c>
      <c r="F489" s="86">
        <f>Цены!E479</f>
        <v>3840</v>
      </c>
      <c r="G489" s="111">
        <f t="shared" si="44"/>
        <v>0</v>
      </c>
      <c r="H489" s="20"/>
    </row>
    <row r="490" spans="1:8" ht="25.5" x14ac:dyDescent="0.2">
      <c r="A490" s="5">
        <v>476</v>
      </c>
      <c r="B490" s="153"/>
      <c r="C490" s="84" t="str">
        <f>Цены!B480</f>
        <v>Устройство подоконника из керамогранита (включая подготовку поверхности)</v>
      </c>
      <c r="D490" s="85" t="str">
        <f>Цены!C480</f>
        <v>м/п</v>
      </c>
      <c r="E490" s="152">
        <f>D9-K13</f>
        <v>0</v>
      </c>
      <c r="F490" s="86">
        <f>Цены!E480</f>
        <v>4650</v>
      </c>
      <c r="G490" s="111">
        <f t="shared" si="44"/>
        <v>0</v>
      </c>
      <c r="H490" s="20"/>
    </row>
    <row r="491" spans="1:8" x14ac:dyDescent="0.2">
      <c r="A491" s="5">
        <v>477</v>
      </c>
      <c r="B491" s="153"/>
      <c r="C491" s="84" t="str">
        <f>Цены!B481</f>
        <v>Установка отливов</v>
      </c>
      <c r="D491" s="85" t="str">
        <f>Цены!C481</f>
        <v>м/п</v>
      </c>
      <c r="E491" s="152">
        <f>$D$9</f>
        <v>0</v>
      </c>
      <c r="F491" s="86">
        <f>Цены!E481</f>
        <v>1187</v>
      </c>
      <c r="G491" s="111">
        <f t="shared" si="44"/>
        <v>0</v>
      </c>
      <c r="H491" s="20"/>
    </row>
    <row r="492" spans="1:8" x14ac:dyDescent="0.2">
      <c r="A492" s="5">
        <v>478</v>
      </c>
      <c r="B492" s="153"/>
      <c r="C492" s="84" t="str">
        <f>Цены!B482</f>
        <v>Окраска подоконников</v>
      </c>
      <c r="D492" s="85" t="str">
        <f>Цены!C482</f>
        <v>м/п</v>
      </c>
      <c r="E492" s="152">
        <f>$D$10</f>
        <v>0</v>
      </c>
      <c r="F492" s="86">
        <f>Цены!E482</f>
        <v>495</v>
      </c>
      <c r="G492" s="111">
        <f t="shared" si="44"/>
        <v>0</v>
      </c>
      <c r="H492" s="20"/>
    </row>
    <row r="493" spans="1:8" x14ac:dyDescent="0.2">
      <c r="A493" s="5">
        <v>479</v>
      </c>
      <c r="B493" s="153"/>
      <c r="C493" s="84" t="str">
        <f>Цены!B483</f>
        <v>Подрез деревянной двери</v>
      </c>
      <c r="D493" s="85" t="str">
        <f>Цены!C483</f>
        <v>м/п</v>
      </c>
      <c r="E493" s="152">
        <v>1</v>
      </c>
      <c r="F493" s="86">
        <f>Цены!E483</f>
        <v>780</v>
      </c>
      <c r="G493" s="111">
        <f t="shared" si="44"/>
        <v>780</v>
      </c>
      <c r="H493" s="20"/>
    </row>
    <row r="494" spans="1:8" x14ac:dyDescent="0.2">
      <c r="A494" s="5">
        <v>480</v>
      </c>
      <c r="B494" s="153"/>
      <c r="C494" s="84" t="str">
        <f>Цены!B484</f>
        <v>Окраска двери</v>
      </c>
      <c r="D494" s="85" t="str">
        <f>Цены!C484</f>
        <v>м2</v>
      </c>
      <c r="E494" s="152">
        <f>$D$9</f>
        <v>0</v>
      </c>
      <c r="F494" s="86">
        <f>Цены!E484</f>
        <v>1581</v>
      </c>
      <c r="G494" s="111">
        <f t="shared" si="44"/>
        <v>0</v>
      </c>
      <c r="H494" s="20"/>
    </row>
    <row r="495" spans="1:8" x14ac:dyDescent="0.2">
      <c r="A495" s="5">
        <v>481</v>
      </c>
      <c r="B495" s="153"/>
      <c r="C495" s="84" t="str">
        <f>Цены!B485</f>
        <v xml:space="preserve">Установка  арки в проем </v>
      </c>
      <c r="D495" s="85" t="str">
        <f>Цены!C485</f>
        <v>шт.</v>
      </c>
      <c r="E495" s="152">
        <v>1</v>
      </c>
      <c r="F495" s="86">
        <f>Цены!E485</f>
        <v>4994</v>
      </c>
      <c r="G495" s="111">
        <f t="shared" si="44"/>
        <v>4994</v>
      </c>
      <c r="H495" s="20"/>
    </row>
    <row r="496" spans="1:8" x14ac:dyDescent="0.2">
      <c r="A496" s="5">
        <v>482</v>
      </c>
      <c r="B496" s="153"/>
      <c r="C496" s="84" t="str">
        <f>Цены!B486</f>
        <v xml:space="preserve">Окраска оконных проемов с подготовкой </v>
      </c>
      <c r="D496" s="85" t="str">
        <f>Цены!C486</f>
        <v>м/п</v>
      </c>
      <c r="E496" s="152">
        <f>$D$9</f>
        <v>0</v>
      </c>
      <c r="F496" s="86">
        <f>Цены!E486</f>
        <v>2225</v>
      </c>
      <c r="G496" s="111">
        <f t="shared" si="44"/>
        <v>0</v>
      </c>
      <c r="H496" s="20"/>
    </row>
    <row r="497" spans="1:8" x14ac:dyDescent="0.2">
      <c r="A497" s="5">
        <v>483</v>
      </c>
      <c r="B497" s="153"/>
      <c r="C497" s="84" t="str">
        <f>Цены!B487</f>
        <v>Установка антресольных дверок</v>
      </c>
      <c r="D497" s="85" t="str">
        <f>Цены!C487</f>
        <v>шт.</v>
      </c>
      <c r="E497" s="152">
        <v>1</v>
      </c>
      <c r="F497" s="86">
        <f>Цены!E487</f>
        <v>1187</v>
      </c>
      <c r="G497" s="111">
        <f t="shared" si="44"/>
        <v>1187</v>
      </c>
      <c r="H497" s="20"/>
    </row>
    <row r="498" spans="1:8" x14ac:dyDescent="0.2">
      <c r="A498" s="5">
        <v>484</v>
      </c>
      <c r="B498" s="153"/>
      <c r="C498" s="84" t="str">
        <f>Цены!B488</f>
        <v>Монтаж дверного ограничителя</v>
      </c>
      <c r="D498" s="85" t="str">
        <f>Цены!C488</f>
        <v>м/п</v>
      </c>
      <c r="E498" s="152">
        <v>1</v>
      </c>
      <c r="F498" s="86">
        <f>Цены!E488</f>
        <v>338</v>
      </c>
      <c r="G498" s="111">
        <f t="shared" si="44"/>
        <v>338</v>
      </c>
      <c r="H498" s="20"/>
    </row>
    <row r="499" spans="1:8" x14ac:dyDescent="0.2">
      <c r="A499" s="5">
        <v>485</v>
      </c>
      <c r="B499" s="153"/>
      <c r="C499" s="84" t="str">
        <f>Цены!B489</f>
        <v>Окраска наличников</v>
      </c>
      <c r="D499" s="85" t="str">
        <f>Цены!C489</f>
        <v>м/п</v>
      </c>
      <c r="E499" s="152">
        <f>$D$9</f>
        <v>0</v>
      </c>
      <c r="F499" s="86">
        <f>Цены!E489</f>
        <v>368</v>
      </c>
      <c r="G499" s="111">
        <f t="shared" si="44"/>
        <v>0</v>
      </c>
      <c r="H499" s="20"/>
    </row>
    <row r="500" spans="1:8" x14ac:dyDescent="0.2">
      <c r="A500" s="5">
        <v>486</v>
      </c>
      <c r="B500" s="153"/>
      <c r="C500" s="84" t="str">
        <f>Цены!B490</f>
        <v>Установка межкомнатной двери под ключ</v>
      </c>
      <c r="D500" s="85" t="str">
        <f>Цены!C490</f>
        <v>шт.</v>
      </c>
      <c r="E500" s="152">
        <f>$D$10</f>
        <v>0</v>
      </c>
      <c r="F500" s="86">
        <f>Цены!E490</f>
        <v>7500</v>
      </c>
      <c r="G500" s="111">
        <f t="shared" si="44"/>
        <v>0</v>
      </c>
      <c r="H500" s="20"/>
    </row>
    <row r="501" spans="1:8" x14ac:dyDescent="0.2">
      <c r="A501" s="5">
        <v>487</v>
      </c>
      <c r="B501" s="153"/>
      <c r="C501" s="84" t="str">
        <f>Цены!B491</f>
        <v>Шпаклевка дверей (с ошкуриванием)</v>
      </c>
      <c r="D501" s="85" t="str">
        <f>Цены!C491</f>
        <v>м2</v>
      </c>
      <c r="E501" s="152">
        <f>$D$10</f>
        <v>0</v>
      </c>
      <c r="F501" s="86">
        <f>Цены!E491</f>
        <v>968</v>
      </c>
      <c r="G501" s="111">
        <f t="shared" si="44"/>
        <v>0</v>
      </c>
      <c r="H501" s="20"/>
    </row>
    <row r="502" spans="1:8" x14ac:dyDescent="0.2">
      <c r="A502" s="5">
        <v>488</v>
      </c>
      <c r="B502" s="153"/>
      <c r="C502" s="84" t="str">
        <f>Цены!B492</f>
        <v>Замуровать окна (между с/у и кухней)</v>
      </c>
      <c r="D502" s="85" t="str">
        <f>Цены!C492</f>
        <v>шт.</v>
      </c>
      <c r="E502" s="152">
        <v>1</v>
      </c>
      <c r="F502" s="86">
        <f>Цены!E492</f>
        <v>3161</v>
      </c>
      <c r="G502" s="111">
        <f t="shared" si="44"/>
        <v>3161</v>
      </c>
      <c r="H502" s="20"/>
    </row>
    <row r="503" spans="1:8" x14ac:dyDescent="0.2">
      <c r="A503" s="5">
        <v>489</v>
      </c>
      <c r="B503" s="103" t="str">
        <f>IF(SUM(B504:B517)&gt;0,1,"")</f>
        <v/>
      </c>
      <c r="C503" s="428" t="s">
        <v>84</v>
      </c>
      <c r="D503" s="428"/>
      <c r="E503" s="428"/>
      <c r="F503" s="428"/>
      <c r="G503" s="428"/>
      <c r="H503" s="20"/>
    </row>
    <row r="504" spans="1:8" x14ac:dyDescent="0.2">
      <c r="A504" s="5">
        <v>490</v>
      </c>
      <c r="B504" s="153"/>
      <c r="C504" s="84" t="str">
        <f>Цены!B494</f>
        <v xml:space="preserve">Скрытый карниз для парящих штор </v>
      </c>
      <c r="D504" s="85" t="str">
        <f>Цены!C494</f>
        <v>м/п</v>
      </c>
      <c r="E504" s="152">
        <f>$D$9</f>
        <v>0</v>
      </c>
      <c r="F504" s="86">
        <f>Цены!E494</f>
        <v>2496</v>
      </c>
      <c r="G504" s="111">
        <f t="shared" ref="G504:G512" si="45">E504*F504</f>
        <v>0</v>
      </c>
      <c r="H504" s="20"/>
    </row>
    <row r="505" spans="1:8" x14ac:dyDescent="0.2">
      <c r="A505" s="5">
        <v>491</v>
      </c>
      <c r="B505" s="153"/>
      <c r="C505" s="84" t="str">
        <f>Цены!B495</f>
        <v>Установка карнизов</v>
      </c>
      <c r="D505" s="85" t="str">
        <f>Цены!C495</f>
        <v>м/п</v>
      </c>
      <c r="E505" s="152">
        <f>$D$9</f>
        <v>0</v>
      </c>
      <c r="F505" s="86">
        <f>Цены!E495</f>
        <v>818</v>
      </c>
      <c r="G505" s="111">
        <f t="shared" si="45"/>
        <v>0</v>
      </c>
      <c r="H505" s="20"/>
    </row>
    <row r="506" spans="1:8" x14ac:dyDescent="0.2">
      <c r="A506" s="5">
        <v>492</v>
      </c>
      <c r="B506" s="153"/>
      <c r="C506" s="84" t="str">
        <f>Цены!B496</f>
        <v>Монтаж  электрокарниза</v>
      </c>
      <c r="D506" s="85" t="str">
        <f>Цены!C496</f>
        <v>м/п</v>
      </c>
      <c r="E506" s="152">
        <f>$D$9</f>
        <v>0</v>
      </c>
      <c r="F506" s="86">
        <f>Цены!E496</f>
        <v>3078</v>
      </c>
      <c r="G506" s="111">
        <f t="shared" si="45"/>
        <v>0</v>
      </c>
      <c r="H506" s="20"/>
    </row>
    <row r="507" spans="1:8" x14ac:dyDescent="0.2">
      <c r="A507" s="5">
        <v>493</v>
      </c>
      <c r="B507" s="153"/>
      <c r="C507" s="84" t="str">
        <f>Цены!B497</f>
        <v>Монтаж антресоли</v>
      </c>
      <c r="D507" s="85" t="str">
        <f>Цены!C497</f>
        <v>м2</v>
      </c>
      <c r="E507" s="152">
        <f>$D$10</f>
        <v>0</v>
      </c>
      <c r="F507" s="86">
        <f>Цены!E497</f>
        <v>2964</v>
      </c>
      <c r="G507" s="111">
        <f t="shared" si="45"/>
        <v>0</v>
      </c>
      <c r="H507" s="20"/>
    </row>
    <row r="508" spans="1:8" x14ac:dyDescent="0.2">
      <c r="A508" s="5">
        <v>494</v>
      </c>
      <c r="B508" s="153"/>
      <c r="C508" s="84" t="str">
        <f>Цены!B498</f>
        <v xml:space="preserve">Монтаж ЖК телевизора на стену </v>
      </c>
      <c r="D508" s="85" t="str">
        <f>Цены!C498</f>
        <v>шт.</v>
      </c>
      <c r="E508" s="152">
        <v>1</v>
      </c>
      <c r="F508" s="86">
        <f>Цены!E498</f>
        <v>3951</v>
      </c>
      <c r="G508" s="111">
        <f t="shared" si="45"/>
        <v>3951</v>
      </c>
      <c r="H508" s="20"/>
    </row>
    <row r="509" spans="1:8" x14ac:dyDescent="0.2">
      <c r="A509" s="5">
        <v>495</v>
      </c>
      <c r="B509" s="153"/>
      <c r="C509" s="84" t="str">
        <f>Цены!B499</f>
        <v>Установка  рольставней</v>
      </c>
      <c r="D509" s="85" t="str">
        <f>Цены!C499</f>
        <v>шт.</v>
      </c>
      <c r="E509" s="152">
        <v>1</v>
      </c>
      <c r="F509" s="86">
        <f>Цены!E499</f>
        <v>4392</v>
      </c>
      <c r="G509" s="111">
        <f t="shared" si="45"/>
        <v>4392</v>
      </c>
      <c r="H509" s="20"/>
    </row>
    <row r="510" spans="1:8" x14ac:dyDescent="0.2">
      <c r="A510" s="5">
        <v>496</v>
      </c>
      <c r="B510" s="153"/>
      <c r="C510" s="84" t="str">
        <f>Цены!B500</f>
        <v>Установка полок</v>
      </c>
      <c r="D510" s="85" t="str">
        <f>Цены!C500</f>
        <v>шт.</v>
      </c>
      <c r="E510" s="152">
        <v>1</v>
      </c>
      <c r="F510" s="86">
        <f>Цены!E500</f>
        <v>1053</v>
      </c>
      <c r="G510" s="111">
        <f t="shared" si="45"/>
        <v>1053</v>
      </c>
      <c r="H510" s="20"/>
    </row>
    <row r="511" spans="1:8" x14ac:dyDescent="0.2">
      <c r="A511" s="5">
        <v>497</v>
      </c>
      <c r="B511" s="153"/>
      <c r="C511" s="84" t="str">
        <f>Цены!B501</f>
        <v>Установка зеркал</v>
      </c>
      <c r="D511" s="85" t="str">
        <f>Цены!C501</f>
        <v>шт.</v>
      </c>
      <c r="E511" s="152">
        <v>1</v>
      </c>
      <c r="F511" s="86">
        <f>Цены!E501</f>
        <v>1685</v>
      </c>
      <c r="G511" s="111">
        <f t="shared" si="45"/>
        <v>1685</v>
      </c>
      <c r="H511" s="20"/>
    </row>
    <row r="512" spans="1:8" ht="25.5" x14ac:dyDescent="0.2">
      <c r="A512" s="5">
        <v>498</v>
      </c>
      <c r="B512" s="153"/>
      <c r="C512" s="84" t="str">
        <f>Цены!B502</f>
        <v>Установка экрана для радиатора из МДФ (без изготовления)</v>
      </c>
      <c r="D512" s="85" t="str">
        <f>Цены!C502</f>
        <v>шт.</v>
      </c>
      <c r="E512" s="152">
        <v>1</v>
      </c>
      <c r="F512" s="86">
        <f>Цены!E502</f>
        <v>972</v>
      </c>
      <c r="G512" s="111">
        <f t="shared" si="45"/>
        <v>972</v>
      </c>
      <c r="H512" s="20"/>
    </row>
    <row r="513" spans="1:8" x14ac:dyDescent="0.2">
      <c r="A513" s="5">
        <v>499</v>
      </c>
      <c r="B513" s="153"/>
      <c r="C513" s="154" t="str">
        <f>Цены!B503</f>
        <v>&lt;Запасные строчки&gt;</v>
      </c>
      <c r="D513" s="155">
        <f>Цены!C503</f>
        <v>0</v>
      </c>
      <c r="E513" s="152"/>
      <c r="F513" s="156">
        <f>Цены!E503</f>
        <v>0</v>
      </c>
      <c r="G513" s="111">
        <f>E513*F513</f>
        <v>0</v>
      </c>
      <c r="H513" s="20"/>
    </row>
    <row r="514" spans="1:8" x14ac:dyDescent="0.2">
      <c r="A514" s="5">
        <v>500</v>
      </c>
      <c r="B514" s="153"/>
      <c r="C514" s="154" t="str">
        <f>Цены!B504</f>
        <v>&lt;Запасные строчки&gt;</v>
      </c>
      <c r="D514" s="155">
        <f>Цены!C504</f>
        <v>0</v>
      </c>
      <c r="E514" s="152"/>
      <c r="F514" s="156">
        <f>Цены!E504</f>
        <v>0</v>
      </c>
      <c r="G514" s="111">
        <f>E514*F514</f>
        <v>0</v>
      </c>
      <c r="H514" s="20"/>
    </row>
    <row r="515" spans="1:8" x14ac:dyDescent="0.2">
      <c r="A515" s="5">
        <v>501</v>
      </c>
      <c r="B515" s="153"/>
      <c r="C515" s="154" t="str">
        <f>Цены!B505</f>
        <v>&lt;Запасные строчки&gt;</v>
      </c>
      <c r="D515" s="155">
        <f>Цены!C505</f>
        <v>0</v>
      </c>
      <c r="E515" s="152"/>
      <c r="F515" s="156">
        <f>Цены!E505</f>
        <v>0</v>
      </c>
      <c r="G515" s="111">
        <f>E515*F515</f>
        <v>0</v>
      </c>
      <c r="H515" s="20"/>
    </row>
    <row r="516" spans="1:8" x14ac:dyDescent="0.2">
      <c r="A516" s="5">
        <v>502</v>
      </c>
      <c r="B516" s="153"/>
      <c r="C516" s="154" t="str">
        <f>Цены!B506</f>
        <v>&lt;Запасные строчки&gt;</v>
      </c>
      <c r="D516" s="155">
        <f>Цены!C506</f>
        <v>0</v>
      </c>
      <c r="E516" s="152"/>
      <c r="F516" s="156">
        <f>Цены!E506</f>
        <v>0</v>
      </c>
      <c r="G516" s="111">
        <f>E516*F516</f>
        <v>0</v>
      </c>
      <c r="H516" s="20"/>
    </row>
    <row r="517" spans="1:8" x14ac:dyDescent="0.2">
      <c r="A517" s="5">
        <v>503</v>
      </c>
      <c r="B517" s="153"/>
      <c r="C517" s="154" t="str">
        <f>Цены!B507</f>
        <v>&lt;Запасные строчки&gt;</v>
      </c>
      <c r="D517" s="155">
        <f>Цены!C507</f>
        <v>0</v>
      </c>
      <c r="E517" s="152"/>
      <c r="F517" s="156">
        <f>Цены!E507</f>
        <v>0</v>
      </c>
      <c r="G517" s="111">
        <f>E517*F517</f>
        <v>0</v>
      </c>
      <c r="H517" s="20"/>
    </row>
    <row r="518" spans="1:8" x14ac:dyDescent="0.2">
      <c r="A518" s="5">
        <v>504</v>
      </c>
      <c r="B518" s="5" t="str">
        <f>B333</f>
        <v/>
      </c>
      <c r="C518" s="433" t="s">
        <v>363</v>
      </c>
      <c r="D518" s="433"/>
      <c r="E518" s="433"/>
      <c r="F518" s="433"/>
      <c r="G518" s="112">
        <f>SUMIF(B335:B517,1,G335:G517)</f>
        <v>0</v>
      </c>
      <c r="H518" s="20"/>
    </row>
    <row r="519" spans="1:8" ht="25.5" x14ac:dyDescent="0.2">
      <c r="A519" s="5">
        <v>505</v>
      </c>
      <c r="B519" s="103" t="str">
        <f>IF(SUM(B520:B583)&gt;0,1,"")</f>
        <v/>
      </c>
      <c r="C519" s="97" t="str">
        <f ca="1">C1&amp;". Электромонтажные  работы"</f>
        <v>13. Электромонтажные  работы</v>
      </c>
      <c r="D519" s="98" t="s">
        <v>804</v>
      </c>
      <c r="E519" s="107" t="s">
        <v>531</v>
      </c>
      <c r="F519" s="99" t="s">
        <v>805</v>
      </c>
      <c r="G519" s="110" t="s">
        <v>578</v>
      </c>
      <c r="H519" s="20"/>
    </row>
    <row r="520" spans="1:8" ht="38.25" x14ac:dyDescent="0.2">
      <c r="A520" s="5">
        <v>506</v>
      </c>
      <c r="B520" s="153"/>
      <c r="C520" s="84" t="str">
        <f>Цены!B510</f>
        <v>Штробление кирпичных/гипсолитовых/пеноблочных стен под элкабель</v>
      </c>
      <c r="D520" s="85" t="str">
        <f>Цены!C510</f>
        <v>м/п</v>
      </c>
      <c r="E520" s="152">
        <f>$D$9</f>
        <v>0</v>
      </c>
      <c r="F520" s="86">
        <f>Цены!E510</f>
        <v>450</v>
      </c>
      <c r="G520" s="111">
        <f t="shared" ref="G520:G551" si="46">E520*F520</f>
        <v>0</v>
      </c>
      <c r="H520" s="20"/>
    </row>
    <row r="521" spans="1:8" x14ac:dyDescent="0.2">
      <c r="A521" s="5">
        <v>507</v>
      </c>
      <c r="B521" s="153"/>
      <c r="C521" s="84" t="str">
        <f>Цены!B511</f>
        <v>Штробление бетонных стен под элкабель</v>
      </c>
      <c r="D521" s="85" t="str">
        <f>Цены!C511</f>
        <v>м/п</v>
      </c>
      <c r="E521" s="152">
        <v>40</v>
      </c>
      <c r="F521" s="86">
        <f>Цены!E511</f>
        <v>780</v>
      </c>
      <c r="G521" s="111">
        <f t="shared" si="46"/>
        <v>31200</v>
      </c>
      <c r="H521" s="20"/>
    </row>
    <row r="522" spans="1:8" x14ac:dyDescent="0.2">
      <c r="A522" s="5">
        <v>508</v>
      </c>
      <c r="B522" s="153"/>
      <c r="C522" s="84" t="str">
        <f>Цены!B512</f>
        <v>Заделка штроб</v>
      </c>
      <c r="D522" s="85" t="str">
        <f>Цены!C512</f>
        <v>м/п</v>
      </c>
      <c r="E522" s="152">
        <v>40</v>
      </c>
      <c r="F522" s="86">
        <f>Цены!E512</f>
        <v>108</v>
      </c>
      <c r="G522" s="111">
        <f t="shared" si="46"/>
        <v>4320</v>
      </c>
      <c r="H522" s="20"/>
    </row>
    <row r="523" spans="1:8" x14ac:dyDescent="0.2">
      <c r="A523" s="5">
        <v>509</v>
      </c>
      <c r="B523" s="153"/>
      <c r="C523" s="84" t="str">
        <f>Цены!B513</f>
        <v xml:space="preserve">Высверливание чаши под подрозетник в бетоне </v>
      </c>
      <c r="D523" s="85" t="str">
        <f>Цены!C513</f>
        <v>шт.</v>
      </c>
      <c r="E523" s="152">
        <v>35</v>
      </c>
      <c r="F523" s="86">
        <f>Цены!E513</f>
        <v>780</v>
      </c>
      <c r="G523" s="111">
        <f t="shared" si="46"/>
        <v>27300</v>
      </c>
      <c r="H523" s="20"/>
    </row>
    <row r="524" spans="1:8" ht="25.5" x14ac:dyDescent="0.2">
      <c r="A524" s="5">
        <v>510</v>
      </c>
      <c r="B524" s="153"/>
      <c r="C524" s="84" t="str">
        <f>Цены!B514</f>
        <v xml:space="preserve">Высверливание чаши под подрозетник в гипсолите/Пеноблоке </v>
      </c>
      <c r="D524" s="85" t="str">
        <f>Цены!C514</f>
        <v>шт.</v>
      </c>
      <c r="E524" s="152">
        <v>1</v>
      </c>
      <c r="F524" s="86">
        <f>Цены!E514</f>
        <v>420</v>
      </c>
      <c r="G524" s="111">
        <f t="shared" si="46"/>
        <v>420</v>
      </c>
      <c r="H524" s="20"/>
    </row>
    <row r="525" spans="1:8" x14ac:dyDescent="0.2">
      <c r="A525" s="5">
        <v>511</v>
      </c>
      <c r="B525" s="153"/>
      <c r="C525" s="84" t="str">
        <f>Цены!B515</f>
        <v>Высверливание отверстия под подрозетник в ГКЛ</v>
      </c>
      <c r="D525" s="85" t="str">
        <f>Цены!C515</f>
        <v>шт.</v>
      </c>
      <c r="E525" s="152">
        <v>1</v>
      </c>
      <c r="F525" s="86">
        <f>Цены!E515</f>
        <v>381</v>
      </c>
      <c r="G525" s="111">
        <f t="shared" si="46"/>
        <v>381</v>
      </c>
      <c r="H525" s="20"/>
    </row>
    <row r="526" spans="1:8" x14ac:dyDescent="0.2">
      <c r="A526" s="5">
        <v>512</v>
      </c>
      <c r="B526" s="153"/>
      <c r="C526" s="84" t="str">
        <f>Цены!B516</f>
        <v xml:space="preserve">Высверливание чаши под подрозетник в кирпиче </v>
      </c>
      <c r="D526" s="85" t="str">
        <f>Цены!C516</f>
        <v>шт.</v>
      </c>
      <c r="E526" s="152">
        <v>1</v>
      </c>
      <c r="F526" s="86">
        <f>Цены!E516</f>
        <v>668</v>
      </c>
      <c r="G526" s="111">
        <f t="shared" si="46"/>
        <v>668</v>
      </c>
      <c r="H526" s="20"/>
    </row>
    <row r="527" spans="1:8" x14ac:dyDescent="0.2">
      <c r="A527" s="5">
        <v>513</v>
      </c>
      <c r="B527" s="153"/>
      <c r="C527" s="84" t="str">
        <f>Цены!B517</f>
        <v xml:space="preserve">Установка подрозетника </v>
      </c>
      <c r="D527" s="85" t="str">
        <f>Цены!C517</f>
        <v>шт.</v>
      </c>
      <c r="E527" s="152">
        <v>35</v>
      </c>
      <c r="F527" s="86">
        <f>Цены!E517</f>
        <v>186</v>
      </c>
      <c r="G527" s="111">
        <f t="shared" si="46"/>
        <v>6510</v>
      </c>
      <c r="H527" s="20"/>
    </row>
    <row r="528" spans="1:8" x14ac:dyDescent="0.2">
      <c r="A528" s="5">
        <v>514</v>
      </c>
      <c r="B528" s="153"/>
      <c r="C528" s="84" t="str">
        <f>Цены!B518</f>
        <v>Установка механизма, панели электроточки</v>
      </c>
      <c r="D528" s="85" t="str">
        <f>Цены!C518</f>
        <v>шт.</v>
      </c>
      <c r="E528" s="152">
        <v>35</v>
      </c>
      <c r="F528" s="86">
        <f>Цены!E518</f>
        <v>638</v>
      </c>
      <c r="G528" s="111">
        <f t="shared" si="46"/>
        <v>22330</v>
      </c>
      <c r="H528" s="20"/>
    </row>
    <row r="529" spans="1:8" x14ac:dyDescent="0.2">
      <c r="A529" s="5">
        <v>515</v>
      </c>
      <c r="B529" s="153"/>
      <c r="C529" s="84" t="str">
        <f>Цены!B519</f>
        <v>Установка электроточки накладной</v>
      </c>
      <c r="D529" s="85" t="str">
        <f>Цены!C519</f>
        <v>шт.</v>
      </c>
      <c r="E529" s="152">
        <v>1</v>
      </c>
      <c r="F529" s="86">
        <f>Цены!E519</f>
        <v>488</v>
      </c>
      <c r="G529" s="111">
        <f t="shared" si="46"/>
        <v>488</v>
      </c>
      <c r="H529" s="20"/>
    </row>
    <row r="530" spans="1:8" x14ac:dyDescent="0.2">
      <c r="A530" s="5">
        <v>516</v>
      </c>
      <c r="B530" s="153"/>
      <c r="C530" s="84" t="str">
        <f>Цены!B520</f>
        <v>Установка диммера</v>
      </c>
      <c r="D530" s="85" t="str">
        <f>Цены!C520</f>
        <v>шт.</v>
      </c>
      <c r="E530" s="152">
        <v>1</v>
      </c>
      <c r="F530" s="86">
        <f>Цены!E520</f>
        <v>983</v>
      </c>
      <c r="G530" s="111">
        <f t="shared" si="46"/>
        <v>983</v>
      </c>
      <c r="H530" s="20"/>
    </row>
    <row r="531" spans="1:8" x14ac:dyDescent="0.2">
      <c r="A531" s="5">
        <v>517</v>
      </c>
      <c r="B531" s="153"/>
      <c r="C531" s="84" t="str">
        <f>Цены!B521</f>
        <v xml:space="preserve">Установка перекрестного выключателя </v>
      </c>
      <c r="D531" s="85" t="str">
        <f>Цены!C521</f>
        <v>шт.</v>
      </c>
      <c r="E531" s="152">
        <v>1</v>
      </c>
      <c r="F531" s="86">
        <f>Цены!E521</f>
        <v>1028</v>
      </c>
      <c r="G531" s="111">
        <f t="shared" si="46"/>
        <v>1028</v>
      </c>
      <c r="H531" s="20"/>
    </row>
    <row r="532" spans="1:8" x14ac:dyDescent="0.2">
      <c r="A532" s="5">
        <v>518</v>
      </c>
      <c r="B532" s="153"/>
      <c r="C532" s="84" t="str">
        <f>Цены!B522</f>
        <v xml:space="preserve">Установка проходного выключателя </v>
      </c>
      <c r="D532" s="85" t="str">
        <f>Цены!C522</f>
        <v>шт.</v>
      </c>
      <c r="E532" s="152">
        <v>1</v>
      </c>
      <c r="F532" s="86">
        <f>Цены!E522</f>
        <v>713</v>
      </c>
      <c r="G532" s="111">
        <f t="shared" si="46"/>
        <v>713</v>
      </c>
      <c r="H532" s="20"/>
    </row>
    <row r="533" spans="1:8" ht="25.5" x14ac:dyDescent="0.2">
      <c r="A533" s="5">
        <v>519</v>
      </c>
      <c r="B533" s="153"/>
      <c r="C533" s="84" t="str">
        <f>Цены!B523</f>
        <v>Установка проходного 2х клавишного выключателя</v>
      </c>
      <c r="D533" s="85" t="str">
        <f>Цены!C523</f>
        <v>шт.</v>
      </c>
      <c r="E533" s="152">
        <v>1</v>
      </c>
      <c r="F533" s="86">
        <f>Цены!E523</f>
        <v>912</v>
      </c>
      <c r="G533" s="111">
        <f t="shared" si="46"/>
        <v>912</v>
      </c>
      <c r="H533" s="20"/>
    </row>
    <row r="534" spans="1:8" ht="25.5" x14ac:dyDescent="0.2">
      <c r="A534" s="5">
        <v>520</v>
      </c>
      <c r="B534" s="153"/>
      <c r="C534" s="84" t="str">
        <f>Цены!B524</f>
        <v xml:space="preserve">Установка проходного 3х клавишного выключателя </v>
      </c>
      <c r="D534" s="85" t="str">
        <f>Цены!C524</f>
        <v>шт.</v>
      </c>
      <c r="E534" s="152">
        <v>1</v>
      </c>
      <c r="F534" s="86">
        <f>Цены!E524</f>
        <v>954</v>
      </c>
      <c r="G534" s="111">
        <f t="shared" si="46"/>
        <v>954</v>
      </c>
      <c r="H534" s="20"/>
    </row>
    <row r="535" spans="1:8" x14ac:dyDescent="0.2">
      <c r="A535" s="5">
        <v>521</v>
      </c>
      <c r="B535" s="153"/>
      <c r="C535" s="84" t="str">
        <f>Цены!B525</f>
        <v>Установка электроточки в ГКЛ</v>
      </c>
      <c r="D535" s="85" t="str">
        <f>Цены!C525</f>
        <v>шт.</v>
      </c>
      <c r="E535" s="152">
        <v>1</v>
      </c>
      <c r="F535" s="86">
        <f>Цены!E525</f>
        <v>612</v>
      </c>
      <c r="G535" s="111">
        <f t="shared" si="46"/>
        <v>612</v>
      </c>
      <c r="H535" s="20"/>
    </row>
    <row r="536" spans="1:8" x14ac:dyDescent="0.2">
      <c r="A536" s="5">
        <v>522</v>
      </c>
      <c r="B536" s="153"/>
      <c r="C536" s="84" t="str">
        <f>Цены!B526</f>
        <v>Установка 3х фазной розетки накладной</v>
      </c>
      <c r="D536" s="85" t="str">
        <f>Цены!C526</f>
        <v>шт.</v>
      </c>
      <c r="E536" s="152">
        <v>1</v>
      </c>
      <c r="F536" s="86">
        <f>Цены!E526</f>
        <v>702</v>
      </c>
      <c r="G536" s="111">
        <f t="shared" si="46"/>
        <v>702</v>
      </c>
      <c r="H536" s="20"/>
    </row>
    <row r="537" spans="1:8" x14ac:dyDescent="0.2">
      <c r="A537" s="5">
        <v>523</v>
      </c>
      <c r="B537" s="153"/>
      <c r="C537" s="84" t="str">
        <f>Цены!B527</f>
        <v>Установка светильника трекового</v>
      </c>
      <c r="D537" s="85" t="str">
        <f>Цены!C527</f>
        <v>шт.</v>
      </c>
      <c r="E537" s="152">
        <v>6</v>
      </c>
      <c r="F537" s="86">
        <f>Цены!E527</f>
        <v>518</v>
      </c>
      <c r="G537" s="111">
        <f t="shared" si="46"/>
        <v>3108</v>
      </c>
      <c r="H537" s="20"/>
    </row>
    <row r="538" spans="1:8" ht="25.5" x14ac:dyDescent="0.2">
      <c r="A538" s="5">
        <v>524</v>
      </c>
      <c r="B538" s="153"/>
      <c r="C538" s="84" t="str">
        <f>Цены!B528</f>
        <v>Установка 3х фазной розетки внутренней установки</v>
      </c>
      <c r="D538" s="85" t="str">
        <f>Цены!C528</f>
        <v>шт.</v>
      </c>
      <c r="E538" s="152">
        <v>1</v>
      </c>
      <c r="F538" s="86">
        <f>Цены!E528</f>
        <v>1053</v>
      </c>
      <c r="G538" s="111">
        <f t="shared" si="46"/>
        <v>1053</v>
      </c>
      <c r="H538" s="20"/>
    </row>
    <row r="539" spans="1:8" x14ac:dyDescent="0.2">
      <c r="A539" s="5">
        <v>525</v>
      </c>
      <c r="B539" s="153"/>
      <c r="C539" s="84" t="str">
        <f>Цены!B529</f>
        <v>Монтаж встраиваемого линейного освещения</v>
      </c>
      <c r="D539" s="85" t="str">
        <f>Цены!C529</f>
        <v>м/п</v>
      </c>
      <c r="E539" s="152">
        <f>$D$9</f>
        <v>0</v>
      </c>
      <c r="F539" s="86">
        <f>Цены!E529</f>
        <v>5961</v>
      </c>
      <c r="G539" s="111">
        <f t="shared" si="46"/>
        <v>0</v>
      </c>
      <c r="H539" s="20"/>
    </row>
    <row r="540" spans="1:8" ht="25.5" x14ac:dyDescent="0.2">
      <c r="A540" s="5">
        <v>526</v>
      </c>
      <c r="B540" s="153"/>
      <c r="C540" s="84" t="str">
        <f>Цены!B530</f>
        <v>Установка трекового освещения (без монтажа осветительных приборов)</v>
      </c>
      <c r="D540" s="85" t="str">
        <f>Цены!C530</f>
        <v>м/п</v>
      </c>
      <c r="E540" s="152">
        <v>6</v>
      </c>
      <c r="F540" s="86">
        <f>Цены!E530</f>
        <v>498</v>
      </c>
      <c r="G540" s="111">
        <f t="shared" si="46"/>
        <v>2988</v>
      </c>
      <c r="H540" s="20"/>
    </row>
    <row r="541" spans="1:8" x14ac:dyDescent="0.2">
      <c r="A541" s="5">
        <v>527</v>
      </c>
      <c r="B541" s="153"/>
      <c r="C541" s="84" t="str">
        <f>Цены!B531</f>
        <v>Установка люстры (без сборки)</v>
      </c>
      <c r="D541" s="85" t="str">
        <f>Цены!C531</f>
        <v>шт.</v>
      </c>
      <c r="E541" s="152">
        <v>1</v>
      </c>
      <c r="F541" s="86">
        <f>Цены!E531</f>
        <v>2168</v>
      </c>
      <c r="G541" s="111">
        <f t="shared" si="46"/>
        <v>2168</v>
      </c>
      <c r="H541" s="20"/>
    </row>
    <row r="542" spans="1:8" ht="25.5" x14ac:dyDescent="0.2">
      <c r="A542" s="5">
        <v>528</v>
      </c>
      <c r="B542" s="153"/>
      <c r="C542" s="84" t="str">
        <f>Цены!B532</f>
        <v>Установка встраиваемых светильников под окраску</v>
      </c>
      <c r="D542" s="85" t="str">
        <f>Цены!C532</f>
        <v>шт.</v>
      </c>
      <c r="E542" s="152">
        <v>1</v>
      </c>
      <c r="F542" s="86">
        <f>Цены!E532</f>
        <v>2670</v>
      </c>
      <c r="G542" s="111">
        <f t="shared" si="46"/>
        <v>2670</v>
      </c>
      <c r="H542" s="20"/>
    </row>
    <row r="543" spans="1:8" x14ac:dyDescent="0.2">
      <c r="A543" s="5">
        <v>529</v>
      </c>
      <c r="B543" s="153"/>
      <c r="C543" s="84" t="str">
        <f>Цены!B533</f>
        <v>Установка светильников точечных</v>
      </c>
      <c r="D543" s="85" t="str">
        <f>Цены!C533</f>
        <v>шт.</v>
      </c>
      <c r="E543" s="152">
        <v>6</v>
      </c>
      <c r="F543" s="86">
        <f>Цены!E533</f>
        <v>450</v>
      </c>
      <c r="G543" s="111">
        <f t="shared" si="46"/>
        <v>2700</v>
      </c>
      <c r="H543" s="20"/>
    </row>
    <row r="544" spans="1:8" x14ac:dyDescent="0.2">
      <c r="A544" s="5">
        <v>530</v>
      </c>
      <c r="B544" s="153"/>
      <c r="C544" s="84" t="str">
        <f>Цены!B534</f>
        <v>Установка светильника настенного,бра</v>
      </c>
      <c r="D544" s="85" t="str">
        <f>Цены!C534</f>
        <v>шт.</v>
      </c>
      <c r="E544" s="152">
        <v>1</v>
      </c>
      <c r="F544" s="86">
        <f>Цены!E534</f>
        <v>956</v>
      </c>
      <c r="G544" s="111">
        <f t="shared" si="46"/>
        <v>956</v>
      </c>
      <c r="H544" s="20"/>
    </row>
    <row r="545" spans="1:8" x14ac:dyDescent="0.2">
      <c r="A545" s="5">
        <v>531</v>
      </c>
      <c r="B545" s="153"/>
      <c r="C545" s="84" t="str">
        <f>Цены!B535</f>
        <v>Установка светодиодной ленты</v>
      </c>
      <c r="D545" s="85" t="str">
        <f>Цены!C535</f>
        <v>м/п</v>
      </c>
      <c r="E545" s="152">
        <v>8</v>
      </c>
      <c r="F545" s="86">
        <f>Цены!E535</f>
        <v>563</v>
      </c>
      <c r="G545" s="111">
        <f t="shared" si="46"/>
        <v>4504</v>
      </c>
      <c r="H545" s="20"/>
    </row>
    <row r="546" spans="1:8" ht="25.5" x14ac:dyDescent="0.2">
      <c r="A546" s="5">
        <v>532</v>
      </c>
      <c r="B546" s="153"/>
      <c r="C546" s="84" t="str">
        <f>Цены!B536</f>
        <v>Установка светодиодной ленты в алюминиевом коробе</v>
      </c>
      <c r="D546" s="85" t="str">
        <f>Цены!C536</f>
        <v>м/п</v>
      </c>
      <c r="E546" s="152">
        <f>$D$9</f>
        <v>0</v>
      </c>
      <c r="F546" s="86">
        <f>Цены!E536</f>
        <v>623</v>
      </c>
      <c r="G546" s="111">
        <f t="shared" si="46"/>
        <v>0</v>
      </c>
      <c r="H546" s="20"/>
    </row>
    <row r="547" spans="1:8" x14ac:dyDescent="0.2">
      <c r="A547" s="5">
        <v>533</v>
      </c>
      <c r="B547" s="153"/>
      <c r="C547" s="84" t="str">
        <f>Цены!B537</f>
        <v xml:space="preserve">Прокладка кабеля в гофре </v>
      </c>
      <c r="D547" s="85" t="str">
        <f>Цены!C537</f>
        <v>м/п</v>
      </c>
      <c r="E547" s="152">
        <f>$D$9*6</f>
        <v>0</v>
      </c>
      <c r="F547" s="86">
        <f>Цены!E537</f>
        <v>570</v>
      </c>
      <c r="G547" s="111">
        <f t="shared" si="46"/>
        <v>0</v>
      </c>
      <c r="H547" s="20"/>
    </row>
    <row r="548" spans="1:8" x14ac:dyDescent="0.2">
      <c r="A548" s="5">
        <v>534</v>
      </c>
      <c r="B548" s="153"/>
      <c r="C548" s="84" t="str">
        <f>Цены!B538</f>
        <v>Прокладка кабеля</v>
      </c>
      <c r="D548" s="85" t="str">
        <f>Цены!C538</f>
        <v>м/п</v>
      </c>
      <c r="E548" s="152">
        <f>$D$9</f>
        <v>0</v>
      </c>
      <c r="F548" s="86">
        <f>Цены!E538</f>
        <v>375</v>
      </c>
      <c r="G548" s="111">
        <f t="shared" si="46"/>
        <v>0</v>
      </c>
      <c r="H548" s="20"/>
    </row>
    <row r="549" spans="1:8" x14ac:dyDescent="0.2">
      <c r="A549" s="5">
        <v>535</v>
      </c>
      <c r="B549" s="153"/>
      <c r="C549" s="84" t="str">
        <f>Цены!B539</f>
        <v>Прокладка кабеля телефонного/интернет UTP</v>
      </c>
      <c r="D549" s="85" t="str">
        <f>Цены!C539</f>
        <v>м/п</v>
      </c>
      <c r="E549" s="152">
        <v>1</v>
      </c>
      <c r="F549" s="86">
        <f>Цены!E539</f>
        <v>165</v>
      </c>
      <c r="G549" s="111">
        <f t="shared" si="46"/>
        <v>165</v>
      </c>
      <c r="H549" s="20"/>
    </row>
    <row r="550" spans="1:8" x14ac:dyDescent="0.2">
      <c r="A550" s="5">
        <v>536</v>
      </c>
      <c r="B550" s="153"/>
      <c r="C550" s="84" t="str">
        <f>Цены!B540</f>
        <v>Установка  кабель-канала</v>
      </c>
      <c r="D550" s="85" t="str">
        <f>Цены!C540</f>
        <v>м/п</v>
      </c>
      <c r="E550" s="152">
        <f>$D$9</f>
        <v>0</v>
      </c>
      <c r="F550" s="86">
        <f>Цены!E540</f>
        <v>180</v>
      </c>
      <c r="G550" s="111">
        <f t="shared" si="46"/>
        <v>0</v>
      </c>
      <c r="H550" s="20"/>
    </row>
    <row r="551" spans="1:8" x14ac:dyDescent="0.2">
      <c r="A551" s="5">
        <v>537</v>
      </c>
      <c r="B551" s="153"/>
      <c r="C551" s="84" t="str">
        <f>Цены!B541</f>
        <v>Монтаж кабельного лотка металл</v>
      </c>
      <c r="D551" s="85" t="str">
        <f>Цены!C541</f>
        <v>м/п</v>
      </c>
      <c r="E551" s="152">
        <v>1</v>
      </c>
      <c r="F551" s="86">
        <f>Цены!E541</f>
        <v>261</v>
      </c>
      <c r="G551" s="111">
        <f t="shared" si="46"/>
        <v>261</v>
      </c>
      <c r="H551" s="20"/>
    </row>
    <row r="552" spans="1:8" x14ac:dyDescent="0.2">
      <c r="A552" s="5">
        <v>538</v>
      </c>
      <c r="B552" s="153"/>
      <c r="C552" s="84" t="str">
        <f>Цены!B542</f>
        <v>Установка контроллера для светодиодной ленты</v>
      </c>
      <c r="D552" s="85" t="str">
        <f>Цены!C542</f>
        <v>шт.</v>
      </c>
      <c r="E552" s="152">
        <v>1</v>
      </c>
      <c r="F552" s="86">
        <f>Цены!E542</f>
        <v>1757</v>
      </c>
      <c r="G552" s="111">
        <f t="shared" ref="G552:G583" si="47">E552*F552</f>
        <v>1757</v>
      </c>
      <c r="H552" s="20"/>
    </row>
    <row r="553" spans="1:8" x14ac:dyDescent="0.2">
      <c r="A553" s="5">
        <v>539</v>
      </c>
      <c r="B553" s="153"/>
      <c r="C553" s="84" t="str">
        <f>Цены!B543</f>
        <v>Установка автоматического выключателя</v>
      </c>
      <c r="D553" s="85" t="str">
        <f>Цены!C543</f>
        <v>шт.</v>
      </c>
      <c r="E553" s="152">
        <v>8</v>
      </c>
      <c r="F553" s="86">
        <f>Цены!E543</f>
        <v>791</v>
      </c>
      <c r="G553" s="111">
        <f t="shared" si="47"/>
        <v>6328</v>
      </c>
      <c r="H553" s="20"/>
    </row>
    <row r="554" spans="1:8" x14ac:dyDescent="0.2">
      <c r="A554" s="5">
        <v>540</v>
      </c>
      <c r="B554" s="153"/>
      <c r="C554" s="84" t="str">
        <f>Цены!B544</f>
        <v>Установка дифф автоматического выключателя</v>
      </c>
      <c r="D554" s="85" t="str">
        <f>Цены!C544</f>
        <v>шт.</v>
      </c>
      <c r="E554" s="152">
        <v>3</v>
      </c>
      <c r="F554" s="86">
        <f>Цены!E544</f>
        <v>1218</v>
      </c>
      <c r="G554" s="111">
        <f t="shared" si="47"/>
        <v>3654</v>
      </c>
      <c r="H554" s="20"/>
    </row>
    <row r="555" spans="1:8" x14ac:dyDescent="0.2">
      <c r="A555" s="5">
        <v>541</v>
      </c>
      <c r="B555" s="153"/>
      <c r="C555" s="84" t="str">
        <f>Цены!B545</f>
        <v>Установка УЗО</v>
      </c>
      <c r="D555" s="85" t="str">
        <f>Цены!C545</f>
        <v>шт.</v>
      </c>
      <c r="E555" s="152">
        <v>3</v>
      </c>
      <c r="F555" s="86">
        <f>Цены!E545</f>
        <v>1389</v>
      </c>
      <c r="G555" s="111">
        <f t="shared" si="47"/>
        <v>4167</v>
      </c>
      <c r="H555" s="20"/>
    </row>
    <row r="556" spans="1:8" x14ac:dyDescent="0.2">
      <c r="A556" s="5">
        <v>542</v>
      </c>
      <c r="B556" s="153"/>
      <c r="C556" s="84" t="str">
        <f>Цены!B546</f>
        <v>Монтаж элщита накладного</v>
      </c>
      <c r="D556" s="85" t="str">
        <f>Цены!C546</f>
        <v>шт.</v>
      </c>
      <c r="E556" s="152">
        <v>1</v>
      </c>
      <c r="F556" s="86">
        <f>Цены!E546</f>
        <v>2636</v>
      </c>
      <c r="G556" s="111">
        <f t="shared" si="47"/>
        <v>2636</v>
      </c>
      <c r="H556" s="20"/>
    </row>
    <row r="557" spans="1:8" x14ac:dyDescent="0.2">
      <c r="A557" s="5">
        <v>543</v>
      </c>
      <c r="B557" s="153"/>
      <c r="C557" s="84" t="str">
        <f>Цены!B547</f>
        <v>Подключение к вводному щиту</v>
      </c>
      <c r="D557" s="85" t="str">
        <f>Цены!C547</f>
        <v>шт.</v>
      </c>
      <c r="E557" s="152">
        <v>1</v>
      </c>
      <c r="F557" s="86">
        <f>Цены!E547</f>
        <v>2265</v>
      </c>
      <c r="G557" s="111">
        <f t="shared" si="47"/>
        <v>2265</v>
      </c>
      <c r="H557" s="20"/>
    </row>
    <row r="558" spans="1:8" ht="25.5" x14ac:dyDescent="0.2">
      <c r="A558" s="5">
        <v>544</v>
      </c>
      <c r="B558" s="153"/>
      <c r="C558" s="84" t="str">
        <f>Цены!B548</f>
        <v>Соединение медных проводов пайкой+термоусадка</v>
      </c>
      <c r="D558" s="85" t="str">
        <f>Цены!C548</f>
        <v>шт.</v>
      </c>
      <c r="E558" s="152">
        <v>1</v>
      </c>
      <c r="F558" s="86">
        <f>Цены!E548</f>
        <v>510</v>
      </c>
      <c r="G558" s="111">
        <f t="shared" si="47"/>
        <v>510</v>
      </c>
      <c r="H558" s="20"/>
    </row>
    <row r="559" spans="1:8" x14ac:dyDescent="0.2">
      <c r="A559" s="5">
        <v>545</v>
      </c>
      <c r="B559" s="153"/>
      <c r="C559" s="84" t="str">
        <f>Цены!B549</f>
        <v>Наращивание кабеля (спайка + терм усадка)</v>
      </c>
      <c r="D559" s="85" t="str">
        <f>Цены!C549</f>
        <v>шт.</v>
      </c>
      <c r="E559" s="152">
        <v>1</v>
      </c>
      <c r="F559" s="86">
        <f>Цены!E549</f>
        <v>510</v>
      </c>
      <c r="G559" s="111">
        <f t="shared" si="47"/>
        <v>510</v>
      </c>
      <c r="H559" s="20"/>
    </row>
    <row r="560" spans="1:8" x14ac:dyDescent="0.2">
      <c r="A560" s="5">
        <v>546</v>
      </c>
      <c r="B560" s="153"/>
      <c r="C560" s="84" t="str">
        <f>Цены!B550</f>
        <v>Установка распределительной коробки накладной</v>
      </c>
      <c r="D560" s="85" t="str">
        <f>Цены!C550</f>
        <v>шт.</v>
      </c>
      <c r="E560" s="152">
        <v>1</v>
      </c>
      <c r="F560" s="86">
        <f>Цены!E550</f>
        <v>855</v>
      </c>
      <c r="G560" s="111">
        <f t="shared" si="47"/>
        <v>855</v>
      </c>
      <c r="H560" s="20"/>
    </row>
    <row r="561" spans="1:8" ht="25.5" x14ac:dyDescent="0.2">
      <c r="A561" s="5">
        <v>547</v>
      </c>
      <c r="B561" s="153"/>
      <c r="C561" s="84" t="str">
        <f>Цены!B551</f>
        <v>Монтаж элщита до 6 автоматов кирпичной стене (ПГП,пеноблок)</v>
      </c>
      <c r="D561" s="85" t="str">
        <f>Цены!C551</f>
        <v>шт.</v>
      </c>
      <c r="E561" s="152">
        <v>1</v>
      </c>
      <c r="F561" s="86">
        <f>Цены!E551</f>
        <v>2847</v>
      </c>
      <c r="G561" s="111">
        <f t="shared" si="47"/>
        <v>2847</v>
      </c>
      <c r="H561" s="20"/>
    </row>
    <row r="562" spans="1:8" ht="25.5" x14ac:dyDescent="0.2">
      <c r="A562" s="5">
        <v>548</v>
      </c>
      <c r="B562" s="153"/>
      <c r="C562" s="84" t="str">
        <f>Цены!B552</f>
        <v>Монтаж элщита до 16 автоматов в кирпичной стене (ПГП,пеноблок)</v>
      </c>
      <c r="D562" s="85" t="str">
        <f>Цены!C552</f>
        <v>шт.</v>
      </c>
      <c r="E562" s="152">
        <v>1</v>
      </c>
      <c r="F562" s="86">
        <f>Цены!E552</f>
        <v>3618</v>
      </c>
      <c r="G562" s="111">
        <f t="shared" si="47"/>
        <v>3618</v>
      </c>
      <c r="H562" s="20"/>
    </row>
    <row r="563" spans="1:8" ht="25.5" x14ac:dyDescent="0.2">
      <c r="A563" s="5">
        <v>549</v>
      </c>
      <c r="B563" s="153"/>
      <c r="C563" s="84" t="str">
        <f>Цены!B553</f>
        <v>Монтаж элщита до 24 автоматов в кирпичной стене  (ПГП,пеноблок)</v>
      </c>
      <c r="D563" s="85" t="str">
        <f>Цены!C553</f>
        <v>шт.</v>
      </c>
      <c r="E563" s="152">
        <v>1</v>
      </c>
      <c r="F563" s="86">
        <f>Цены!E553</f>
        <v>4392</v>
      </c>
      <c r="G563" s="111">
        <f t="shared" si="47"/>
        <v>4392</v>
      </c>
      <c r="H563" s="20"/>
    </row>
    <row r="564" spans="1:8" ht="25.5" x14ac:dyDescent="0.2">
      <c r="A564" s="5">
        <v>550</v>
      </c>
      <c r="B564" s="153"/>
      <c r="C564" s="84" t="str">
        <f>Цены!B554</f>
        <v>Монтаж элщита свыше 24 автоматов в кирпичной стене  (ПГП,пеноблок)</v>
      </c>
      <c r="D564" s="85" t="str">
        <f>Цены!C554</f>
        <v>шт.</v>
      </c>
      <c r="E564" s="152">
        <v>1</v>
      </c>
      <c r="F564" s="86">
        <f>Цены!E554</f>
        <v>8700</v>
      </c>
      <c r="G564" s="111">
        <f t="shared" si="47"/>
        <v>8700</v>
      </c>
      <c r="H564" s="20"/>
    </row>
    <row r="565" spans="1:8" x14ac:dyDescent="0.2">
      <c r="A565" s="5">
        <v>551</v>
      </c>
      <c r="B565" s="153"/>
      <c r="C565" s="84" t="str">
        <f>Цены!B555</f>
        <v>Монтаж элщита до 6 автоматов в бетонной стене</v>
      </c>
      <c r="D565" s="85" t="str">
        <f>Цены!C555</f>
        <v>шт.</v>
      </c>
      <c r="E565" s="152">
        <v>1</v>
      </c>
      <c r="F565" s="86">
        <f>Цены!E555</f>
        <v>4317</v>
      </c>
      <c r="G565" s="111">
        <f t="shared" si="47"/>
        <v>4317</v>
      </c>
      <c r="H565" s="20"/>
    </row>
    <row r="566" spans="1:8" x14ac:dyDescent="0.2">
      <c r="A566" s="5">
        <v>552</v>
      </c>
      <c r="B566" s="153"/>
      <c r="C566" s="84" t="str">
        <f>Цены!B556</f>
        <v>Монтаж элщита до 12 автоматов в бетонной стене</v>
      </c>
      <c r="D566" s="85" t="str">
        <f>Цены!C556</f>
        <v>шт.</v>
      </c>
      <c r="E566" s="152">
        <v>1</v>
      </c>
      <c r="F566" s="86">
        <f>Цены!E556</f>
        <v>5013</v>
      </c>
      <c r="G566" s="111">
        <f t="shared" si="47"/>
        <v>5013</v>
      </c>
      <c r="H566" s="20"/>
    </row>
    <row r="567" spans="1:8" x14ac:dyDescent="0.2">
      <c r="A567" s="5">
        <v>553</v>
      </c>
      <c r="B567" s="153"/>
      <c r="C567" s="84" t="str">
        <f>Цены!B557</f>
        <v>Монтаж элщита до 18 автоматов в бетонной стене</v>
      </c>
      <c r="D567" s="85" t="str">
        <f>Цены!C557</f>
        <v>шт.</v>
      </c>
      <c r="E567" s="152">
        <v>1</v>
      </c>
      <c r="F567" s="86">
        <f>Цены!E557</f>
        <v>5718</v>
      </c>
      <c r="G567" s="111">
        <f t="shared" si="47"/>
        <v>5718</v>
      </c>
      <c r="H567" s="20"/>
    </row>
    <row r="568" spans="1:8" x14ac:dyDescent="0.2">
      <c r="A568" s="5">
        <v>554</v>
      </c>
      <c r="B568" s="153"/>
      <c r="C568" s="84" t="str">
        <f>Цены!B558</f>
        <v>Монтаж элщита до 24 автоматов в бетонной стене</v>
      </c>
      <c r="D568" s="85" t="str">
        <f>Цены!C558</f>
        <v>шт.</v>
      </c>
      <c r="E568" s="152">
        <v>1</v>
      </c>
      <c r="F568" s="86">
        <f>Цены!E558</f>
        <v>7674</v>
      </c>
      <c r="G568" s="111">
        <f t="shared" si="47"/>
        <v>7674</v>
      </c>
      <c r="H568" s="20"/>
    </row>
    <row r="569" spans="1:8" ht="25.5" x14ac:dyDescent="0.2">
      <c r="A569" s="5">
        <v>555</v>
      </c>
      <c r="B569" s="153"/>
      <c r="C569" s="84" t="str">
        <f>Цены!B559</f>
        <v>Монтаж элщита свыше 24 автоматов в бетонной стене</v>
      </c>
      <c r="D569" s="85" t="str">
        <f>Цены!C559</f>
        <v>шт.</v>
      </c>
      <c r="E569" s="152">
        <v>1</v>
      </c>
      <c r="F569" s="86">
        <f>Цены!E559</f>
        <v>15300</v>
      </c>
      <c r="G569" s="111">
        <f t="shared" si="47"/>
        <v>15300</v>
      </c>
      <c r="H569" s="20"/>
    </row>
    <row r="570" spans="1:8" x14ac:dyDescent="0.2">
      <c r="A570" s="5">
        <v>556</v>
      </c>
      <c r="B570" s="153"/>
      <c r="C570" s="84" t="str">
        <f>Цены!B560</f>
        <v>Комплексное расключение слаботочного щита</v>
      </c>
      <c r="D570" s="85" t="str">
        <f>Цены!C560</f>
        <v>шт.</v>
      </c>
      <c r="E570" s="152">
        <v>1</v>
      </c>
      <c r="F570" s="86">
        <f>Цены!E560</f>
        <v>2310</v>
      </c>
      <c r="G570" s="111">
        <f t="shared" si="47"/>
        <v>2310</v>
      </c>
      <c r="H570" s="20"/>
    </row>
    <row r="571" spans="1:8" x14ac:dyDescent="0.2">
      <c r="A571" s="5">
        <v>557</v>
      </c>
      <c r="B571" s="153"/>
      <c r="C571" s="84" t="str">
        <f>Цены!B561</f>
        <v>Прозвонка электрики (точка)</v>
      </c>
      <c r="D571" s="85" t="str">
        <f>Цены!C561</f>
        <v>шт.</v>
      </c>
      <c r="E571" s="152">
        <v>1</v>
      </c>
      <c r="F571" s="86">
        <f>Цены!E561</f>
        <v>249</v>
      </c>
      <c r="G571" s="111">
        <f t="shared" si="47"/>
        <v>249</v>
      </c>
      <c r="H571" s="20"/>
    </row>
    <row r="572" spans="1:8" x14ac:dyDescent="0.2">
      <c r="A572" s="5">
        <v>558</v>
      </c>
      <c r="B572" s="153"/>
      <c r="C572" s="84" t="str">
        <f>Цены!B562</f>
        <v>Установка  вентилятора</v>
      </c>
      <c r="D572" s="85" t="str">
        <f>Цены!C562</f>
        <v>шт.</v>
      </c>
      <c r="E572" s="152">
        <v>1</v>
      </c>
      <c r="F572" s="86">
        <f>Цены!E562</f>
        <v>942</v>
      </c>
      <c r="G572" s="111">
        <f t="shared" si="47"/>
        <v>942</v>
      </c>
      <c r="H572" s="20"/>
    </row>
    <row r="573" spans="1:8" x14ac:dyDescent="0.2">
      <c r="A573" s="5">
        <v>559</v>
      </c>
      <c r="B573" s="153"/>
      <c r="C573" s="84" t="str">
        <f>Цены!B563</f>
        <v xml:space="preserve">Установка конвектора электрического </v>
      </c>
      <c r="D573" s="85" t="str">
        <f>Цены!C563</f>
        <v>шт.</v>
      </c>
      <c r="E573" s="152">
        <v>1</v>
      </c>
      <c r="F573" s="86">
        <f>Цены!E563</f>
        <v>1779</v>
      </c>
      <c r="G573" s="111">
        <f t="shared" si="47"/>
        <v>1779</v>
      </c>
      <c r="H573" s="20"/>
    </row>
    <row r="574" spans="1:8" x14ac:dyDescent="0.2">
      <c r="A574" s="5">
        <v>560</v>
      </c>
      <c r="B574" s="153"/>
      <c r="C574" s="84" t="str">
        <f>Цены!B564</f>
        <v>Установка звонка</v>
      </c>
      <c r="D574" s="85" t="str">
        <f>Цены!C564</f>
        <v>шт.</v>
      </c>
      <c r="E574" s="152">
        <v>1</v>
      </c>
      <c r="F574" s="86">
        <f>Цены!E564</f>
        <v>624</v>
      </c>
      <c r="G574" s="111">
        <f t="shared" si="47"/>
        <v>624</v>
      </c>
      <c r="H574" s="20"/>
    </row>
    <row r="575" spans="1:8" x14ac:dyDescent="0.2">
      <c r="A575" s="5">
        <v>561</v>
      </c>
      <c r="B575" s="153"/>
      <c r="C575" s="84" t="str">
        <f>Цены!B565</f>
        <v>Установка домофона (на старое место)</v>
      </c>
      <c r="D575" s="85" t="str">
        <f>Цены!C565</f>
        <v>шт.</v>
      </c>
      <c r="E575" s="152">
        <v>1</v>
      </c>
      <c r="F575" s="86">
        <f>Цены!E565</f>
        <v>890</v>
      </c>
      <c r="G575" s="111">
        <f t="shared" si="47"/>
        <v>890</v>
      </c>
      <c r="H575" s="20"/>
    </row>
    <row r="576" spans="1:8" x14ac:dyDescent="0.2">
      <c r="A576" s="5">
        <v>562</v>
      </c>
      <c r="B576" s="153"/>
      <c r="C576" s="84" t="str">
        <f>Цены!B566</f>
        <v>Устройство инфракрасного теплого пола</v>
      </c>
      <c r="D576" s="85" t="str">
        <f>Цены!C566</f>
        <v>м2</v>
      </c>
      <c r="E576" s="152">
        <v>1</v>
      </c>
      <c r="F576" s="86">
        <f>Цены!E566</f>
        <v>1404</v>
      </c>
      <c r="G576" s="111">
        <f t="shared" si="47"/>
        <v>1404</v>
      </c>
      <c r="H576" s="20"/>
    </row>
    <row r="577" spans="1:8" x14ac:dyDescent="0.2">
      <c r="A577" s="5">
        <v>563</v>
      </c>
      <c r="B577" s="153"/>
      <c r="C577" s="84" t="str">
        <f>Цены!B567</f>
        <v>Установка терморегулятора под теплый пол</v>
      </c>
      <c r="D577" s="85" t="str">
        <f>Цены!C567</f>
        <v>шт.</v>
      </c>
      <c r="E577" s="152">
        <v>1</v>
      </c>
      <c r="F577" s="86">
        <f>Цены!E567</f>
        <v>1758</v>
      </c>
      <c r="G577" s="111">
        <f t="shared" si="47"/>
        <v>1758</v>
      </c>
      <c r="H577" s="20"/>
    </row>
    <row r="578" spans="1:8" ht="25.5" x14ac:dyDescent="0.2">
      <c r="A578" s="5">
        <v>564</v>
      </c>
      <c r="B578" s="153"/>
      <c r="C578" s="84" t="str">
        <f>Цены!B568</f>
        <v>Устройство теплого пола из карбоновых матов (кабель)</v>
      </c>
      <c r="D578" s="85" t="str">
        <f>Цены!C568</f>
        <v>м2</v>
      </c>
      <c r="E578" s="152">
        <v>1</v>
      </c>
      <c r="F578" s="86">
        <f>Цены!E568</f>
        <v>1581</v>
      </c>
      <c r="G578" s="111">
        <f t="shared" si="47"/>
        <v>1581</v>
      </c>
      <c r="H578" s="20"/>
    </row>
    <row r="579" spans="1:8" x14ac:dyDescent="0.2">
      <c r="A579" s="5">
        <v>565</v>
      </c>
      <c r="B579" s="153"/>
      <c r="C579" s="84" t="str">
        <f>Цены!B569</f>
        <v xml:space="preserve">Составление однолинейной схемы до 16 модулей  </v>
      </c>
      <c r="D579" s="85" t="str">
        <f>Цены!C569</f>
        <v>шт.</v>
      </c>
      <c r="E579" s="152">
        <v>1</v>
      </c>
      <c r="F579" s="86">
        <f>Цены!E569</f>
        <v>7500</v>
      </c>
      <c r="G579" s="111">
        <f t="shared" si="47"/>
        <v>7500</v>
      </c>
      <c r="H579" s="20"/>
    </row>
    <row r="580" spans="1:8" ht="25.5" x14ac:dyDescent="0.2">
      <c r="A580" s="5">
        <v>566</v>
      </c>
      <c r="B580" s="153"/>
      <c r="C580" s="84" t="str">
        <f>Цены!B570</f>
        <v xml:space="preserve">Составление однолинейной схемы от 16 до 24 модулей  </v>
      </c>
      <c r="D580" s="85" t="str">
        <f>Цены!C570</f>
        <v>шт.</v>
      </c>
      <c r="E580" s="152">
        <v>1</v>
      </c>
      <c r="F580" s="86">
        <f>Цены!E570</f>
        <v>15000</v>
      </c>
      <c r="G580" s="111">
        <f t="shared" si="47"/>
        <v>15000</v>
      </c>
      <c r="H580" s="20"/>
    </row>
    <row r="581" spans="1:8" ht="25.5" x14ac:dyDescent="0.2">
      <c r="A581" s="5">
        <v>567</v>
      </c>
      <c r="B581" s="153"/>
      <c r="C581" s="84" t="str">
        <f>Цены!B571</f>
        <v>Составление однолинейной схемы от 24  до 36 модулей</v>
      </c>
      <c r="D581" s="85" t="str">
        <f>Цены!C571</f>
        <v>шт.</v>
      </c>
      <c r="E581" s="152">
        <v>1</v>
      </c>
      <c r="F581" s="86">
        <f>Цены!E571</f>
        <v>22500</v>
      </c>
      <c r="G581" s="111">
        <f t="shared" si="47"/>
        <v>22500</v>
      </c>
      <c r="H581" s="20"/>
    </row>
    <row r="582" spans="1:8" x14ac:dyDescent="0.2">
      <c r="A582" s="5">
        <v>568</v>
      </c>
      <c r="B582" s="153"/>
      <c r="C582" s="154" t="str">
        <f>Цены!B572</f>
        <v>&lt;Запасные строчки&gt;</v>
      </c>
      <c r="D582" s="155">
        <f>Цены!C572</f>
        <v>0</v>
      </c>
      <c r="E582" s="152"/>
      <c r="F582" s="156">
        <f>Цены!E572</f>
        <v>0</v>
      </c>
      <c r="G582" s="157">
        <f t="shared" si="47"/>
        <v>0</v>
      </c>
      <c r="H582" s="20"/>
    </row>
    <row r="583" spans="1:8" x14ac:dyDescent="0.2">
      <c r="A583" s="5">
        <v>569</v>
      </c>
      <c r="B583" s="153"/>
      <c r="C583" s="154" t="str">
        <f>Цены!B573</f>
        <v>&lt;Запасные строчки&gt;</v>
      </c>
      <c r="D583" s="155">
        <f>Цены!C573</f>
        <v>0</v>
      </c>
      <c r="E583" s="152"/>
      <c r="F583" s="156">
        <f>Цены!E573</f>
        <v>0</v>
      </c>
      <c r="G583" s="157">
        <f t="shared" si="47"/>
        <v>0</v>
      </c>
      <c r="H583" s="20"/>
    </row>
    <row r="584" spans="1:8" x14ac:dyDescent="0.2">
      <c r="A584" s="5">
        <v>570</v>
      </c>
      <c r="B584" s="5" t="str">
        <f>B519</f>
        <v/>
      </c>
      <c r="C584" s="433" t="s">
        <v>410</v>
      </c>
      <c r="D584" s="433"/>
      <c r="E584" s="433"/>
      <c r="F584" s="433"/>
      <c r="G584" s="112">
        <f>SUMIF(B520:B583,1,G520:G583)</f>
        <v>0</v>
      </c>
      <c r="H584" s="20"/>
    </row>
    <row r="585" spans="1:8" ht="25.5" x14ac:dyDescent="0.2">
      <c r="A585" s="5">
        <v>571</v>
      </c>
      <c r="B585" s="103" t="str">
        <f>IF(SUM(B586:B682)&gt;0,1,"")</f>
        <v/>
      </c>
      <c r="C585" s="97" t="str">
        <f ca="1">C1&amp;". Сантехнические  работы"</f>
        <v>13. Сантехнические  работы</v>
      </c>
      <c r="D585" s="98" t="s">
        <v>804</v>
      </c>
      <c r="E585" s="107" t="s">
        <v>531</v>
      </c>
      <c r="F585" s="99" t="s">
        <v>805</v>
      </c>
      <c r="G585" s="110" t="s">
        <v>578</v>
      </c>
      <c r="H585" s="20"/>
    </row>
    <row r="586" spans="1:8" ht="38.25" x14ac:dyDescent="0.2">
      <c r="A586" s="5">
        <v>572</v>
      </c>
      <c r="B586" s="153"/>
      <c r="C586" s="84" t="str">
        <f>Цены!B576</f>
        <v>Снятие и установка радиатора, без замены, для проведения работ по стенам при наличие шаровых кранов</v>
      </c>
      <c r="D586" s="85" t="str">
        <f>Цены!C576</f>
        <v>шт.</v>
      </c>
      <c r="E586" s="152">
        <v>1</v>
      </c>
      <c r="F586" s="86">
        <f>Цены!E576</f>
        <v>3990</v>
      </c>
      <c r="G586" s="111">
        <f t="shared" ref="G586:G617" si="48">E586*F586</f>
        <v>3990</v>
      </c>
      <c r="H586" s="20"/>
    </row>
    <row r="587" spans="1:8" x14ac:dyDescent="0.2">
      <c r="A587" s="5">
        <v>573</v>
      </c>
      <c r="B587" s="153"/>
      <c r="C587" s="84" t="str">
        <f>Цены!B577</f>
        <v>Монтаж радиатора на готовое подключение</v>
      </c>
      <c r="D587" s="85" t="str">
        <f>Цены!C577</f>
        <v>шт.</v>
      </c>
      <c r="E587" s="152">
        <v>1</v>
      </c>
      <c r="F587" s="86">
        <f>Цены!E577</f>
        <v>4868</v>
      </c>
      <c r="G587" s="111">
        <f t="shared" si="48"/>
        <v>4868</v>
      </c>
      <c r="H587" s="20"/>
    </row>
    <row r="588" spans="1:8" ht="25.5" x14ac:dyDescent="0.2">
      <c r="A588" s="5">
        <v>574</v>
      </c>
      <c r="B588" s="153"/>
      <c r="C588" s="84" t="str">
        <f>Цены!B578</f>
        <v>Монтаж вертикального радиатора с переносом труб ввода/вывода воды на стену</v>
      </c>
      <c r="D588" s="85" t="str">
        <f>Цены!C578</f>
        <v>шт.</v>
      </c>
      <c r="E588" s="152">
        <f>$D$9</f>
        <v>0</v>
      </c>
      <c r="F588" s="86">
        <f>Цены!E578</f>
        <v>9450</v>
      </c>
      <c r="G588" s="111">
        <f t="shared" si="48"/>
        <v>0</v>
      </c>
      <c r="H588" s="20"/>
    </row>
    <row r="589" spans="1:8" x14ac:dyDescent="0.2">
      <c r="A589" s="5">
        <v>575</v>
      </c>
      <c r="B589" s="153"/>
      <c r="C589" s="84" t="str">
        <f>Цены!B579</f>
        <v>Перенос вывода/ввода воды радиатора на стену</v>
      </c>
      <c r="D589" s="85" t="str">
        <f>Цены!C579</f>
        <v>шт.</v>
      </c>
      <c r="E589" s="152">
        <f>$D$9</f>
        <v>0</v>
      </c>
      <c r="F589" s="86">
        <f>Цены!E579</f>
        <v>5550</v>
      </c>
      <c r="G589" s="111">
        <f t="shared" si="48"/>
        <v>0</v>
      </c>
      <c r="H589" s="20"/>
    </row>
    <row r="590" spans="1:8" x14ac:dyDescent="0.2">
      <c r="A590" s="5">
        <v>576</v>
      </c>
      <c r="B590" s="153"/>
      <c r="C590" s="84" t="str">
        <f>Цены!B580</f>
        <v>Монтаж конвекторов напольных</v>
      </c>
      <c r="D590" s="85" t="str">
        <f>Цены!C580</f>
        <v>м/п</v>
      </c>
      <c r="E590" s="152">
        <f>$D$9</f>
        <v>0</v>
      </c>
      <c r="F590" s="86">
        <f>Цены!E580</f>
        <v>5883</v>
      </c>
      <c r="G590" s="111">
        <f t="shared" si="48"/>
        <v>0</v>
      </c>
      <c r="H590" s="20"/>
    </row>
    <row r="591" spans="1:8" x14ac:dyDescent="0.2">
      <c r="A591" s="5">
        <v>577</v>
      </c>
      <c r="B591" s="153"/>
      <c r="C591" s="84" t="str">
        <f>Цены!B581</f>
        <v xml:space="preserve">Штробление кирпичных стен до 7 см </v>
      </c>
      <c r="D591" s="85" t="str">
        <f>Цены!C581</f>
        <v>м/п</v>
      </c>
      <c r="E591" s="152">
        <f>$D$9</f>
        <v>0</v>
      </c>
      <c r="F591" s="86">
        <f>Цены!E581</f>
        <v>1448</v>
      </c>
      <c r="G591" s="111">
        <f t="shared" si="48"/>
        <v>0</v>
      </c>
      <c r="H591" s="20"/>
    </row>
    <row r="592" spans="1:8" x14ac:dyDescent="0.2">
      <c r="A592" s="5">
        <v>578</v>
      </c>
      <c r="B592" s="153"/>
      <c r="C592" s="84" t="str">
        <f>Цены!B582</f>
        <v>Штробление бетонных стен до 7 см</v>
      </c>
      <c r="D592" s="85" t="str">
        <f>Цены!C582</f>
        <v>м/п</v>
      </c>
      <c r="E592" s="152">
        <v>1</v>
      </c>
      <c r="F592" s="86">
        <f>Цены!E582</f>
        <v>2768</v>
      </c>
      <c r="G592" s="111">
        <f t="shared" si="48"/>
        <v>2768</v>
      </c>
      <c r="H592" s="20"/>
    </row>
    <row r="593" spans="1:8" x14ac:dyDescent="0.2">
      <c r="A593" s="5">
        <v>579</v>
      </c>
      <c r="B593" s="153"/>
      <c r="C593" s="84" t="str">
        <f>Цены!B583</f>
        <v>Штробление стен для прокладки труб ГВС и ХВС</v>
      </c>
      <c r="D593" s="85" t="str">
        <f>Цены!C583</f>
        <v>м/п</v>
      </c>
      <c r="E593" s="152">
        <v>1</v>
      </c>
      <c r="F593" s="86">
        <f>Цены!E583</f>
        <v>780</v>
      </c>
      <c r="G593" s="111">
        <f t="shared" si="48"/>
        <v>780</v>
      </c>
      <c r="H593" s="20"/>
    </row>
    <row r="594" spans="1:8" x14ac:dyDescent="0.2">
      <c r="A594" s="5">
        <v>580</v>
      </c>
      <c r="B594" s="153"/>
      <c r="C594" s="84" t="str">
        <f>Цены!B584</f>
        <v>Заделка сантехнических штроб</v>
      </c>
      <c r="D594" s="85" t="str">
        <f>Цены!C584</f>
        <v>м/п</v>
      </c>
      <c r="E594" s="152">
        <v>1</v>
      </c>
      <c r="F594" s="86">
        <f>Цены!E584</f>
        <v>177</v>
      </c>
      <c r="G594" s="111">
        <f t="shared" si="48"/>
        <v>177</v>
      </c>
      <c r="H594" s="20"/>
    </row>
    <row r="595" spans="1:8" ht="25.5" x14ac:dyDescent="0.2">
      <c r="A595" s="5">
        <v>581</v>
      </c>
      <c r="B595" s="153"/>
      <c r="C595" s="84" t="str">
        <f>Цены!B585</f>
        <v xml:space="preserve">Пробивка отверстия в гипсолитовой стене ф50-110мм до 100 мм в толщине </v>
      </c>
      <c r="D595" s="85" t="str">
        <f>Цены!C585</f>
        <v>шт.</v>
      </c>
      <c r="E595" s="152">
        <f>$D$9</f>
        <v>0</v>
      </c>
      <c r="F595" s="86">
        <f>Цены!E585</f>
        <v>990</v>
      </c>
      <c r="G595" s="111">
        <f t="shared" si="48"/>
        <v>0</v>
      </c>
      <c r="H595" s="20"/>
    </row>
    <row r="596" spans="1:8" ht="25.5" x14ac:dyDescent="0.2">
      <c r="A596" s="5">
        <v>582</v>
      </c>
      <c r="B596" s="153"/>
      <c r="C596" s="84" t="str">
        <f>Цены!B586</f>
        <v xml:space="preserve">Пробивка отверстия в бетонной стене ф50--110мм до 100 мм толщины стен </v>
      </c>
      <c r="D596" s="85" t="str">
        <f>Цены!C586</f>
        <v>шт.</v>
      </c>
      <c r="E596" s="152">
        <v>1</v>
      </c>
      <c r="F596" s="86">
        <f>Цены!E586</f>
        <v>3233</v>
      </c>
      <c r="G596" s="111">
        <f t="shared" si="48"/>
        <v>3233</v>
      </c>
      <c r="H596" s="20"/>
    </row>
    <row r="597" spans="1:8" ht="25.5" x14ac:dyDescent="0.2">
      <c r="A597" s="5">
        <v>583</v>
      </c>
      <c r="B597" s="153"/>
      <c r="C597" s="84" t="str">
        <f>Цены!B587</f>
        <v xml:space="preserve">Пробивка отверстия в кирпичной стене ф50-110 мм до 100 мм в толщине </v>
      </c>
      <c r="D597" s="85" t="str">
        <f>Цены!C587</f>
        <v>шт.</v>
      </c>
      <c r="E597" s="152">
        <v>1</v>
      </c>
      <c r="F597" s="86">
        <f>Цены!E587</f>
        <v>1673</v>
      </c>
      <c r="G597" s="111">
        <f t="shared" si="48"/>
        <v>1673</v>
      </c>
      <c r="H597" s="20"/>
    </row>
    <row r="598" spans="1:8" ht="25.5" x14ac:dyDescent="0.2">
      <c r="A598" s="5">
        <v>584</v>
      </c>
      <c r="B598" s="153"/>
      <c r="C598" s="84" t="str">
        <f>Цены!B588</f>
        <v>Утепление труб канализации/водоснабжения/теплоизоляция</v>
      </c>
      <c r="D598" s="85" t="str">
        <f>Цены!C588</f>
        <v>м/п</v>
      </c>
      <c r="E598" s="152">
        <v>1</v>
      </c>
      <c r="F598" s="86">
        <f>Цены!E588</f>
        <v>147</v>
      </c>
      <c r="G598" s="111">
        <f t="shared" si="48"/>
        <v>147</v>
      </c>
      <c r="H598" s="20"/>
    </row>
    <row r="599" spans="1:8" x14ac:dyDescent="0.2">
      <c r="A599" s="5">
        <v>585</v>
      </c>
      <c r="B599" s="153"/>
      <c r="C599" s="84" t="str">
        <f>Цены!B589</f>
        <v>Устройство шумоизоляции труб стояка</v>
      </c>
      <c r="D599" s="85" t="str">
        <f>Цены!C589</f>
        <v>м/п</v>
      </c>
      <c r="E599" s="152">
        <v>1</v>
      </c>
      <c r="F599" s="86">
        <f>Цены!E589</f>
        <v>1470</v>
      </c>
      <c r="G599" s="111">
        <f t="shared" si="48"/>
        <v>1470</v>
      </c>
      <c r="H599" s="20"/>
    </row>
    <row r="600" spans="1:8" x14ac:dyDescent="0.2">
      <c r="A600" s="5">
        <v>586</v>
      </c>
      <c r="B600" s="153"/>
      <c r="C600" s="84" t="str">
        <f>Цены!B590</f>
        <v>Устройство сан тех - шкафа (ГКЛ , Пеноблок)</v>
      </c>
      <c r="D600" s="85" t="str">
        <f>Цены!C590</f>
        <v>м/п</v>
      </c>
      <c r="E600" s="152">
        <v>1</v>
      </c>
      <c r="F600" s="86">
        <f>Цены!E590</f>
        <v>2070</v>
      </c>
      <c r="G600" s="111">
        <f t="shared" si="48"/>
        <v>2070</v>
      </c>
      <c r="H600" s="20"/>
    </row>
    <row r="601" spans="1:8" x14ac:dyDescent="0.2">
      <c r="A601" s="5">
        <v>587</v>
      </c>
      <c r="B601" s="153"/>
      <c r="C601" s="84" t="str">
        <f>Цены!B591</f>
        <v xml:space="preserve">Установка ванны </v>
      </c>
      <c r="D601" s="85" t="str">
        <f>Цены!C591</f>
        <v>шт.</v>
      </c>
      <c r="E601" s="152">
        <v>1</v>
      </c>
      <c r="F601" s="86">
        <f>Цены!E591</f>
        <v>5451</v>
      </c>
      <c r="G601" s="111">
        <f t="shared" si="48"/>
        <v>5451</v>
      </c>
      <c r="H601" s="20"/>
    </row>
    <row r="602" spans="1:8" x14ac:dyDescent="0.2">
      <c r="A602" s="5">
        <v>588</v>
      </c>
      <c r="B602" s="153"/>
      <c r="C602" s="84" t="str">
        <f>Цены!B592</f>
        <v>Установка ванны ("джакузи")</v>
      </c>
      <c r="D602" s="85" t="str">
        <f>Цены!C592</f>
        <v>шт.</v>
      </c>
      <c r="E602" s="152">
        <v>1</v>
      </c>
      <c r="F602" s="86">
        <f>Цены!E592</f>
        <v>7314</v>
      </c>
      <c r="G602" s="111">
        <f t="shared" si="48"/>
        <v>7314</v>
      </c>
      <c r="H602" s="20"/>
    </row>
    <row r="603" spans="1:8" x14ac:dyDescent="0.2">
      <c r="A603" s="5">
        <v>589</v>
      </c>
      <c r="B603" s="153"/>
      <c r="C603" s="84" t="str">
        <f>Цены!B593</f>
        <v>Установка ванны (чугун, камень)</v>
      </c>
      <c r="D603" s="85" t="str">
        <f>Цены!C593</f>
        <v>шт.</v>
      </c>
      <c r="E603" s="152">
        <v>1</v>
      </c>
      <c r="F603" s="86">
        <f>Цены!E593</f>
        <v>7964</v>
      </c>
      <c r="G603" s="111">
        <f t="shared" si="48"/>
        <v>7964</v>
      </c>
      <c r="H603" s="20"/>
    </row>
    <row r="604" spans="1:8" x14ac:dyDescent="0.2">
      <c r="A604" s="5">
        <v>590</v>
      </c>
      <c r="B604" s="153"/>
      <c r="C604" s="84" t="str">
        <f>Цены!B594</f>
        <v>Установка ванны стоимостью свыше 100000р</v>
      </c>
      <c r="D604" s="85" t="str">
        <f>Цены!C594</f>
        <v>шт.</v>
      </c>
      <c r="E604" s="152">
        <v>1</v>
      </c>
      <c r="F604" s="86">
        <f>Цены!E594</f>
        <v>15900</v>
      </c>
      <c r="G604" s="111">
        <f t="shared" si="48"/>
        <v>15900</v>
      </c>
      <c r="H604" s="20"/>
    </row>
    <row r="605" spans="1:8" x14ac:dyDescent="0.2">
      <c r="A605" s="5">
        <v>591</v>
      </c>
      <c r="B605" s="153"/>
      <c r="C605" s="84" t="str">
        <f>Цены!B595</f>
        <v xml:space="preserve">Монтаж стеклянных шторок на ванну </v>
      </c>
      <c r="D605" s="85" t="str">
        <f>Цены!C595</f>
        <v>шт.</v>
      </c>
      <c r="E605" s="152">
        <v>1</v>
      </c>
      <c r="F605" s="86">
        <f>Цены!E595</f>
        <v>5618</v>
      </c>
      <c r="G605" s="111">
        <f t="shared" si="48"/>
        <v>5618</v>
      </c>
      <c r="H605" s="20"/>
    </row>
    <row r="606" spans="1:8" x14ac:dyDescent="0.2">
      <c r="A606" s="5">
        <v>592</v>
      </c>
      <c r="B606" s="153"/>
      <c r="C606" s="84" t="str">
        <f>Цены!B596</f>
        <v xml:space="preserve">Монтаж пластиковых шторок на ванну </v>
      </c>
      <c r="D606" s="85" t="str">
        <f>Цены!C596</f>
        <v>шт.</v>
      </c>
      <c r="E606" s="152">
        <v>1</v>
      </c>
      <c r="F606" s="86">
        <f>Цены!E596</f>
        <v>2898</v>
      </c>
      <c r="G606" s="111">
        <f t="shared" si="48"/>
        <v>2898</v>
      </c>
      <c r="H606" s="20"/>
    </row>
    <row r="607" spans="1:8" x14ac:dyDescent="0.2">
      <c r="A607" s="5">
        <v>593</v>
      </c>
      <c r="B607" s="153"/>
      <c r="C607" s="84" t="str">
        <f>Цены!B597</f>
        <v>Установка душевой кабины ( размером 80*80)</v>
      </c>
      <c r="D607" s="85" t="str">
        <f>Цены!C597</f>
        <v>шт.</v>
      </c>
      <c r="E607" s="152">
        <v>1</v>
      </c>
      <c r="F607" s="86">
        <f>Цены!E597</f>
        <v>5670</v>
      </c>
      <c r="G607" s="111">
        <f t="shared" si="48"/>
        <v>5670</v>
      </c>
      <c r="H607" s="20"/>
    </row>
    <row r="608" spans="1:8" x14ac:dyDescent="0.2">
      <c r="A608" s="5">
        <v>594</v>
      </c>
      <c r="B608" s="153"/>
      <c r="C608" s="84" t="str">
        <f>Цены!B598</f>
        <v xml:space="preserve">Устройства поддона для душевой кабины </v>
      </c>
      <c r="D608" s="85" t="str">
        <f>Цены!C598</f>
        <v>шт.</v>
      </c>
      <c r="E608" s="152">
        <v>1</v>
      </c>
      <c r="F608" s="86">
        <f>Цены!E598</f>
        <v>5138</v>
      </c>
      <c r="G608" s="111">
        <f t="shared" si="48"/>
        <v>5138</v>
      </c>
      <c r="H608" s="20"/>
    </row>
    <row r="609" spans="1:8" ht="25.5" x14ac:dyDescent="0.2">
      <c r="A609" s="5">
        <v>595</v>
      </c>
      <c r="B609" s="153"/>
      <c r="C609" s="84" t="str">
        <f>Цены!B599</f>
        <v>Устройство подиума (кладка, стяжка, гидроизоляция)</v>
      </c>
      <c r="D609" s="85" t="str">
        <f>Цены!C599</f>
        <v>шт.</v>
      </c>
      <c r="E609" s="152">
        <v>1</v>
      </c>
      <c r="F609" s="86">
        <f>Цены!E599</f>
        <v>20760</v>
      </c>
      <c r="G609" s="111">
        <f t="shared" si="48"/>
        <v>20760</v>
      </c>
      <c r="H609" s="20"/>
    </row>
    <row r="610" spans="1:8" ht="25.5" x14ac:dyDescent="0.2">
      <c r="A610" s="5">
        <v>596</v>
      </c>
      <c r="B610" s="153"/>
      <c r="C610" s="84" t="str">
        <f>Цены!B600</f>
        <v xml:space="preserve">Монтаж стеклянных шторок для душевого поддона </v>
      </c>
      <c r="D610" s="85" t="str">
        <f>Цены!C600</f>
        <v>шт.</v>
      </c>
      <c r="E610" s="152">
        <v>1</v>
      </c>
      <c r="F610" s="86">
        <f>Цены!E600</f>
        <v>10320</v>
      </c>
      <c r="G610" s="111">
        <f t="shared" si="48"/>
        <v>10320</v>
      </c>
      <c r="H610" s="20"/>
    </row>
    <row r="611" spans="1:8" x14ac:dyDescent="0.2">
      <c r="A611" s="5">
        <v>597</v>
      </c>
      <c r="B611" s="153"/>
      <c r="C611" s="84" t="str">
        <f>Цены!B601</f>
        <v xml:space="preserve">Установка сливного трапа </v>
      </c>
      <c r="D611" s="85" t="str">
        <f>Цены!C601</f>
        <v>шт.</v>
      </c>
      <c r="E611" s="152">
        <v>1</v>
      </c>
      <c r="F611" s="86">
        <f>Цены!E601</f>
        <v>2435</v>
      </c>
      <c r="G611" s="111">
        <f t="shared" si="48"/>
        <v>2435</v>
      </c>
      <c r="H611" s="20"/>
    </row>
    <row r="612" spans="1:8" ht="25.5" x14ac:dyDescent="0.2">
      <c r="A612" s="5">
        <v>598</v>
      </c>
      <c r="B612" s="153"/>
      <c r="C612" s="84" t="str">
        <f>Цены!B602</f>
        <v>Устройства подиума с обшивкой фанерой до 10 см прямолинейного</v>
      </c>
      <c r="D612" s="85" t="str">
        <f>Цены!C602</f>
        <v>шт.</v>
      </c>
      <c r="E612" s="152">
        <v>1</v>
      </c>
      <c r="F612" s="86">
        <f>Цены!E602</f>
        <v>10419</v>
      </c>
      <c r="G612" s="111">
        <f t="shared" si="48"/>
        <v>10419</v>
      </c>
      <c r="H612" s="20"/>
    </row>
    <row r="613" spans="1:8" x14ac:dyDescent="0.2">
      <c r="A613" s="5">
        <v>599</v>
      </c>
      <c r="B613" s="153"/>
      <c r="C613" s="84" t="str">
        <f>Цены!B603</f>
        <v>Устройство подиума с установкой поддона</v>
      </c>
      <c r="D613" s="85" t="str">
        <f>Цены!C603</f>
        <v>шт.</v>
      </c>
      <c r="E613" s="152">
        <v>1</v>
      </c>
      <c r="F613" s="86">
        <f>Цены!E603</f>
        <v>6279</v>
      </c>
      <c r="G613" s="111">
        <f t="shared" si="48"/>
        <v>6279</v>
      </c>
      <c r="H613" s="20"/>
    </row>
    <row r="614" spans="1:8" x14ac:dyDescent="0.2">
      <c r="A614" s="5">
        <v>600</v>
      </c>
      <c r="B614" s="153"/>
      <c r="C614" s="84" t="str">
        <f>Цены!B604</f>
        <v>Установка смесителей/гигиенического душа</v>
      </c>
      <c r="D614" s="85" t="str">
        <f>Цены!C604</f>
        <v>шт.</v>
      </c>
      <c r="E614" s="152">
        <v>1</v>
      </c>
      <c r="F614" s="86">
        <f>Цены!E604</f>
        <v>1868</v>
      </c>
      <c r="G614" s="111">
        <f t="shared" si="48"/>
        <v>1868</v>
      </c>
      <c r="H614" s="20"/>
    </row>
    <row r="615" spans="1:8" ht="25.5" x14ac:dyDescent="0.2">
      <c r="A615" s="5">
        <v>601</v>
      </c>
      <c r="B615" s="153"/>
      <c r="C615" s="84" t="str">
        <f>Цены!B605</f>
        <v xml:space="preserve">Установка встраиваемого смесителя/гигиенического душа </v>
      </c>
      <c r="D615" s="85" t="str">
        <f>Цены!C605</f>
        <v>шт.</v>
      </c>
      <c r="E615" s="152">
        <v>1</v>
      </c>
      <c r="F615" s="86">
        <f>Цены!E605</f>
        <v>5183</v>
      </c>
      <c r="G615" s="111">
        <f t="shared" si="48"/>
        <v>5183</v>
      </c>
      <c r="H615" s="20"/>
    </row>
    <row r="616" spans="1:8" x14ac:dyDescent="0.2">
      <c r="A616" s="5">
        <v>602</v>
      </c>
      <c r="B616" s="153"/>
      <c r="C616" s="84" t="str">
        <f>Цены!B606</f>
        <v>Установка тропического душа</v>
      </c>
      <c r="D616" s="85" t="str">
        <f>Цены!C606</f>
        <v>шт.</v>
      </c>
      <c r="E616" s="152">
        <v>1</v>
      </c>
      <c r="F616" s="86">
        <f>Цены!E606</f>
        <v>3204</v>
      </c>
      <c r="G616" s="111">
        <f t="shared" si="48"/>
        <v>3204</v>
      </c>
      <c r="H616" s="20"/>
    </row>
    <row r="617" spans="1:8" x14ac:dyDescent="0.2">
      <c r="A617" s="5">
        <v>603</v>
      </c>
      <c r="B617" s="153"/>
      <c r="C617" s="84" t="str">
        <f>Цены!B607</f>
        <v>Установка душевой штанги</v>
      </c>
      <c r="D617" s="85" t="str">
        <f>Цены!C607</f>
        <v>шт.</v>
      </c>
      <c r="E617" s="152">
        <v>1</v>
      </c>
      <c r="F617" s="86">
        <f>Цены!E607</f>
        <v>1418</v>
      </c>
      <c r="G617" s="111">
        <f t="shared" si="48"/>
        <v>1418</v>
      </c>
      <c r="H617" s="20"/>
    </row>
    <row r="618" spans="1:8" x14ac:dyDescent="0.2">
      <c r="A618" s="5">
        <v>604</v>
      </c>
      <c r="B618" s="153"/>
      <c r="C618" s="84" t="str">
        <f>Цены!B608</f>
        <v xml:space="preserve">Установка сифона </v>
      </c>
      <c r="D618" s="85" t="str">
        <f>Цены!C608</f>
        <v>шт.</v>
      </c>
      <c r="E618" s="152">
        <v>1</v>
      </c>
      <c r="F618" s="86">
        <f>Цены!E608</f>
        <v>828</v>
      </c>
      <c r="G618" s="111">
        <f t="shared" ref="G618:G649" si="49">E618*F618</f>
        <v>828</v>
      </c>
      <c r="H618" s="20"/>
    </row>
    <row r="619" spans="1:8" x14ac:dyDescent="0.2">
      <c r="A619" s="5">
        <v>605</v>
      </c>
      <c r="B619" s="153"/>
      <c r="C619" s="84" t="str">
        <f>Цены!B609</f>
        <v xml:space="preserve">Прокладка труб водоснабжения </v>
      </c>
      <c r="D619" s="85" t="str">
        <f>Цены!C609</f>
        <v>м/п</v>
      </c>
      <c r="E619" s="152">
        <v>1</v>
      </c>
      <c r="F619" s="86">
        <f>Цены!E609</f>
        <v>243</v>
      </c>
      <c r="G619" s="111">
        <f t="shared" si="49"/>
        <v>243</v>
      </c>
      <c r="H619" s="20"/>
    </row>
    <row r="620" spans="1:8" x14ac:dyDescent="0.2">
      <c r="A620" s="5">
        <v>606</v>
      </c>
      <c r="B620" s="153"/>
      <c r="C620" s="84" t="str">
        <f>Цены!B610</f>
        <v xml:space="preserve">Прокладка труб канализации </v>
      </c>
      <c r="D620" s="85" t="str">
        <f>Цены!C610</f>
        <v>м/п</v>
      </c>
      <c r="E620" s="152">
        <v>1</v>
      </c>
      <c r="F620" s="86">
        <f>Цены!E610</f>
        <v>743</v>
      </c>
      <c r="G620" s="111">
        <f t="shared" si="49"/>
        <v>743</v>
      </c>
      <c r="H620" s="20"/>
    </row>
    <row r="621" spans="1:8" x14ac:dyDescent="0.2">
      <c r="A621" s="5">
        <v>607</v>
      </c>
      <c r="B621" s="153"/>
      <c r="C621" s="84" t="str">
        <f>Цены!B611</f>
        <v xml:space="preserve">Монтаж заглушек на трубопроводе/канализации </v>
      </c>
      <c r="D621" s="85" t="str">
        <f>Цены!C611</f>
        <v>шт.</v>
      </c>
      <c r="E621" s="152">
        <v>1</v>
      </c>
      <c r="F621" s="86">
        <f>Цены!E611</f>
        <v>108</v>
      </c>
      <c r="G621" s="111">
        <f t="shared" si="49"/>
        <v>108</v>
      </c>
      <c r="H621" s="20"/>
    </row>
    <row r="622" spans="1:8" x14ac:dyDescent="0.2">
      <c r="A622" s="5">
        <v>608</v>
      </c>
      <c r="B622" s="153"/>
      <c r="C622" s="84" t="str">
        <f>Цены!B612</f>
        <v>Установка кухонной мойки</v>
      </c>
      <c r="D622" s="85" t="str">
        <f>Цены!C612</f>
        <v>шт.</v>
      </c>
      <c r="E622" s="152">
        <v>1</v>
      </c>
      <c r="F622" s="86">
        <f>Цены!E612</f>
        <v>1656</v>
      </c>
      <c r="G622" s="111">
        <f t="shared" si="49"/>
        <v>1656</v>
      </c>
      <c r="H622" s="20"/>
    </row>
    <row r="623" spans="1:8" x14ac:dyDescent="0.2">
      <c r="A623" s="5">
        <v>609</v>
      </c>
      <c r="B623" s="153"/>
      <c r="C623" s="84" t="str">
        <f>Цены!B613</f>
        <v>Сборка коллектора до 5 выходов</v>
      </c>
      <c r="D623" s="85" t="str">
        <f>Цены!C613</f>
        <v>шт.</v>
      </c>
      <c r="E623" s="152">
        <v>1</v>
      </c>
      <c r="F623" s="86">
        <f>Цены!E613</f>
        <v>3105</v>
      </c>
      <c r="G623" s="111">
        <f t="shared" si="49"/>
        <v>3105</v>
      </c>
      <c r="H623" s="20"/>
    </row>
    <row r="624" spans="1:8" x14ac:dyDescent="0.2">
      <c r="A624" s="5">
        <v>610</v>
      </c>
      <c r="B624" s="153"/>
      <c r="C624" s="84" t="str">
        <f>Цены!B614</f>
        <v>Сборка коллектора до 10 выходов</v>
      </c>
      <c r="D624" s="85" t="str">
        <f>Цены!C614</f>
        <v>шт.</v>
      </c>
      <c r="E624" s="152">
        <v>1</v>
      </c>
      <c r="F624" s="86">
        <f>Цены!E614</f>
        <v>5175</v>
      </c>
      <c r="G624" s="111">
        <f t="shared" si="49"/>
        <v>5175</v>
      </c>
      <c r="H624" s="20"/>
    </row>
    <row r="625" spans="1:8" x14ac:dyDescent="0.2">
      <c r="A625" s="5">
        <v>611</v>
      </c>
      <c r="B625" s="153"/>
      <c r="C625" s="84" t="str">
        <f>Цены!B615</f>
        <v>Сборка коллектора свыше 10 выходов</v>
      </c>
      <c r="D625" s="85" t="str">
        <f>Цены!C615</f>
        <v>шт.</v>
      </c>
      <c r="E625" s="152">
        <v>1</v>
      </c>
      <c r="F625" s="86">
        <f>Цены!E615</f>
        <v>6210</v>
      </c>
      <c r="G625" s="111">
        <f t="shared" si="49"/>
        <v>6210</v>
      </c>
      <c r="H625" s="20"/>
    </row>
    <row r="626" spans="1:8" x14ac:dyDescent="0.2">
      <c r="A626" s="5">
        <v>612</v>
      </c>
      <c r="B626" s="153"/>
      <c r="C626" s="84" t="str">
        <f>Цены!B616</f>
        <v>Установка раковины стоимостью свыше 50000р</v>
      </c>
      <c r="D626" s="85" t="str">
        <f>Цены!C616</f>
        <v>шт.</v>
      </c>
      <c r="E626" s="152">
        <v>1</v>
      </c>
      <c r="F626" s="86">
        <f>Цены!E616</f>
        <v>5483</v>
      </c>
      <c r="G626" s="111">
        <f t="shared" si="49"/>
        <v>5483</v>
      </c>
      <c r="H626" s="20"/>
    </row>
    <row r="627" spans="1:8" x14ac:dyDescent="0.2">
      <c r="A627" s="5">
        <v>613</v>
      </c>
      <c r="B627" s="153"/>
      <c r="C627" s="84" t="str">
        <f>Цены!B617</f>
        <v xml:space="preserve">Установка раковины </v>
      </c>
      <c r="D627" s="85" t="str">
        <f>Цены!C617</f>
        <v>шт.</v>
      </c>
      <c r="E627" s="152">
        <v>1</v>
      </c>
      <c r="F627" s="86">
        <f>Цены!E617</f>
        <v>2318</v>
      </c>
      <c r="G627" s="111">
        <f t="shared" si="49"/>
        <v>2318</v>
      </c>
      <c r="H627" s="20"/>
    </row>
    <row r="628" spans="1:8" x14ac:dyDescent="0.2">
      <c r="A628" s="5">
        <v>614</v>
      </c>
      <c r="B628" s="153"/>
      <c r="C628" s="84" t="str">
        <f>Цены!B618</f>
        <v>Монтаж фильтра для воды под мойку</v>
      </c>
      <c r="D628" s="85" t="str">
        <f>Цены!C618</f>
        <v>шт.</v>
      </c>
      <c r="E628" s="152">
        <v>1</v>
      </c>
      <c r="F628" s="86">
        <f>Цены!E618</f>
        <v>1677</v>
      </c>
      <c r="G628" s="111">
        <f t="shared" si="49"/>
        <v>1677</v>
      </c>
      <c r="H628" s="20"/>
    </row>
    <row r="629" spans="1:8" x14ac:dyDescent="0.2">
      <c r="A629" s="5">
        <v>615</v>
      </c>
      <c r="B629" s="153"/>
      <c r="C629" s="84" t="str">
        <f>Цены!B619</f>
        <v>Установка фильтра грубой очистки (косой)</v>
      </c>
      <c r="D629" s="85" t="str">
        <f>Цены!C619</f>
        <v>шт.</v>
      </c>
      <c r="E629" s="152">
        <v>1</v>
      </c>
      <c r="F629" s="86">
        <f>Цены!E619</f>
        <v>1118</v>
      </c>
      <c r="G629" s="111">
        <f t="shared" si="49"/>
        <v>1118</v>
      </c>
      <c r="H629" s="20"/>
    </row>
    <row r="630" spans="1:8" x14ac:dyDescent="0.2">
      <c r="A630" s="5">
        <v>616</v>
      </c>
      <c r="B630" s="153"/>
      <c r="C630" s="84" t="str">
        <f>Цены!B620</f>
        <v xml:space="preserve">Установка магистрального фильтра </v>
      </c>
      <c r="D630" s="85" t="str">
        <f>Цены!C620</f>
        <v>шт.</v>
      </c>
      <c r="E630" s="152">
        <v>1</v>
      </c>
      <c r="F630" s="86">
        <f>Цены!E620</f>
        <v>810</v>
      </c>
      <c r="G630" s="111">
        <f t="shared" si="49"/>
        <v>810</v>
      </c>
      <c r="H630" s="20"/>
    </row>
    <row r="631" spans="1:8" ht="25.5" x14ac:dyDescent="0.2">
      <c r="A631" s="5">
        <v>617</v>
      </c>
      <c r="B631" s="153"/>
      <c r="C631" s="84" t="str">
        <f>Цены!B621</f>
        <v>Установка самопромывного фильтра тонкой очистки</v>
      </c>
      <c r="D631" s="85" t="str">
        <f>Цены!C621</f>
        <v>шт.</v>
      </c>
      <c r="E631" s="152">
        <v>1</v>
      </c>
      <c r="F631" s="86">
        <f>Цены!E621</f>
        <v>2889</v>
      </c>
      <c r="G631" s="111">
        <f t="shared" si="49"/>
        <v>2889</v>
      </c>
      <c r="H631" s="20"/>
    </row>
    <row r="632" spans="1:8" x14ac:dyDescent="0.2">
      <c r="A632" s="5">
        <v>618</v>
      </c>
      <c r="B632" s="153"/>
      <c r="C632" s="84" t="str">
        <f>Цены!B622</f>
        <v>Установка манометра</v>
      </c>
      <c r="D632" s="85" t="str">
        <f>Цены!C622</f>
        <v>шт.</v>
      </c>
      <c r="E632" s="152">
        <v>1</v>
      </c>
      <c r="F632" s="86">
        <f>Цены!E622</f>
        <v>300</v>
      </c>
      <c r="G632" s="111">
        <f t="shared" si="49"/>
        <v>300</v>
      </c>
      <c r="H632" s="20"/>
    </row>
    <row r="633" spans="1:8" x14ac:dyDescent="0.2">
      <c r="A633" s="5">
        <v>619</v>
      </c>
      <c r="B633" s="153"/>
      <c r="C633" s="84" t="str">
        <f>Цены!B623</f>
        <v xml:space="preserve">Установка регулятора давления </v>
      </c>
      <c r="D633" s="85" t="str">
        <f>Цены!C623</f>
        <v>шт.</v>
      </c>
      <c r="E633" s="152">
        <v>1</v>
      </c>
      <c r="F633" s="86">
        <f>Цены!E623</f>
        <v>1070</v>
      </c>
      <c r="G633" s="111">
        <f t="shared" si="49"/>
        <v>1070</v>
      </c>
      <c r="H633" s="20"/>
    </row>
    <row r="634" spans="1:8" x14ac:dyDescent="0.2">
      <c r="A634" s="5">
        <v>620</v>
      </c>
      <c r="B634" s="153"/>
      <c r="C634" s="84" t="str">
        <f>Цены!B624</f>
        <v>Установка компенсатора гидроудара</v>
      </c>
      <c r="D634" s="85" t="str">
        <f>Цены!C624</f>
        <v>шт.</v>
      </c>
      <c r="E634" s="152">
        <v>1</v>
      </c>
      <c r="F634" s="86">
        <f>Цены!E624</f>
        <v>705</v>
      </c>
      <c r="G634" s="111">
        <f t="shared" si="49"/>
        <v>705</v>
      </c>
      <c r="H634" s="20"/>
    </row>
    <row r="635" spans="1:8" x14ac:dyDescent="0.2">
      <c r="A635" s="5">
        <v>621</v>
      </c>
      <c r="B635" s="153"/>
      <c r="C635" s="84" t="str">
        <f>Цены!B625</f>
        <v>Установка полотенцесушителя</v>
      </c>
      <c r="D635" s="85" t="str">
        <f>Цены!C625</f>
        <v>шт.</v>
      </c>
      <c r="E635" s="152">
        <v>1</v>
      </c>
      <c r="F635" s="86">
        <f>Цены!E625</f>
        <v>4883</v>
      </c>
      <c r="G635" s="111">
        <f t="shared" si="49"/>
        <v>4883</v>
      </c>
      <c r="H635" s="20"/>
    </row>
    <row r="636" spans="1:8" x14ac:dyDescent="0.2">
      <c r="A636" s="5">
        <v>622</v>
      </c>
      <c r="B636" s="153"/>
      <c r="C636" s="84" t="str">
        <f>Цены!B626</f>
        <v>Установка полотенцесушителя( электрического)</v>
      </c>
      <c r="D636" s="85" t="str">
        <f>Цены!C626</f>
        <v>шт.</v>
      </c>
      <c r="E636" s="152">
        <v>1</v>
      </c>
      <c r="F636" s="86">
        <f>Цены!E626</f>
        <v>2018</v>
      </c>
      <c r="G636" s="111">
        <f t="shared" si="49"/>
        <v>2018</v>
      </c>
      <c r="H636" s="20"/>
    </row>
    <row r="637" spans="1:8" x14ac:dyDescent="0.2">
      <c r="A637" s="5">
        <v>623</v>
      </c>
      <c r="B637" s="153"/>
      <c r="C637" s="84" t="str">
        <f>Цены!B627</f>
        <v>Монтаж водосчетчика без пломбировки</v>
      </c>
      <c r="D637" s="85" t="str">
        <f>Цены!C627</f>
        <v>шт.</v>
      </c>
      <c r="E637" s="152">
        <v>1</v>
      </c>
      <c r="F637" s="86">
        <f>Цены!E627</f>
        <v>1869</v>
      </c>
      <c r="G637" s="111">
        <f t="shared" si="49"/>
        <v>1869</v>
      </c>
      <c r="H637" s="20"/>
    </row>
    <row r="638" spans="1:8" x14ac:dyDescent="0.2">
      <c r="A638" s="5">
        <v>624</v>
      </c>
      <c r="B638" s="153"/>
      <c r="C638" s="84" t="str">
        <f>Цены!B628</f>
        <v xml:space="preserve">Установка и подключение стиральной машины </v>
      </c>
      <c r="D638" s="85" t="str">
        <f>Цены!C628</f>
        <v>шт.</v>
      </c>
      <c r="E638" s="152">
        <v>1</v>
      </c>
      <c r="F638" s="86">
        <f>Цены!E628</f>
        <v>2574</v>
      </c>
      <c r="G638" s="111">
        <f t="shared" si="49"/>
        <v>2574</v>
      </c>
      <c r="H638" s="20"/>
    </row>
    <row r="639" spans="1:8" x14ac:dyDescent="0.2">
      <c r="A639" s="5">
        <v>625</v>
      </c>
      <c r="B639" s="153"/>
      <c r="C639" s="84" t="str">
        <f>Цены!B629</f>
        <v>Установка водонагревателя до 100л</v>
      </c>
      <c r="D639" s="85" t="str">
        <f>Цены!C629</f>
        <v>шт.</v>
      </c>
      <c r="E639" s="152">
        <v>1</v>
      </c>
      <c r="F639" s="86">
        <f>Цены!E629</f>
        <v>4380</v>
      </c>
      <c r="G639" s="111">
        <f t="shared" si="49"/>
        <v>4380</v>
      </c>
      <c r="H639" s="20"/>
    </row>
    <row r="640" spans="1:8" x14ac:dyDescent="0.2">
      <c r="A640" s="5">
        <v>626</v>
      </c>
      <c r="B640" s="153"/>
      <c r="C640" s="84" t="str">
        <f>Цены!B630</f>
        <v>Установка водонагревателя свыше 100л</v>
      </c>
      <c r="D640" s="85" t="str">
        <f>Цены!C630</f>
        <v>шт.</v>
      </c>
      <c r="E640" s="152">
        <v>1</v>
      </c>
      <c r="F640" s="86">
        <f>Цены!E630</f>
        <v>6300</v>
      </c>
      <c r="G640" s="111">
        <f t="shared" si="49"/>
        <v>6300</v>
      </c>
      <c r="H640" s="20"/>
    </row>
    <row r="641" spans="1:8" x14ac:dyDescent="0.2">
      <c r="A641" s="5">
        <v>627</v>
      </c>
      <c r="B641" s="153"/>
      <c r="C641" s="84" t="str">
        <f>Цены!B631</f>
        <v>Монтаж проточного водонагревателя</v>
      </c>
      <c r="D641" s="85" t="str">
        <f>Цены!C631</f>
        <v>шт.</v>
      </c>
      <c r="E641" s="152">
        <v>1</v>
      </c>
      <c r="F641" s="86">
        <f>Цены!E631</f>
        <v>2400</v>
      </c>
      <c r="G641" s="111">
        <f t="shared" si="49"/>
        <v>2400</v>
      </c>
      <c r="H641" s="20"/>
    </row>
    <row r="642" spans="1:8" x14ac:dyDescent="0.2">
      <c r="A642" s="5">
        <v>628</v>
      </c>
      <c r="B642" s="153"/>
      <c r="C642" s="84" t="str">
        <f>Цены!B632</f>
        <v>Монтаж экрана под ванну (пластик)</v>
      </c>
      <c r="D642" s="85" t="str">
        <f>Цены!C632</f>
        <v>шт.</v>
      </c>
      <c r="E642" s="152">
        <v>1</v>
      </c>
      <c r="F642" s="86">
        <f>Цены!E632</f>
        <v>2139</v>
      </c>
      <c r="G642" s="111">
        <f t="shared" si="49"/>
        <v>2139</v>
      </c>
      <c r="H642" s="20"/>
    </row>
    <row r="643" spans="1:8" x14ac:dyDescent="0.2">
      <c r="A643" s="5">
        <v>629</v>
      </c>
      <c r="B643" s="153"/>
      <c r="C643" s="84" t="str">
        <f>Цены!B633</f>
        <v>Монтаж экрана под ванну (каркас для плитки)</v>
      </c>
      <c r="D643" s="85" t="str">
        <f>Цены!C633</f>
        <v>шт.</v>
      </c>
      <c r="E643" s="152">
        <v>2</v>
      </c>
      <c r="F643" s="86">
        <f>Цены!E633</f>
        <v>3533</v>
      </c>
      <c r="G643" s="111">
        <f t="shared" si="49"/>
        <v>7066</v>
      </c>
      <c r="H643" s="20"/>
    </row>
    <row r="644" spans="1:8" x14ac:dyDescent="0.2">
      <c r="A644" s="5">
        <v>630</v>
      </c>
      <c r="B644" s="153"/>
      <c r="C644" s="84" t="str">
        <f>Цены!B634</f>
        <v xml:space="preserve">Замена вводных кранов </v>
      </c>
      <c r="D644" s="85" t="str">
        <f>Цены!C634</f>
        <v>шт.</v>
      </c>
      <c r="E644" s="152">
        <v>2</v>
      </c>
      <c r="F644" s="86">
        <f>Цены!E634</f>
        <v>1283</v>
      </c>
      <c r="G644" s="111">
        <f t="shared" si="49"/>
        <v>2566</v>
      </c>
      <c r="H644" s="20"/>
    </row>
    <row r="645" spans="1:8" ht="25.5" x14ac:dyDescent="0.2">
      <c r="A645" s="5">
        <v>631</v>
      </c>
      <c r="B645" s="153"/>
      <c r="C645" s="84" t="str">
        <f>Цены!B635</f>
        <v>Установка системы защиты от протечек воды "Аквасторож"</v>
      </c>
      <c r="D645" s="85" t="str">
        <f>Цены!C635</f>
        <v>шт.</v>
      </c>
      <c r="E645" s="152">
        <v>1</v>
      </c>
      <c r="F645" s="86">
        <f>Цены!E635</f>
        <v>7377</v>
      </c>
      <c r="G645" s="111">
        <f t="shared" si="49"/>
        <v>7377</v>
      </c>
      <c r="H645" s="20"/>
    </row>
    <row r="646" spans="1:8" ht="25.5" x14ac:dyDescent="0.2">
      <c r="A646" s="5">
        <v>632</v>
      </c>
      <c r="B646" s="153"/>
      <c r="C646" s="84" t="str">
        <f>Цены!B636</f>
        <v>Пайка пропиленового фитинга ( угол, муфта, переход, тройник)</v>
      </c>
      <c r="D646" s="85" t="str">
        <f>Цены!C636</f>
        <v>шт.</v>
      </c>
      <c r="E646" s="152">
        <v>1</v>
      </c>
      <c r="F646" s="86">
        <f>Цены!E636</f>
        <v>201</v>
      </c>
      <c r="G646" s="111">
        <f t="shared" si="49"/>
        <v>201</v>
      </c>
      <c r="H646" s="20"/>
    </row>
    <row r="647" spans="1:8" x14ac:dyDescent="0.2">
      <c r="A647" s="5">
        <v>633</v>
      </c>
      <c r="B647" s="153"/>
      <c r="C647" s="84" t="str">
        <f>Цены!B637</f>
        <v xml:space="preserve">Установка латунного фитинга резьбового </v>
      </c>
      <c r="D647" s="85" t="str">
        <f>Цены!C637</f>
        <v>шт.</v>
      </c>
      <c r="E647" s="152">
        <v>2</v>
      </c>
      <c r="F647" s="86">
        <f>Цены!E637</f>
        <v>345</v>
      </c>
      <c r="G647" s="111">
        <f t="shared" si="49"/>
        <v>690</v>
      </c>
      <c r="H647" s="20"/>
    </row>
    <row r="648" spans="1:8" ht="38.25" x14ac:dyDescent="0.2">
      <c r="A648" s="5">
        <v>634</v>
      </c>
      <c r="B648" s="153"/>
      <c r="C648" s="84" t="str">
        <f>Цены!B638</f>
        <v>Установка латунного фитинга резьбового/уголков металлических/сгонов/ниппелей/бочонка/удлинителя и пр.</v>
      </c>
      <c r="D648" s="85" t="str">
        <f>Цены!C638</f>
        <v>шт.</v>
      </c>
      <c r="E648" s="152">
        <v>1</v>
      </c>
      <c r="F648" s="86">
        <f>Цены!E638</f>
        <v>345</v>
      </c>
      <c r="G648" s="111">
        <f t="shared" si="49"/>
        <v>345</v>
      </c>
      <c r="H648" s="20"/>
    </row>
    <row r="649" spans="1:8" x14ac:dyDescent="0.2">
      <c r="A649" s="5">
        <v>635</v>
      </c>
      <c r="B649" s="153"/>
      <c r="C649" s="84" t="str">
        <f>Цены!B639</f>
        <v>Установка шарового крана/американки</v>
      </c>
      <c r="D649" s="85" t="str">
        <f>Цены!C639</f>
        <v>шт.</v>
      </c>
      <c r="E649" s="152">
        <v>1</v>
      </c>
      <c r="F649" s="86">
        <f>Цены!E639</f>
        <v>732</v>
      </c>
      <c r="G649" s="111">
        <f t="shared" si="49"/>
        <v>732</v>
      </c>
      <c r="H649" s="20"/>
    </row>
    <row r="650" spans="1:8" x14ac:dyDescent="0.2">
      <c r="A650" s="5">
        <v>636</v>
      </c>
      <c r="B650" s="153"/>
      <c r="C650" s="84" t="str">
        <f>Цены!B640</f>
        <v>Установка точки вентиляции</v>
      </c>
      <c r="D650" s="85" t="str">
        <f>Цены!C640</f>
        <v>шт.</v>
      </c>
      <c r="E650" s="152">
        <v>1</v>
      </c>
      <c r="F650" s="86">
        <f>Цены!E640</f>
        <v>702</v>
      </c>
      <c r="G650" s="111">
        <f t="shared" ref="G650:G681" si="50">E650*F650</f>
        <v>702</v>
      </c>
      <c r="H650" s="20"/>
    </row>
    <row r="651" spans="1:8" ht="25.5" x14ac:dyDescent="0.2">
      <c r="A651" s="5">
        <v>637</v>
      </c>
      <c r="B651" s="153"/>
      <c r="C651" s="84" t="str">
        <f>Цены!B641</f>
        <v>Устройство вентиляционных каналов из гофрированных труб</v>
      </c>
      <c r="D651" s="85" t="str">
        <f>Цены!C641</f>
        <v>м/п</v>
      </c>
      <c r="E651" s="152">
        <v>1</v>
      </c>
      <c r="F651" s="86">
        <f>Цены!E641</f>
        <v>323</v>
      </c>
      <c r="G651" s="111">
        <f t="shared" si="50"/>
        <v>323</v>
      </c>
      <c r="H651" s="20"/>
    </row>
    <row r="652" spans="1:8" ht="25.5" x14ac:dyDescent="0.2">
      <c r="A652" s="5">
        <v>638</v>
      </c>
      <c r="B652" s="153"/>
      <c r="C652" s="84" t="str">
        <f>Цены!B642</f>
        <v>Устройство вентиляционных каналов из стальных оцинкованных труб</v>
      </c>
      <c r="D652" s="85" t="str">
        <f>Цены!C642</f>
        <v>м/п</v>
      </c>
      <c r="E652" s="152">
        <v>1</v>
      </c>
      <c r="F652" s="86">
        <f>Цены!E642</f>
        <v>873</v>
      </c>
      <c r="G652" s="111">
        <f t="shared" si="50"/>
        <v>873</v>
      </c>
      <c r="H652" s="20"/>
    </row>
    <row r="653" spans="1:8" ht="25.5" x14ac:dyDescent="0.2">
      <c r="A653" s="5">
        <v>639</v>
      </c>
      <c r="B653" s="153"/>
      <c r="C653" s="84" t="str">
        <f>Цены!B643</f>
        <v>Устройство соединений при врезке в существующий вентканал</v>
      </c>
      <c r="D653" s="85" t="str">
        <f>Цены!C643</f>
        <v>шт.</v>
      </c>
      <c r="E653" s="152">
        <v>1</v>
      </c>
      <c r="F653" s="86">
        <f>Цены!E643</f>
        <v>258</v>
      </c>
      <c r="G653" s="111">
        <f t="shared" si="50"/>
        <v>258</v>
      </c>
      <c r="H653" s="20"/>
    </row>
    <row r="654" spans="1:8" x14ac:dyDescent="0.2">
      <c r="A654" s="5">
        <v>640</v>
      </c>
      <c r="B654" s="153"/>
      <c r="C654" s="84" t="str">
        <f>Цены!B644</f>
        <v xml:space="preserve">Установка Вентрешёток </v>
      </c>
      <c r="D654" s="85" t="str">
        <f>Цены!C644</f>
        <v>шт.</v>
      </c>
      <c r="E654" s="152">
        <v>1</v>
      </c>
      <c r="F654" s="86">
        <f>Цены!E644</f>
        <v>414</v>
      </c>
      <c r="G654" s="111">
        <f t="shared" si="50"/>
        <v>414</v>
      </c>
      <c r="H654" s="20"/>
    </row>
    <row r="655" spans="1:8" x14ac:dyDescent="0.2">
      <c r="A655" s="5">
        <v>641</v>
      </c>
      <c r="B655" s="153"/>
      <c r="C655" s="84" t="str">
        <f>Цены!B645</f>
        <v xml:space="preserve">Установка коллекторного щита накладного </v>
      </c>
      <c r="D655" s="85" t="str">
        <f>Цены!C645</f>
        <v>шт.</v>
      </c>
      <c r="E655" s="152">
        <v>1</v>
      </c>
      <c r="F655" s="86">
        <f>Цены!E645</f>
        <v>2745</v>
      </c>
      <c r="G655" s="111">
        <f t="shared" si="50"/>
        <v>2745</v>
      </c>
      <c r="H655" s="20"/>
    </row>
    <row r="656" spans="1:8" ht="25.5" x14ac:dyDescent="0.2">
      <c r="A656" s="5">
        <v>642</v>
      </c>
      <c r="B656" s="153"/>
      <c r="C656" s="84" t="str">
        <f>Цены!B646</f>
        <v>Снятие-установка радиатора на существующие места (с заменой радиатора)</v>
      </c>
      <c r="D656" s="85" t="str">
        <f>Цены!C646</f>
        <v>шт.</v>
      </c>
      <c r="E656" s="152">
        <v>1</v>
      </c>
      <c r="F656" s="86">
        <f>Цены!E646</f>
        <v>2745</v>
      </c>
      <c r="G656" s="111">
        <f t="shared" si="50"/>
        <v>2745</v>
      </c>
      <c r="H656" s="20"/>
    </row>
    <row r="657" spans="1:8" x14ac:dyDescent="0.2">
      <c r="A657" s="5">
        <v>643</v>
      </c>
      <c r="B657" s="153"/>
      <c r="C657" s="84" t="str">
        <f>Цены!B647</f>
        <v>Установка системы сололифт</v>
      </c>
      <c r="D657" s="85" t="str">
        <f>Цены!C647</f>
        <v>шт.</v>
      </c>
      <c r="E657" s="152">
        <v>1</v>
      </c>
      <c r="F657" s="86">
        <f>Цены!E647</f>
        <v>8058</v>
      </c>
      <c r="G657" s="111">
        <f t="shared" si="50"/>
        <v>8058</v>
      </c>
      <c r="H657" s="20"/>
    </row>
    <row r="658" spans="1:8" x14ac:dyDescent="0.2">
      <c r="A658" s="5">
        <v>644</v>
      </c>
      <c r="B658" s="153"/>
      <c r="C658" s="84" t="str">
        <f>Цены!B648</f>
        <v xml:space="preserve">Установка кухонного фильтра очистки воды </v>
      </c>
      <c r="D658" s="85" t="str">
        <f>Цены!C648</f>
        <v>шт.</v>
      </c>
      <c r="E658" s="152">
        <v>1</v>
      </c>
      <c r="F658" s="86">
        <f>Цены!E648</f>
        <v>4520</v>
      </c>
      <c r="G658" s="111">
        <f t="shared" si="50"/>
        <v>4520</v>
      </c>
      <c r="H658" s="20"/>
    </row>
    <row r="659" spans="1:8" x14ac:dyDescent="0.2">
      <c r="A659" s="5">
        <v>645</v>
      </c>
      <c r="B659" s="153"/>
      <c r="C659" s="84" t="str">
        <f>Цены!B649</f>
        <v>Установка измельчителя отходов</v>
      </c>
      <c r="D659" s="85" t="str">
        <f>Цены!C649</f>
        <v>шт.</v>
      </c>
      <c r="E659" s="152">
        <v>1</v>
      </c>
      <c r="F659" s="86">
        <f>Цены!E649</f>
        <v>2712</v>
      </c>
      <c r="G659" s="111">
        <f t="shared" si="50"/>
        <v>2712</v>
      </c>
      <c r="H659" s="20"/>
    </row>
    <row r="660" spans="1:8" ht="25.5" x14ac:dyDescent="0.2">
      <c r="A660" s="5">
        <v>646</v>
      </c>
      <c r="B660" s="153"/>
      <c r="C660" s="84" t="str">
        <f>Цены!B650</f>
        <v>Комплексная разводка труб водоснабжения (1 точка)</v>
      </c>
      <c r="D660" s="85" t="str">
        <f>Цены!C650</f>
        <v>шт.</v>
      </c>
      <c r="E660" s="152">
        <v>1</v>
      </c>
      <c r="F660" s="86">
        <f>Цены!E650</f>
        <v>2918</v>
      </c>
      <c r="G660" s="111">
        <f t="shared" si="50"/>
        <v>2918</v>
      </c>
      <c r="H660" s="20"/>
    </row>
    <row r="661" spans="1:8" x14ac:dyDescent="0.2">
      <c r="A661" s="5">
        <v>647</v>
      </c>
      <c r="B661" s="153"/>
      <c r="C661" s="84" t="str">
        <f>Цены!B651</f>
        <v>Комплексная разводка труб  канализации (1 точка)</v>
      </c>
      <c r="D661" s="85" t="str">
        <f>Цены!C651</f>
        <v>шт.</v>
      </c>
      <c r="E661" s="152">
        <v>1</v>
      </c>
      <c r="F661" s="86">
        <f>Цены!E651</f>
        <v>2781</v>
      </c>
      <c r="G661" s="111">
        <f t="shared" si="50"/>
        <v>2781</v>
      </c>
      <c r="H661" s="20"/>
    </row>
    <row r="662" spans="1:8" x14ac:dyDescent="0.2">
      <c r="A662" s="5">
        <v>648</v>
      </c>
      <c r="B662" s="153"/>
      <c r="C662" s="84" t="str">
        <f>Цены!B652</f>
        <v>Установка точки водоснабжения (водорозетки)</v>
      </c>
      <c r="D662" s="85" t="str">
        <f>Цены!C652</f>
        <v>шт.</v>
      </c>
      <c r="E662" s="152">
        <v>1</v>
      </c>
      <c r="F662" s="86">
        <f>Цены!E652</f>
        <v>939</v>
      </c>
      <c r="G662" s="111">
        <f t="shared" si="50"/>
        <v>939</v>
      </c>
      <c r="H662" s="20"/>
    </row>
    <row r="663" spans="1:8" ht="25.5" x14ac:dyDescent="0.2">
      <c r="A663" s="5">
        <v>649</v>
      </c>
      <c r="B663" s="153"/>
      <c r="C663" s="84" t="str">
        <f>Цены!B653</f>
        <v>Комплексная разводка труб водоснабжения из сшитого полиэтилена "Рехау" до 10м (1 точка)</v>
      </c>
      <c r="D663" s="85" t="str">
        <f>Цены!C653</f>
        <v>шт.</v>
      </c>
      <c r="E663" s="152">
        <v>7</v>
      </c>
      <c r="F663" s="86">
        <f>Цены!E653</f>
        <v>3353</v>
      </c>
      <c r="G663" s="111">
        <f t="shared" si="50"/>
        <v>23471</v>
      </c>
      <c r="H663" s="20"/>
    </row>
    <row r="664" spans="1:8" ht="25.5" x14ac:dyDescent="0.2">
      <c r="A664" s="5">
        <v>650</v>
      </c>
      <c r="B664" s="153"/>
      <c r="C664" s="84" t="str">
        <f>Цены!B654</f>
        <v>Комплексная разводка труб водоснабжения из сшитого полиэтилена "Рехау" свыше 10м (1 точка)</v>
      </c>
      <c r="D664" s="85" t="str">
        <f>Цены!C654</f>
        <v>шт.</v>
      </c>
      <c r="E664" s="152">
        <v>7</v>
      </c>
      <c r="F664" s="86">
        <f>Цены!E654</f>
        <v>4500</v>
      </c>
      <c r="G664" s="111">
        <f t="shared" si="50"/>
        <v>31500</v>
      </c>
      <c r="H664" s="20"/>
    </row>
    <row r="665" spans="1:8" ht="25.5" x14ac:dyDescent="0.2">
      <c r="A665" s="5">
        <v>651</v>
      </c>
      <c r="B665" s="153"/>
      <c r="C665" s="84" t="str">
        <f>Цены!B655</f>
        <v>Установка точки водоснабжения (водорозетки) "Рехау"</v>
      </c>
      <c r="D665" s="85" t="str">
        <f>Цены!C655</f>
        <v>шт.</v>
      </c>
      <c r="E665" s="152">
        <v>1</v>
      </c>
      <c r="F665" s="86">
        <f>Цены!E655</f>
        <v>1503</v>
      </c>
      <c r="G665" s="111">
        <f t="shared" si="50"/>
        <v>1503</v>
      </c>
      <c r="H665" s="20"/>
    </row>
    <row r="666" spans="1:8" x14ac:dyDescent="0.2">
      <c r="A666" s="5">
        <v>652</v>
      </c>
      <c r="B666" s="153"/>
      <c r="C666" s="84" t="str">
        <f>Цены!B656</f>
        <v>Монтаж водяных теплых полов до 5 м кв.</v>
      </c>
      <c r="D666" s="85" t="str">
        <f>Цены!C656</f>
        <v>шт.</v>
      </c>
      <c r="E666" s="152">
        <v>1</v>
      </c>
      <c r="F666" s="86">
        <f>Цены!E656</f>
        <v>2574</v>
      </c>
      <c r="G666" s="111">
        <f t="shared" si="50"/>
        <v>2574</v>
      </c>
      <c r="H666" s="20"/>
    </row>
    <row r="667" spans="1:8" x14ac:dyDescent="0.2">
      <c r="A667" s="5">
        <v>653</v>
      </c>
      <c r="B667" s="153"/>
      <c r="C667" s="84" t="str">
        <f>Цены!B657</f>
        <v>Монтаж водяных теплых полов более  5 м кв.</v>
      </c>
      <c r="D667" s="85" t="str">
        <f>Цены!C657</f>
        <v>шт.</v>
      </c>
      <c r="E667" s="152">
        <v>1</v>
      </c>
      <c r="F667" s="86">
        <f>Цены!E657</f>
        <v>1656</v>
      </c>
      <c r="G667" s="111">
        <f t="shared" si="50"/>
        <v>1656</v>
      </c>
      <c r="H667" s="20"/>
    </row>
    <row r="668" spans="1:8" ht="25.5" x14ac:dyDescent="0.2">
      <c r="A668" s="5">
        <v>654</v>
      </c>
      <c r="B668" s="153"/>
      <c r="C668" s="84" t="str">
        <f>Цены!B658</f>
        <v>Комплексная прокладка воздуховодов до 3-х метров</v>
      </c>
      <c r="D668" s="85" t="str">
        <f>Цены!C658</f>
        <v>шт.</v>
      </c>
      <c r="E668" s="152">
        <v>1</v>
      </c>
      <c r="F668" s="86">
        <f>Цены!E658</f>
        <v>2139</v>
      </c>
      <c r="G668" s="111">
        <f t="shared" si="50"/>
        <v>2139</v>
      </c>
      <c r="H668" s="20"/>
    </row>
    <row r="669" spans="1:8" x14ac:dyDescent="0.2">
      <c r="A669" s="5">
        <v>655</v>
      </c>
      <c r="B669" s="153"/>
      <c r="C669" s="84" t="str">
        <f>Цены!B659</f>
        <v>Устройство вентиляционных каналов ПВХ труб</v>
      </c>
      <c r="D669" s="85" t="str">
        <f>Цены!C659</f>
        <v>м/п</v>
      </c>
      <c r="E669" s="152">
        <v>1</v>
      </c>
      <c r="F669" s="86">
        <f>Цены!E659</f>
        <v>683</v>
      </c>
      <c r="G669" s="111">
        <f t="shared" si="50"/>
        <v>683</v>
      </c>
      <c r="H669" s="20"/>
    </row>
    <row r="670" spans="1:8" x14ac:dyDescent="0.2">
      <c r="A670" s="5">
        <v>656</v>
      </c>
      <c r="B670" s="153"/>
      <c r="C670" s="84" t="str">
        <f>Цены!B660</f>
        <v>Установка "тюльпана"</v>
      </c>
      <c r="D670" s="85" t="str">
        <f>Цены!C660</f>
        <v>шт.</v>
      </c>
      <c r="E670" s="152">
        <v>1</v>
      </c>
      <c r="F670" s="86">
        <f>Цены!E660</f>
        <v>2628</v>
      </c>
      <c r="G670" s="111">
        <f t="shared" si="50"/>
        <v>2628</v>
      </c>
      <c r="H670" s="20"/>
    </row>
    <row r="671" spans="1:8" x14ac:dyDescent="0.2">
      <c r="A671" s="5">
        <v>657</v>
      </c>
      <c r="B671" s="153"/>
      <c r="C671" s="84" t="str">
        <f>Цены!B661</f>
        <v>Установка точки канализации</v>
      </c>
      <c r="D671" s="85" t="str">
        <f>Цены!C661</f>
        <v>шт.</v>
      </c>
      <c r="E671" s="152">
        <v>1</v>
      </c>
      <c r="F671" s="86">
        <f>Цены!E661</f>
        <v>1875</v>
      </c>
      <c r="G671" s="111">
        <f t="shared" si="50"/>
        <v>1875</v>
      </c>
      <c r="H671" s="20"/>
    </row>
    <row r="672" spans="1:8" x14ac:dyDescent="0.2">
      <c r="A672" s="5">
        <v>658</v>
      </c>
      <c r="B672" s="153"/>
      <c r="C672" s="84" t="str">
        <f>Цены!B662</f>
        <v xml:space="preserve">Установка унитаза , биде со сборкой </v>
      </c>
      <c r="D672" s="85" t="str">
        <f>Цены!C662</f>
        <v>шт.</v>
      </c>
      <c r="E672" s="152">
        <v>1</v>
      </c>
      <c r="F672" s="86">
        <f>Цены!E662</f>
        <v>5202</v>
      </c>
      <c r="G672" s="111">
        <f t="shared" si="50"/>
        <v>5202</v>
      </c>
      <c r="H672" s="20"/>
    </row>
    <row r="673" spans="1:8" x14ac:dyDescent="0.2">
      <c r="A673" s="5">
        <v>659</v>
      </c>
      <c r="B673" s="153"/>
      <c r="C673" s="84" t="str">
        <f>Цены!B663</f>
        <v xml:space="preserve">Установка унитаза без сборки </v>
      </c>
      <c r="D673" s="85" t="str">
        <f>Цены!C663</f>
        <v>шт.</v>
      </c>
      <c r="E673" s="152">
        <v>1</v>
      </c>
      <c r="F673" s="86">
        <f>Цены!E663</f>
        <v>2829</v>
      </c>
      <c r="G673" s="111">
        <f t="shared" si="50"/>
        <v>2829</v>
      </c>
      <c r="H673" s="20"/>
    </row>
    <row r="674" spans="1:8" ht="25.5" x14ac:dyDescent="0.2">
      <c r="A674" s="5">
        <v>660</v>
      </c>
      <c r="B674" s="153"/>
      <c r="C674" s="84" t="str">
        <f>Цены!B664</f>
        <v xml:space="preserve">Установка унитаза без сборки на старые посадочные места </v>
      </c>
      <c r="D674" s="85" t="str">
        <f>Цены!C664</f>
        <v>шт.</v>
      </c>
      <c r="E674" s="152">
        <v>1</v>
      </c>
      <c r="F674" s="86">
        <f>Цены!E664</f>
        <v>1242</v>
      </c>
      <c r="G674" s="111">
        <f t="shared" si="50"/>
        <v>1242</v>
      </c>
      <c r="H674" s="20"/>
    </row>
    <row r="675" spans="1:8" x14ac:dyDescent="0.2">
      <c r="A675" s="5">
        <v>661</v>
      </c>
      <c r="B675" s="153"/>
      <c r="C675" s="84" t="str">
        <f>Цены!B665</f>
        <v>Установка "инсталляции"</v>
      </c>
      <c r="D675" s="85" t="str">
        <f>Цены!C665</f>
        <v>шт.</v>
      </c>
      <c r="E675" s="152">
        <v>1</v>
      </c>
      <c r="F675" s="86">
        <f>Цены!E665</f>
        <v>7161</v>
      </c>
      <c r="G675" s="111">
        <f t="shared" si="50"/>
        <v>7161</v>
      </c>
      <c r="H675" s="20"/>
    </row>
    <row r="676" spans="1:8" x14ac:dyDescent="0.2">
      <c r="A676" s="5">
        <v>662</v>
      </c>
      <c r="B676" s="153"/>
      <c r="C676" s="84" t="str">
        <f>Цены!B666</f>
        <v xml:space="preserve">Установка "мойдодыра" </v>
      </c>
      <c r="D676" s="85" t="str">
        <f>Цены!C666</f>
        <v>шт.</v>
      </c>
      <c r="E676" s="152">
        <v>1</v>
      </c>
      <c r="F676" s="86">
        <f>Цены!E666</f>
        <v>3380</v>
      </c>
      <c r="G676" s="111">
        <f t="shared" si="50"/>
        <v>3380</v>
      </c>
      <c r="H676" s="20"/>
    </row>
    <row r="677" spans="1:8" x14ac:dyDescent="0.2">
      <c r="A677" s="5">
        <v>663</v>
      </c>
      <c r="B677" s="153"/>
      <c r="C677" s="84" t="str">
        <f>Цены!B667</f>
        <v>Установка чаши "инсталляции"</v>
      </c>
      <c r="D677" s="85" t="str">
        <f>Цены!C667</f>
        <v>шт.</v>
      </c>
      <c r="E677" s="152">
        <v>1</v>
      </c>
      <c r="F677" s="86">
        <f>Цены!E667</f>
        <v>3255</v>
      </c>
      <c r="G677" s="111">
        <f t="shared" si="50"/>
        <v>3255</v>
      </c>
      <c r="H677" s="20"/>
    </row>
    <row r="678" spans="1:8" x14ac:dyDescent="0.2">
      <c r="A678" s="5">
        <v>664</v>
      </c>
      <c r="B678" s="153"/>
      <c r="C678" s="84" t="str">
        <f>Цены!B668</f>
        <v xml:space="preserve">Герметизация швов ванны /раковины /унитаза </v>
      </c>
      <c r="D678" s="85" t="str">
        <f>Цены!C668</f>
        <v>м/п</v>
      </c>
      <c r="E678" s="152">
        <v>1</v>
      </c>
      <c r="F678" s="86">
        <f>Цены!E668</f>
        <v>306</v>
      </c>
      <c r="G678" s="111">
        <f t="shared" si="50"/>
        <v>306</v>
      </c>
      <c r="H678" s="20"/>
    </row>
    <row r="679" spans="1:8" x14ac:dyDescent="0.2">
      <c r="A679" s="5">
        <v>665</v>
      </c>
      <c r="B679" s="153"/>
      <c r="C679" s="84" t="str">
        <f>Цены!B669</f>
        <v>Окраска радиатора (до 5 секций)</v>
      </c>
      <c r="D679" s="85" t="str">
        <f>Цены!C669</f>
        <v>шт.</v>
      </c>
      <c r="E679" s="152">
        <v>1</v>
      </c>
      <c r="F679" s="86">
        <f>Цены!E669</f>
        <v>1071</v>
      </c>
      <c r="G679" s="111">
        <f t="shared" si="50"/>
        <v>1071</v>
      </c>
      <c r="H679" s="20"/>
    </row>
    <row r="680" spans="1:8" x14ac:dyDescent="0.2">
      <c r="A680" s="5">
        <v>666</v>
      </c>
      <c r="B680" s="153"/>
      <c r="C680" s="84" t="str">
        <f>Цены!B670</f>
        <v>Окраска радиатора каждая последующая секция</v>
      </c>
      <c r="D680" s="85" t="str">
        <f>Цены!C670</f>
        <v>шт.</v>
      </c>
      <c r="E680" s="152">
        <v>1</v>
      </c>
      <c r="F680" s="86">
        <f>Цены!E670</f>
        <v>291</v>
      </c>
      <c r="G680" s="111">
        <f t="shared" si="50"/>
        <v>291</v>
      </c>
      <c r="H680" s="20"/>
    </row>
    <row r="681" spans="1:8" x14ac:dyDescent="0.2">
      <c r="A681" s="5">
        <v>667</v>
      </c>
      <c r="B681" s="153"/>
      <c r="C681" s="84" t="str">
        <f>Цены!B671</f>
        <v>Окраска труб диаметром до 50мм</v>
      </c>
      <c r="D681" s="85" t="str">
        <f>Цены!C671</f>
        <v>м/п</v>
      </c>
      <c r="E681" s="152">
        <v>1</v>
      </c>
      <c r="F681" s="86">
        <f>Цены!E671</f>
        <v>276</v>
      </c>
      <c r="G681" s="111">
        <f t="shared" si="50"/>
        <v>276</v>
      </c>
      <c r="H681" s="20"/>
    </row>
    <row r="682" spans="1:8" x14ac:dyDescent="0.2">
      <c r="A682" s="5">
        <v>668</v>
      </c>
      <c r="B682" s="153"/>
      <c r="C682" s="84" t="str">
        <f>Цены!B672</f>
        <v>Окраска труб диаметром свыше 50мм</v>
      </c>
      <c r="D682" s="85" t="str">
        <f>Цены!C672</f>
        <v>м/п</v>
      </c>
      <c r="E682" s="152">
        <v>1</v>
      </c>
      <c r="F682" s="86">
        <f>Цены!E672</f>
        <v>378</v>
      </c>
      <c r="G682" s="111">
        <f>E682*F682</f>
        <v>378</v>
      </c>
      <c r="H682" s="20"/>
    </row>
    <row r="683" spans="1:8" x14ac:dyDescent="0.2">
      <c r="A683" s="5">
        <v>669</v>
      </c>
      <c r="B683" s="5" t="str">
        <f>B585</f>
        <v/>
      </c>
      <c r="C683" s="433" t="s">
        <v>486</v>
      </c>
      <c r="D683" s="433"/>
      <c r="E683" s="433"/>
      <c r="F683" s="433"/>
      <c r="G683" s="112">
        <f>SUMIF(B586:B682,1,G586:G682)</f>
        <v>0</v>
      </c>
      <c r="H683" s="20"/>
    </row>
    <row r="684" spans="1:8" ht="25.5" x14ac:dyDescent="0.2">
      <c r="A684" s="5">
        <v>670</v>
      </c>
      <c r="B684" s="103" t="str">
        <f>IF(SUM(B685:B708)&gt;0,1,"")</f>
        <v/>
      </c>
      <c r="C684" s="97" t="str">
        <f ca="1">C1&amp;". Подготовительные  работы"</f>
        <v>13. Подготовительные  работы</v>
      </c>
      <c r="D684" s="98" t="s">
        <v>804</v>
      </c>
      <c r="E684" s="107" t="s">
        <v>531</v>
      </c>
      <c r="F684" s="99" t="s">
        <v>805</v>
      </c>
      <c r="G684" s="110" t="s">
        <v>578</v>
      </c>
      <c r="H684" s="20"/>
    </row>
    <row r="685" spans="1:8" x14ac:dyDescent="0.2">
      <c r="A685" s="5">
        <v>671</v>
      </c>
      <c r="B685" s="153"/>
      <c r="C685" s="84" t="str">
        <f>Цены!B675</f>
        <v>Укрытие пленкой</v>
      </c>
      <c r="D685" s="85" t="str">
        <f>Цены!C675</f>
        <v>м2</v>
      </c>
      <c r="E685" s="152">
        <f>$D$10</f>
        <v>0</v>
      </c>
      <c r="F685" s="86">
        <f>Цены!D675</f>
        <v>45</v>
      </c>
      <c r="G685" s="111">
        <f t="shared" ref="G685:G706" si="51">E685*F685</f>
        <v>0</v>
      </c>
      <c r="H685" s="20"/>
    </row>
    <row r="686" spans="1:8" x14ac:dyDescent="0.2">
      <c r="A686" s="5">
        <v>672</v>
      </c>
      <c r="B686" s="153"/>
      <c r="C686" s="84" t="str">
        <f>Цены!B676</f>
        <v>Разборка/сборка  мебели</v>
      </c>
      <c r="D686" s="85" t="str">
        <f>Цены!C676</f>
        <v>шт.</v>
      </c>
      <c r="E686" s="152">
        <v>1</v>
      </c>
      <c r="F686" s="86">
        <f>Цены!D676</f>
        <v>2635</v>
      </c>
      <c r="G686" s="111">
        <f t="shared" si="51"/>
        <v>2635</v>
      </c>
      <c r="H686" s="20"/>
    </row>
    <row r="687" spans="1:8" x14ac:dyDescent="0.2">
      <c r="A687" s="5">
        <v>673</v>
      </c>
      <c r="B687" s="153"/>
      <c r="C687" s="84" t="str">
        <f>Цены!B677</f>
        <v>Сборка строительных подмостей</v>
      </c>
      <c r="D687" s="85" t="str">
        <f>Цены!C677</f>
        <v>шт.</v>
      </c>
      <c r="E687" s="152">
        <v>1</v>
      </c>
      <c r="F687" s="86">
        <f>Цены!D677</f>
        <v>1380</v>
      </c>
      <c r="G687" s="111">
        <f t="shared" si="51"/>
        <v>1380</v>
      </c>
      <c r="H687" s="20"/>
    </row>
    <row r="688" spans="1:8" x14ac:dyDescent="0.2">
      <c r="A688" s="5">
        <v>674</v>
      </c>
      <c r="B688" s="153"/>
      <c r="C688" s="84" t="str">
        <f>Цены!B678</f>
        <v>Перестановка мебели (стенка из 5 секций)</v>
      </c>
      <c r="D688" s="85" t="str">
        <f>Цены!C678</f>
        <v>шт.</v>
      </c>
      <c r="E688" s="152">
        <v>1</v>
      </c>
      <c r="F688" s="86">
        <f>Цены!D678</f>
        <v>1737</v>
      </c>
      <c r="G688" s="111">
        <f t="shared" si="51"/>
        <v>1737</v>
      </c>
      <c r="H688" s="20"/>
    </row>
    <row r="689" spans="1:8" x14ac:dyDescent="0.2">
      <c r="A689" s="5">
        <v>675</v>
      </c>
      <c r="B689" s="153"/>
      <c r="C689" s="84" t="str">
        <f>Цены!B679</f>
        <v>Перестановка мебели ( шкаф из 1 секции)</v>
      </c>
      <c r="D689" s="85" t="str">
        <f>Цены!C679</f>
        <v>шт.</v>
      </c>
      <c r="E689" s="152">
        <v>1</v>
      </c>
      <c r="F689" s="86">
        <f>Цены!D679</f>
        <v>1154</v>
      </c>
      <c r="G689" s="111">
        <f t="shared" si="51"/>
        <v>1154</v>
      </c>
      <c r="H689" s="20"/>
    </row>
    <row r="690" spans="1:8" x14ac:dyDescent="0.2">
      <c r="A690" s="5">
        <v>676</v>
      </c>
      <c r="B690" s="153"/>
      <c r="C690" s="84" t="str">
        <f>Цены!B680</f>
        <v>Перестановка мебели (перемещение дивана)</v>
      </c>
      <c r="D690" s="85" t="str">
        <f>Цены!C680</f>
        <v>шт.</v>
      </c>
      <c r="E690" s="152">
        <v>1</v>
      </c>
      <c r="F690" s="86">
        <f>Цены!D680</f>
        <v>920</v>
      </c>
      <c r="G690" s="111">
        <f t="shared" si="51"/>
        <v>920</v>
      </c>
      <c r="H690" s="20"/>
    </row>
    <row r="691" spans="1:8" x14ac:dyDescent="0.2">
      <c r="A691" s="5">
        <v>677</v>
      </c>
      <c r="B691" s="153"/>
      <c r="C691" s="84" t="str">
        <f>Цены!B681</f>
        <v>Демонтаж кухонного гарнитура без сохранения</v>
      </c>
      <c r="D691" s="85" t="str">
        <f>Цены!C681</f>
        <v>шт.</v>
      </c>
      <c r="E691" s="152">
        <v>1</v>
      </c>
      <c r="F691" s="86">
        <f>Цены!D681</f>
        <v>2346</v>
      </c>
      <c r="G691" s="111">
        <f t="shared" si="51"/>
        <v>2346</v>
      </c>
      <c r="H691" s="20"/>
    </row>
    <row r="692" spans="1:8" x14ac:dyDescent="0.2">
      <c r="A692" s="5">
        <v>678</v>
      </c>
      <c r="B692" s="153"/>
      <c r="C692" s="84" t="str">
        <f>Цены!B682</f>
        <v>Демонтаж кухонного гарнитура с сохранением</v>
      </c>
      <c r="D692" s="85" t="str">
        <f>Цены!C682</f>
        <v>шт.</v>
      </c>
      <c r="E692" s="152">
        <v>1</v>
      </c>
      <c r="F692" s="86">
        <f>Цены!D682</f>
        <v>7454</v>
      </c>
      <c r="G692" s="111">
        <f t="shared" si="51"/>
        <v>7454</v>
      </c>
      <c r="H692" s="20"/>
    </row>
    <row r="693" spans="1:8" x14ac:dyDescent="0.2">
      <c r="A693" s="5">
        <v>679</v>
      </c>
      <c r="B693" s="153"/>
      <c r="C693" s="84" t="str">
        <f>Цены!B683</f>
        <v>Демонтаж кухонного модуля (тумба/шкафчик)</v>
      </c>
      <c r="D693" s="85" t="str">
        <f>Цены!C683</f>
        <v>шт.</v>
      </c>
      <c r="E693" s="152">
        <v>1</v>
      </c>
      <c r="F693" s="86">
        <f>Цены!D683</f>
        <v>276</v>
      </c>
      <c r="G693" s="111">
        <f t="shared" si="51"/>
        <v>276</v>
      </c>
      <c r="H693" s="20"/>
    </row>
    <row r="694" spans="1:8" x14ac:dyDescent="0.2">
      <c r="A694" s="5">
        <v>680</v>
      </c>
      <c r="B694" s="153"/>
      <c r="C694" s="84" t="str">
        <f>Цены!B684</f>
        <v>Демонтаж кухонного фартука / столешницы</v>
      </c>
      <c r="D694" s="85" t="str">
        <f>Цены!C684</f>
        <v>м2</v>
      </c>
      <c r="E694" s="152">
        <v>1</v>
      </c>
      <c r="F694" s="86">
        <f>Цены!D684</f>
        <v>276</v>
      </c>
      <c r="G694" s="111">
        <f t="shared" si="51"/>
        <v>276</v>
      </c>
      <c r="H694" s="20"/>
    </row>
    <row r="695" spans="1:8" x14ac:dyDescent="0.2">
      <c r="A695" s="5">
        <v>681</v>
      </c>
      <c r="B695" s="153"/>
      <c r="C695" s="84" t="str">
        <f>Цены!B685</f>
        <v>Установка кухонного модуля (тумба/шкафчик)</v>
      </c>
      <c r="D695" s="85" t="str">
        <f>Цены!C685</f>
        <v>шт.</v>
      </c>
      <c r="E695" s="152">
        <v>1</v>
      </c>
      <c r="F695" s="86">
        <f>Цены!D685</f>
        <v>408</v>
      </c>
      <c r="G695" s="111">
        <f t="shared" si="51"/>
        <v>408</v>
      </c>
      <c r="H695" s="20"/>
    </row>
    <row r="696" spans="1:8" x14ac:dyDescent="0.2">
      <c r="A696" s="5">
        <v>682</v>
      </c>
      <c r="B696" s="153"/>
      <c r="C696" s="84" t="str">
        <f>Цены!B686</f>
        <v xml:space="preserve">Демонтаж кухонной плиты без сохранения </v>
      </c>
      <c r="D696" s="85" t="str">
        <f>Цены!C686</f>
        <v>шт.</v>
      </c>
      <c r="E696" s="152">
        <v>1</v>
      </c>
      <c r="F696" s="86">
        <f>Цены!D686</f>
        <v>920</v>
      </c>
      <c r="G696" s="111">
        <f t="shared" si="51"/>
        <v>920</v>
      </c>
      <c r="H696" s="20"/>
    </row>
    <row r="697" spans="1:8" x14ac:dyDescent="0.2">
      <c r="A697" s="5">
        <v>683</v>
      </c>
      <c r="B697" s="153"/>
      <c r="C697" s="84" t="str">
        <f>Цены!B687</f>
        <v>Демонтаж газовой плиты</v>
      </c>
      <c r="D697" s="85" t="str">
        <f>Цены!C687</f>
        <v>шт.</v>
      </c>
      <c r="E697" s="152">
        <v>1</v>
      </c>
      <c r="F697" s="86">
        <f>Цены!D687</f>
        <v>920</v>
      </c>
      <c r="G697" s="111">
        <f t="shared" si="51"/>
        <v>920</v>
      </c>
      <c r="H697" s="20"/>
    </row>
    <row r="698" spans="1:8" ht="51" x14ac:dyDescent="0.2">
      <c r="A698" s="5">
        <v>684</v>
      </c>
      <c r="B698" s="153"/>
      <c r="C698" s="84" t="str">
        <f>Цены!B688</f>
        <v>Вынос мусора из квартиры на лифте ( при условии наличия контейнера для сбора строительного мусора не далее 50 м от подъезда или места проведения работ) (за 1 кг)</v>
      </c>
      <c r="D698" s="85" t="str">
        <f>Цены!C688</f>
        <v>кг</v>
      </c>
      <c r="E698" s="152">
        <v>1</v>
      </c>
      <c r="F698" s="86">
        <f>Цены!D688</f>
        <v>6</v>
      </c>
      <c r="G698" s="111">
        <f t="shared" si="51"/>
        <v>6</v>
      </c>
      <c r="H698" s="20"/>
    </row>
    <row r="699" spans="1:8" x14ac:dyDescent="0.2">
      <c r="A699" s="5">
        <v>685</v>
      </c>
      <c r="B699" s="153"/>
      <c r="C699" s="84" t="str">
        <f>Цены!B689</f>
        <v>Уборка лестничных клеток</v>
      </c>
      <c r="D699" s="85" t="str">
        <f>Цены!C689</f>
        <v>шт.</v>
      </c>
      <c r="E699" s="152">
        <v>1</v>
      </c>
      <c r="F699" s="86">
        <f>Цены!D689</f>
        <v>920</v>
      </c>
      <c r="G699" s="111">
        <f t="shared" si="51"/>
        <v>920</v>
      </c>
      <c r="H699" s="20"/>
    </row>
    <row r="700" spans="1:8" ht="25.5" x14ac:dyDescent="0.2">
      <c r="A700" s="5">
        <v>686</v>
      </c>
      <c r="B700" s="153"/>
      <c r="C700" s="84" t="str">
        <f>Цены!B690</f>
        <v>Вынос чугунной ванны по лестнице за каждый этаж</v>
      </c>
      <c r="D700" s="85" t="str">
        <f>Цены!C690</f>
        <v>шт.</v>
      </c>
      <c r="E700" s="152">
        <v>1</v>
      </c>
      <c r="F700" s="86">
        <f>Цены!D690</f>
        <v>920</v>
      </c>
      <c r="G700" s="111">
        <f t="shared" si="51"/>
        <v>920</v>
      </c>
      <c r="H700" s="20"/>
    </row>
    <row r="701" spans="1:8" x14ac:dyDescent="0.2">
      <c r="A701" s="5">
        <v>687</v>
      </c>
      <c r="B701" s="153"/>
      <c r="C701" s="84" t="str">
        <f>Цены!B691</f>
        <v>Сборка мебели 15% от стоимости</v>
      </c>
      <c r="D701" s="85" t="str">
        <f>Цены!C691</f>
        <v>шт.</v>
      </c>
      <c r="E701" s="152">
        <v>1</v>
      </c>
      <c r="F701" s="86">
        <f>Цены!D691</f>
        <v>2604</v>
      </c>
      <c r="G701" s="111">
        <f t="shared" si="51"/>
        <v>2604</v>
      </c>
      <c r="H701" s="20"/>
    </row>
    <row r="702" spans="1:8" x14ac:dyDescent="0.2">
      <c r="A702" s="5">
        <v>688</v>
      </c>
      <c r="B702" s="153"/>
      <c r="C702" s="84" t="str">
        <f>Цены!B692</f>
        <v>Разгрузка материала</v>
      </c>
      <c r="D702" s="85" t="str">
        <f>Цены!C692</f>
        <v>кг</v>
      </c>
      <c r="E702" s="152">
        <v>1</v>
      </c>
      <c r="F702" s="86">
        <f>Цены!D692</f>
        <v>6</v>
      </c>
      <c r="G702" s="111">
        <f t="shared" si="51"/>
        <v>6</v>
      </c>
      <c r="H702" s="20"/>
    </row>
    <row r="703" spans="1:8" x14ac:dyDescent="0.2">
      <c r="A703" s="5">
        <v>689</v>
      </c>
      <c r="B703" s="153"/>
      <c r="C703" s="84" t="str">
        <f>Цены!B693</f>
        <v>При отсутствии лифта подъем на 1 этаж</v>
      </c>
      <c r="D703" s="85" t="str">
        <f>Цены!C693</f>
        <v>кг</v>
      </c>
      <c r="E703" s="152">
        <v>1</v>
      </c>
      <c r="F703" s="86">
        <f>Цены!D693</f>
        <v>4</v>
      </c>
      <c r="G703" s="111">
        <f t="shared" si="51"/>
        <v>4</v>
      </c>
      <c r="H703" s="20"/>
    </row>
    <row r="704" spans="1:8" x14ac:dyDescent="0.2">
      <c r="A704" s="5">
        <v>690</v>
      </c>
      <c r="B704" s="153"/>
      <c r="C704" s="84" t="str">
        <f>Цены!B694</f>
        <v>Работа/ час прораба  (выезд)</v>
      </c>
      <c r="D704" s="85" t="str">
        <f>Цены!C694</f>
        <v>час</v>
      </c>
      <c r="E704" s="152">
        <v>1</v>
      </c>
      <c r="F704" s="86">
        <f>Цены!D694</f>
        <v>1000</v>
      </c>
      <c r="G704" s="111">
        <f t="shared" si="51"/>
        <v>1000</v>
      </c>
      <c r="H704" s="20"/>
    </row>
    <row r="705" spans="1:8" ht="38.25" x14ac:dyDescent="0.2">
      <c r="A705" s="5">
        <v>691</v>
      </c>
      <c r="B705" s="153"/>
      <c r="C705" s="84" t="str">
        <f>Цены!B695</f>
        <v xml:space="preserve">Комплексные подготовительные работы (Укрытие пленкой дверей/окон, временное освещение, временное водоснабжение, сборка подмостей) </v>
      </c>
      <c r="D705" s="85" t="str">
        <f>Цены!C695</f>
        <v>м2</v>
      </c>
      <c r="E705" s="152">
        <v>1</v>
      </c>
      <c r="F705" s="86">
        <f>Цены!D695</f>
        <v>156</v>
      </c>
      <c r="G705" s="111">
        <f t="shared" si="51"/>
        <v>156</v>
      </c>
      <c r="H705" s="20"/>
    </row>
    <row r="706" spans="1:8" x14ac:dyDescent="0.2">
      <c r="A706" s="5">
        <v>692</v>
      </c>
      <c r="B706" s="153"/>
      <c r="C706" s="154" t="str">
        <f>Цены!B696</f>
        <v>&lt;Запасные строчки&gt;</v>
      </c>
      <c r="D706" s="155">
        <v>0</v>
      </c>
      <c r="E706" s="152">
        <v>0</v>
      </c>
      <c r="F706" s="156">
        <f>Цены!D696</f>
        <v>0</v>
      </c>
      <c r="G706" s="111">
        <f t="shared" si="51"/>
        <v>0</v>
      </c>
      <c r="H706" s="20"/>
    </row>
    <row r="707" spans="1:8" x14ac:dyDescent="0.2">
      <c r="A707" s="5">
        <v>693</v>
      </c>
      <c r="B707" s="153"/>
      <c r="C707" s="154" t="str">
        <f>Цены!B697</f>
        <v>&lt;Запасные строчки&gt;</v>
      </c>
      <c r="D707" s="155">
        <f>Цены!C697</f>
        <v>0</v>
      </c>
      <c r="E707" s="152">
        <v>0</v>
      </c>
      <c r="F707" s="156">
        <f>Цены!D697</f>
        <v>0</v>
      </c>
      <c r="G707" s="111">
        <f>E707*F707</f>
        <v>0</v>
      </c>
      <c r="H707" s="20"/>
    </row>
    <row r="708" spans="1:8" x14ac:dyDescent="0.2">
      <c r="A708" s="5">
        <v>694</v>
      </c>
      <c r="B708" s="153"/>
      <c r="C708" s="154" t="str">
        <f>Цены!B698</f>
        <v>&lt;Запасные строчки&gt;</v>
      </c>
      <c r="D708" s="155">
        <f>Цены!C698</f>
        <v>0</v>
      </c>
      <c r="E708" s="152">
        <v>0</v>
      </c>
      <c r="F708" s="156">
        <f>Цены!D698</f>
        <v>0</v>
      </c>
      <c r="G708" s="111">
        <f>E708*F708</f>
        <v>0</v>
      </c>
      <c r="H708" s="20"/>
    </row>
    <row r="709" spans="1:8" x14ac:dyDescent="0.2">
      <c r="A709" s="5">
        <v>695</v>
      </c>
      <c r="B709" s="9" t="str">
        <f>B684</f>
        <v/>
      </c>
      <c r="C709" s="433" t="s">
        <v>803</v>
      </c>
      <c r="D709" s="433"/>
      <c r="E709" s="433"/>
      <c r="F709" s="433"/>
      <c r="G709" s="112">
        <f>SUMIF(B685:B708,1,G685:G708)</f>
        <v>0</v>
      </c>
      <c r="H709" s="20"/>
    </row>
    <row r="710" spans="1:8" x14ac:dyDescent="0.2">
      <c r="A710" s="5">
        <v>696</v>
      </c>
      <c r="B710" s="7">
        <v>1</v>
      </c>
      <c r="C710" s="437" t="s">
        <v>576</v>
      </c>
      <c r="D710" s="437"/>
      <c r="E710" s="437"/>
      <c r="F710" s="437"/>
      <c r="G710" s="113">
        <f>G709+G683+G584+G518+G332+G170</f>
        <v>0</v>
      </c>
      <c r="H710" s="20"/>
    </row>
    <row r="711" spans="1:8" x14ac:dyDescent="0.2">
      <c r="B711" s="9">
        <v>1</v>
      </c>
      <c r="C711" s="436" t="s">
        <v>984</v>
      </c>
      <c r="D711" s="436"/>
      <c r="E711" s="436"/>
      <c r="F711" s="436"/>
      <c r="G711" s="114">
        <f>G710*Сводная!G30</f>
        <v>0</v>
      </c>
      <c r="H711" s="20"/>
    </row>
    <row r="712" spans="1:8" x14ac:dyDescent="0.2">
      <c r="B712" s="9">
        <v>1</v>
      </c>
      <c r="C712" s="437" t="s">
        <v>969</v>
      </c>
      <c r="D712" s="437"/>
      <c r="E712" s="437"/>
      <c r="F712" s="437"/>
      <c r="G712" s="115">
        <f>G710-G711</f>
        <v>0</v>
      </c>
    </row>
    <row r="713" spans="1:8" ht="14.25" x14ac:dyDescent="0.2">
      <c r="B713" s="9" t="str">
        <f ca="1">IF(IFERROR(FIND("Смета",C5)&gt;0,0),"","1")</f>
        <v/>
      </c>
      <c r="C713" s="13" t="str">
        <f ca="1">IF(IFERROR(FIND("Смета",C5)&gt;0,0),"","Работы согласно акту, выполнены в полном объеме, претензий по качеству и срокам не имею.")</f>
        <v/>
      </c>
      <c r="D713" s="146"/>
      <c r="E713" s="109"/>
      <c r="F713" s="14"/>
      <c r="G713" s="116"/>
      <c r="H713" s="14"/>
    </row>
    <row r="714" spans="1:8" ht="14.25" x14ac:dyDescent="0.2">
      <c r="C714" s="13"/>
      <c r="D714" s="146"/>
      <c r="E714" s="109"/>
      <c r="F714" s="14"/>
      <c r="G714" s="116"/>
      <c r="H714" s="14"/>
    </row>
    <row r="715" spans="1:8" ht="14.25" x14ac:dyDescent="0.2">
      <c r="C715" s="67" t="str">
        <f ca="1">IF(IFERROR(FIND("Смета",C5)&gt;0,0),"Составлено","Сдал")</f>
        <v>Составлено</v>
      </c>
      <c r="D715" s="438" t="str">
        <f ca="1">IF(IFERROR(FIND("Смета",C5)&gt;0,0),"Согласовано","Принял")</f>
        <v>Согласовано</v>
      </c>
      <c r="E715" s="438"/>
      <c r="F715" s="438" t="str">
        <f>IF(IFERROR(FIND("Смета",E5)&gt;0,0),"Согласовано","Принял")</f>
        <v>Принял</v>
      </c>
      <c r="G715" s="438"/>
      <c r="H715" s="146"/>
    </row>
    <row r="716" spans="1:8" ht="14.25" x14ac:dyDescent="0.2">
      <c r="C716" s="13"/>
      <c r="D716" s="146"/>
      <c r="E716" s="109"/>
      <c r="F716" s="14"/>
      <c r="G716" s="116"/>
      <c r="H716" s="14"/>
    </row>
    <row r="717" spans="1:8" ht="14.25" x14ac:dyDescent="0.2">
      <c r="C717" s="13" t="s">
        <v>841</v>
      </c>
      <c r="D717" s="439" t="s">
        <v>842</v>
      </c>
      <c r="E717" s="439"/>
      <c r="F717" s="439" t="s">
        <v>842</v>
      </c>
      <c r="G717" s="439"/>
      <c r="H717" s="146"/>
    </row>
    <row r="718" spans="1:8" x14ac:dyDescent="0.2">
      <c r="C718" s="15" t="s">
        <v>843</v>
      </c>
      <c r="D718" s="434" t="s">
        <v>844</v>
      </c>
      <c r="E718" s="434"/>
      <c r="F718" s="434" t="s">
        <v>844</v>
      </c>
      <c r="G718" s="434"/>
      <c r="H718" s="147"/>
    </row>
  </sheetData>
  <sheetProtection algorithmName="SHA-512" hashValue="vsNn46cAfSLxa/zeFLrJZuodbkzjONIuDctyFzIkTz0WQ2JwSPGVbPxpwgfx+EHt+1yddEDUDGnBXcINQx7F5g==" saltValue="qZrJqFLeMxRxnHZC1QSfiQ==" spinCount="100000" sheet="1" objects="1" scenarios="1" formatColumns="0" formatRows="0" autoFilter="0"/>
  <autoFilter ref="B8:B713" xr:uid="{00000000-0009-0000-0000-000004000000}"/>
  <mergeCells count="43">
    <mergeCell ref="D718:G718"/>
    <mergeCell ref="C709:F709"/>
    <mergeCell ref="C710:F710"/>
    <mergeCell ref="C711:F711"/>
    <mergeCell ref="C712:F712"/>
    <mergeCell ref="D715:G715"/>
    <mergeCell ref="D717:G717"/>
    <mergeCell ref="C683:F683"/>
    <mergeCell ref="C269:G269"/>
    <mergeCell ref="C282:G282"/>
    <mergeCell ref="C332:F332"/>
    <mergeCell ref="C334:G334"/>
    <mergeCell ref="C389:G389"/>
    <mergeCell ref="C459:G459"/>
    <mergeCell ref="C467:G467"/>
    <mergeCell ref="C486:G486"/>
    <mergeCell ref="C503:G503"/>
    <mergeCell ref="C518:F518"/>
    <mergeCell ref="C584:F584"/>
    <mergeCell ref="C207:G207"/>
    <mergeCell ref="I14:L14"/>
    <mergeCell ref="C15:G15"/>
    <mergeCell ref="C41:G41"/>
    <mergeCell ref="C72:G72"/>
    <mergeCell ref="C81:G81"/>
    <mergeCell ref="C100:G100"/>
    <mergeCell ref="C117:G117"/>
    <mergeCell ref="C123:G123"/>
    <mergeCell ref="C150:G150"/>
    <mergeCell ref="C170:F170"/>
    <mergeCell ref="C172:G172"/>
    <mergeCell ref="K5:L5"/>
    <mergeCell ref="C7:G7"/>
    <mergeCell ref="E13:F13"/>
    <mergeCell ref="D3:G3"/>
    <mergeCell ref="D4:G4"/>
    <mergeCell ref="C5:G6"/>
    <mergeCell ref="I5:J5"/>
    <mergeCell ref="C8:G8"/>
    <mergeCell ref="E9:F9"/>
    <mergeCell ref="E10:F10"/>
    <mergeCell ref="E11:F11"/>
    <mergeCell ref="E12:F12"/>
  </mergeCells>
  <conditionalFormatting sqref="C14:G14">
    <cfRule type="colorScale" priority="23">
      <colorScale>
        <cfvo type="min"/>
        <cfvo type="max"/>
        <color rgb="FFB5BCC0"/>
        <color rgb="FFFFD020"/>
      </colorScale>
    </cfRule>
  </conditionalFormatting>
  <conditionalFormatting sqref="C16:G40">
    <cfRule type="expression" dxfId="183" priority="22">
      <formula>$B16=1</formula>
    </cfRule>
  </conditionalFormatting>
  <conditionalFormatting sqref="C42:G71">
    <cfRule type="expression" dxfId="182" priority="21">
      <formula>$B42=1</formula>
    </cfRule>
  </conditionalFormatting>
  <conditionalFormatting sqref="C73:G80">
    <cfRule type="expression" dxfId="181" priority="20">
      <formula>$B73=1</formula>
    </cfRule>
  </conditionalFormatting>
  <conditionalFormatting sqref="C82:G99">
    <cfRule type="expression" dxfId="180" priority="19">
      <formula>$B82=1</formula>
    </cfRule>
  </conditionalFormatting>
  <conditionalFormatting sqref="C101:G116">
    <cfRule type="expression" dxfId="179" priority="18">
      <formula>$B101=1</formula>
    </cfRule>
  </conditionalFormatting>
  <conditionalFormatting sqref="C118:G122">
    <cfRule type="expression" dxfId="178" priority="17">
      <formula>$B118=1</formula>
    </cfRule>
  </conditionalFormatting>
  <conditionalFormatting sqref="C124:G149">
    <cfRule type="expression" dxfId="177" priority="16">
      <formula>$B124=1</formula>
    </cfRule>
  </conditionalFormatting>
  <conditionalFormatting sqref="C151:G169">
    <cfRule type="expression" dxfId="176" priority="15">
      <formula>$B151=1</formula>
    </cfRule>
  </conditionalFormatting>
  <conditionalFormatting sqref="C173:G206">
    <cfRule type="expression" dxfId="175" priority="1">
      <formula>$B173=1</formula>
    </cfRule>
  </conditionalFormatting>
  <conditionalFormatting sqref="C208:G268">
    <cfRule type="expression" dxfId="174" priority="13">
      <formula>$B208=1</formula>
    </cfRule>
  </conditionalFormatting>
  <conditionalFormatting sqref="C270:G281">
    <cfRule type="expression" dxfId="173" priority="12">
      <formula>$B270=1</formula>
    </cfRule>
  </conditionalFormatting>
  <conditionalFormatting sqref="C283:G331">
    <cfRule type="expression" dxfId="172" priority="11">
      <formula>$B283=1</formula>
    </cfRule>
  </conditionalFormatting>
  <conditionalFormatting sqref="C335:G388">
    <cfRule type="expression" dxfId="171" priority="10">
      <formula>$B335=1</formula>
    </cfRule>
  </conditionalFormatting>
  <conditionalFormatting sqref="C390:G458">
    <cfRule type="expression" dxfId="170" priority="9">
      <formula>$B390=1</formula>
    </cfRule>
  </conditionalFormatting>
  <conditionalFormatting sqref="C460:G466">
    <cfRule type="expression" dxfId="169" priority="8">
      <formula>$B460=1</formula>
    </cfRule>
  </conditionalFormatting>
  <conditionalFormatting sqref="C468:G485">
    <cfRule type="expression" dxfId="168" priority="7">
      <formula>$B468=1</formula>
    </cfRule>
  </conditionalFormatting>
  <conditionalFormatting sqref="C487:G502">
    <cfRule type="expression" dxfId="167" priority="6">
      <formula>$B487=1</formula>
    </cfRule>
  </conditionalFormatting>
  <conditionalFormatting sqref="C504:G517">
    <cfRule type="expression" dxfId="166" priority="5">
      <formula>$B504=1</formula>
    </cfRule>
  </conditionalFormatting>
  <conditionalFormatting sqref="C520:G583">
    <cfRule type="expression" dxfId="165" priority="4">
      <formula>$B520=1</formula>
    </cfRule>
  </conditionalFormatting>
  <conditionalFormatting sqref="C586:G682">
    <cfRule type="expression" dxfId="164" priority="3">
      <formula>$B586=1</formula>
    </cfRule>
  </conditionalFormatting>
  <conditionalFormatting sqref="C685:G708">
    <cfRule type="expression" dxfId="163" priority="2">
      <formula>$B685=1</formula>
    </cfRule>
  </conditionalFormatting>
  <dataValidations disablePrompts="1" count="1">
    <dataValidation type="list" allowBlank="1" showInputMessage="1" showErrorMessage="1" sqref="H715" xr:uid="{17EF63A5-3BDE-48C4-8084-54A7E5DD8E14}">
      <formula1>"Согласованно,Принял"</formula1>
    </dataValidation>
  </dataValidations>
  <pageMargins left="0.7" right="0.7" top="0.75" bottom="0.75" header="0.3" footer="0.3"/>
  <pageSetup paperSize="9" fitToHeight="0" orientation="portrait" r:id="rId1"/>
  <rowBreaks count="2" manualBreakCount="2">
    <brk id="58" min="2" max="6" man="1"/>
    <brk id="113" min="2" max="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9181-06E8-48E3-95D9-1D1F523AEC72}">
  <sheetPr>
    <pageSetUpPr fitToPage="1"/>
  </sheetPr>
  <dimension ref="A1:L718"/>
  <sheetViews>
    <sheetView topLeftCell="B4" zoomScaleNormal="100" zoomScaleSheetLayoutView="120" workbookViewId="0">
      <selection activeCell="D9" sqref="D9"/>
    </sheetView>
  </sheetViews>
  <sheetFormatPr defaultColWidth="8.85546875" defaultRowHeight="12.75" x14ac:dyDescent="0.2"/>
  <cols>
    <col min="1" max="1" width="4" style="5" hidden="1" customWidth="1"/>
    <col min="2" max="2" width="3.7109375" style="9" customWidth="1"/>
    <col min="3" max="3" width="45.85546875" style="5" customWidth="1"/>
    <col min="4" max="4" width="11.42578125" style="9" customWidth="1"/>
    <col min="5" max="5" width="7.85546875" style="90" customWidth="1"/>
    <col min="6" max="6" width="8.85546875" style="19" customWidth="1"/>
    <col min="7" max="7" width="12.140625" style="117" customWidth="1"/>
    <col min="8" max="8" width="4" style="19" customWidth="1"/>
    <col min="9" max="9" width="11.85546875" style="5" bestFit="1" customWidth="1"/>
    <col min="10" max="10" width="12.140625" style="5" bestFit="1" customWidth="1"/>
    <col min="11" max="11" width="11.85546875" style="5" bestFit="1" customWidth="1"/>
    <col min="12" max="12" width="12.140625" style="5" bestFit="1" customWidth="1"/>
    <col min="13" max="16384" width="8.85546875" style="5"/>
  </cols>
  <sheetData>
    <row r="1" spans="1:12" customFormat="1" ht="30.75" hidden="1" customHeight="1" x14ac:dyDescent="0.25">
      <c r="B1" s="267"/>
      <c r="C1" s="267" t="str">
        <f ca="1">RIGHT(CELL("ИМЯФАЙЛА",B1),LEN(CELL("имяфайла",B1))-SEARCH("]",CELL("имяфайла",B1),1))</f>
        <v>14</v>
      </c>
      <c r="D1" s="2"/>
      <c r="E1" s="106"/>
      <c r="G1" s="106"/>
    </row>
    <row r="2" spans="1:12" customFormat="1" ht="30.75" hidden="1" customHeight="1" x14ac:dyDescent="0.25">
      <c r="B2" s="2"/>
      <c r="D2" s="2"/>
      <c r="E2" s="106"/>
      <c r="G2" s="106"/>
    </row>
    <row r="3" spans="1:12" customFormat="1" ht="30.75" hidden="1" customHeight="1" x14ac:dyDescent="0.3">
      <c r="B3" s="2"/>
      <c r="D3" s="423"/>
      <c r="E3" s="423"/>
      <c r="F3" s="423"/>
      <c r="G3" s="423"/>
      <c r="J3" s="1"/>
      <c r="K3" s="1"/>
      <c r="L3" s="1"/>
    </row>
    <row r="4" spans="1:12" customFormat="1" ht="30.75" customHeight="1" x14ac:dyDescent="0.3">
      <c r="B4" s="2"/>
      <c r="D4" s="424"/>
      <c r="E4" s="424"/>
      <c r="F4" s="424"/>
      <c r="G4" s="424"/>
      <c r="J4" s="1"/>
      <c r="K4" s="1"/>
      <c r="L4" s="1"/>
    </row>
    <row r="5" spans="1:12" customFormat="1" ht="18" x14ac:dyDescent="0.25">
      <c r="B5" s="2"/>
      <c r="C5" s="441" t="str">
        <f ca="1">IF(Сводная!B34="Акт",Сводная!C25,Сводная!C24)</f>
        <v xml:space="preserve"> Смета от 29 Июль 2026 года</v>
      </c>
      <c r="D5" s="441"/>
      <c r="E5" s="441"/>
      <c r="F5" s="441"/>
      <c r="G5" s="441"/>
      <c r="H5" s="18"/>
      <c r="I5" s="419" t="s">
        <v>979</v>
      </c>
      <c r="J5" s="419"/>
      <c r="K5" s="419" t="s">
        <v>49</v>
      </c>
      <c r="L5" s="419"/>
    </row>
    <row r="6" spans="1:12" customFormat="1" ht="15.75" customHeight="1" x14ac:dyDescent="0.25">
      <c r="B6" s="2"/>
      <c r="C6" s="441"/>
      <c r="D6" s="441"/>
      <c r="E6" s="441"/>
      <c r="F6" s="441"/>
      <c r="G6" s="441"/>
      <c r="H6" s="18"/>
      <c r="I6" s="94" t="s">
        <v>980</v>
      </c>
      <c r="J6" s="95" t="s">
        <v>981</v>
      </c>
      <c r="K6" s="94" t="s">
        <v>980</v>
      </c>
      <c r="L6" s="95" t="s">
        <v>981</v>
      </c>
    </row>
    <row r="7" spans="1:12" customFormat="1" ht="15" x14ac:dyDescent="0.25">
      <c r="B7" s="2"/>
      <c r="C7" s="420" t="str">
        <f ca="1">IF(Сводная!B34="Акт",Сводная!C27,Сводная!C26)</f>
        <v>Приложение №1 к договору №  от 29 Июль 2026 года</v>
      </c>
      <c r="D7" s="420"/>
      <c r="E7" s="420"/>
      <c r="F7" s="420"/>
      <c r="G7" s="420"/>
      <c r="H7" s="16"/>
      <c r="I7" s="149"/>
      <c r="J7" s="149"/>
      <c r="K7" s="149"/>
      <c r="L7" s="149"/>
    </row>
    <row r="8" spans="1:12" customFormat="1" ht="15" x14ac:dyDescent="0.25">
      <c r="B8" s="216"/>
      <c r="C8" s="420">
        <f>Сводная!C28</f>
        <v>0</v>
      </c>
      <c r="D8" s="420"/>
      <c r="E8" s="420"/>
      <c r="F8" s="420"/>
      <c r="G8" s="420"/>
      <c r="H8" s="16"/>
      <c r="I8" s="149"/>
      <c r="J8" s="149"/>
      <c r="K8" s="149"/>
      <c r="L8" s="149"/>
    </row>
    <row r="9" spans="1:12" customFormat="1" ht="15" x14ac:dyDescent="0.25">
      <c r="B9" s="2">
        <v>1</v>
      </c>
      <c r="C9" s="386" t="s">
        <v>823</v>
      </c>
      <c r="D9" s="395">
        <f>ROUND(2*(G10+G9),2)</f>
        <v>0</v>
      </c>
      <c r="E9" s="426" t="s">
        <v>821</v>
      </c>
      <c r="F9" s="426">
        <f>ROUND(2*(I10+I9),2)</f>
        <v>0</v>
      </c>
      <c r="G9" s="388"/>
      <c r="H9" s="17"/>
      <c r="I9" s="149"/>
      <c r="J9" s="149"/>
      <c r="K9" s="149"/>
      <c r="L9" s="149"/>
    </row>
    <row r="10" spans="1:12" customFormat="1" ht="15" x14ac:dyDescent="0.25">
      <c r="B10" s="2">
        <v>1</v>
      </c>
      <c r="C10" s="386" t="s">
        <v>824</v>
      </c>
      <c r="D10" s="395">
        <f>G9*G10</f>
        <v>0</v>
      </c>
      <c r="E10" s="426" t="s">
        <v>820</v>
      </c>
      <c r="F10" s="426">
        <f>ROUND(I9*I10,2)</f>
        <v>0</v>
      </c>
      <c r="G10" s="388"/>
      <c r="H10" s="17"/>
      <c r="I10" s="149"/>
      <c r="J10" s="150"/>
      <c r="K10" s="149"/>
      <c r="L10" s="150"/>
    </row>
    <row r="11" spans="1:12" customFormat="1" ht="15" x14ac:dyDescent="0.25">
      <c r="B11" s="2">
        <v>1</v>
      </c>
      <c r="C11" s="386" t="s">
        <v>827</v>
      </c>
      <c r="D11" s="387">
        <f>ROUND(D9*G11,2)</f>
        <v>0</v>
      </c>
      <c r="E11" s="426" t="s">
        <v>819</v>
      </c>
      <c r="F11" s="426">
        <f>ROUND(2*(I9*I11+I10*I11),2)</f>
        <v>0</v>
      </c>
      <c r="G11" s="388"/>
      <c r="H11" s="17"/>
      <c r="I11" s="149"/>
      <c r="J11" s="150"/>
      <c r="K11" s="149"/>
      <c r="L11" s="150"/>
    </row>
    <row r="12" spans="1:12" customFormat="1" ht="15.75" thickBot="1" x14ac:dyDescent="0.3">
      <c r="B12" s="2">
        <v>1</v>
      </c>
      <c r="C12" s="389" t="s">
        <v>828</v>
      </c>
      <c r="D12" s="390">
        <f>ROUND(D11-G12,2)</f>
        <v>0</v>
      </c>
      <c r="E12" s="427" t="s">
        <v>818</v>
      </c>
      <c r="F12" s="427">
        <f>ROUND(F11-I12,2)</f>
        <v>0</v>
      </c>
      <c r="G12" s="391">
        <f>I7*J7+I8*J8+I9*J9+I10*J10+I11*J11+I12*J12+K7*L7+K8*L8+K9*L9+K10*L10+K11*L11+K12*L12</f>
        <v>0</v>
      </c>
      <c r="H12" s="17"/>
      <c r="I12" s="149"/>
      <c r="J12" s="150"/>
      <c r="K12" s="149"/>
      <c r="L12" s="150"/>
    </row>
    <row r="13" spans="1:12" customFormat="1" ht="30.75" thickBot="1" x14ac:dyDescent="0.3">
      <c r="B13" s="2">
        <v>1</v>
      </c>
      <c r="C13" s="392" t="s">
        <v>817</v>
      </c>
      <c r="D13" s="393">
        <f>G712</f>
        <v>0</v>
      </c>
      <c r="E13" s="421" t="s">
        <v>822</v>
      </c>
      <c r="F13" s="422">
        <f>I709</f>
        <v>0</v>
      </c>
      <c r="G13" s="394">
        <f>L13*2+K13</f>
        <v>0</v>
      </c>
      <c r="H13" s="17"/>
      <c r="I13" s="92">
        <f>SUM(I7:I12)</f>
        <v>0</v>
      </c>
      <c r="J13" s="93">
        <f>SUM(J7:J12)</f>
        <v>0</v>
      </c>
      <c r="K13" s="92">
        <f>SUM(K7:K12)</f>
        <v>0</v>
      </c>
      <c r="L13" s="93">
        <f>SUM(L7:L12)</f>
        <v>0</v>
      </c>
    </row>
    <row r="14" spans="1:12" ht="26.25" customHeight="1" thickBot="1" x14ac:dyDescent="0.25">
      <c r="B14" s="103" t="str">
        <f>IF(SUM(B15:B169)&gt;0,1,"")</f>
        <v/>
      </c>
      <c r="C14" s="62" t="str">
        <f ca="1">C1&amp;". Демонтажные работы"</f>
        <v>14. Демонтажные работы</v>
      </c>
      <c r="D14" s="63" t="s">
        <v>804</v>
      </c>
      <c r="E14" s="63" t="s">
        <v>531</v>
      </c>
      <c r="F14" s="64" t="s">
        <v>805</v>
      </c>
      <c r="G14" s="123" t="s">
        <v>578</v>
      </c>
      <c r="H14" s="20"/>
      <c r="I14" s="429" t="s">
        <v>982</v>
      </c>
      <c r="J14" s="429"/>
      <c r="K14" s="429"/>
      <c r="L14" s="429"/>
    </row>
    <row r="15" spans="1:12" ht="12.75" customHeight="1" x14ac:dyDescent="0.2">
      <c r="A15" s="5">
        <v>1</v>
      </c>
      <c r="B15" s="143" t="str">
        <f>IF(SUM(B16:B40)&gt;0,1,"")</f>
        <v/>
      </c>
      <c r="C15" s="430" t="s">
        <v>131</v>
      </c>
      <c r="D15" s="431"/>
      <c r="E15" s="431"/>
      <c r="F15" s="431"/>
      <c r="G15" s="432"/>
      <c r="H15" s="20"/>
    </row>
    <row r="16" spans="1:12" ht="13.5" customHeight="1" x14ac:dyDescent="0.2">
      <c r="A16" s="5">
        <v>2</v>
      </c>
      <c r="B16" s="151"/>
      <c r="C16" s="217" t="str">
        <f>Цены!B6</f>
        <v>Демонтаж плинтуса</v>
      </c>
      <c r="D16" s="85" t="str">
        <f>Цены!C6</f>
        <v>м/п</v>
      </c>
      <c r="E16" s="152">
        <f>D9-I13</f>
        <v>0</v>
      </c>
      <c r="F16" s="86">
        <f>Цены!E6</f>
        <v>99</v>
      </c>
      <c r="G16" s="111">
        <f t="shared" ref="G16:G40" si="0">E16*F16</f>
        <v>0</v>
      </c>
      <c r="H16" s="20"/>
    </row>
    <row r="17" spans="1:8" x14ac:dyDescent="0.2">
      <c r="A17" s="5">
        <v>3</v>
      </c>
      <c r="B17" s="151"/>
      <c r="C17" s="217" t="str">
        <f>Цены!B7</f>
        <v>Удаление слоев из керамзита, песка</v>
      </c>
      <c r="D17" s="85" t="str">
        <f>Цены!C7</f>
        <v>м2</v>
      </c>
      <c r="E17" s="152">
        <f t="shared" ref="E17:E25" si="1">$D$10</f>
        <v>0</v>
      </c>
      <c r="F17" s="86">
        <f>Цены!E7</f>
        <v>156</v>
      </c>
      <c r="G17" s="111">
        <f t="shared" si="0"/>
        <v>0</v>
      </c>
      <c r="H17" s="20"/>
    </row>
    <row r="18" spans="1:8" x14ac:dyDescent="0.2">
      <c r="A18" s="5">
        <v>4</v>
      </c>
      <c r="B18" s="151"/>
      <c r="C18" s="217" t="str">
        <f>Цены!B8</f>
        <v xml:space="preserve">Устранение мелких дифектов пола </v>
      </c>
      <c r="D18" s="85" t="str">
        <f>Цены!C8</f>
        <v>м2</v>
      </c>
      <c r="E18" s="152">
        <f t="shared" si="1"/>
        <v>0</v>
      </c>
      <c r="F18" s="86">
        <f>Цены!E8</f>
        <v>167</v>
      </c>
      <c r="G18" s="111">
        <f t="shared" si="0"/>
        <v>0</v>
      </c>
      <c r="H18" s="20"/>
    </row>
    <row r="19" spans="1:8" x14ac:dyDescent="0.2">
      <c r="A19" s="5">
        <v>5</v>
      </c>
      <c r="B19" s="151"/>
      <c r="C19" s="217" t="str">
        <f>Цены!B9</f>
        <v>Демонтаж ламината, паркетной доски</v>
      </c>
      <c r="D19" s="85" t="str">
        <f>Цены!C9</f>
        <v>м2</v>
      </c>
      <c r="E19" s="152">
        <f t="shared" si="1"/>
        <v>0</v>
      </c>
      <c r="F19" s="86">
        <f>Цены!E9</f>
        <v>173</v>
      </c>
      <c r="G19" s="111">
        <f t="shared" si="0"/>
        <v>0</v>
      </c>
      <c r="H19" s="20"/>
    </row>
    <row r="20" spans="1:8" x14ac:dyDescent="0.2">
      <c r="A20" s="5">
        <v>6</v>
      </c>
      <c r="B20" s="151"/>
      <c r="C20" s="217" t="str">
        <f>Цены!B10</f>
        <v>Демонтаж паркета штучного</v>
      </c>
      <c r="D20" s="85" t="str">
        <f>Цены!C10</f>
        <v>м2</v>
      </c>
      <c r="E20" s="152">
        <f t="shared" si="1"/>
        <v>0</v>
      </c>
      <c r="F20" s="86">
        <f>Цены!E10</f>
        <v>332</v>
      </c>
      <c r="G20" s="111">
        <f t="shared" si="0"/>
        <v>0</v>
      </c>
      <c r="H20" s="20"/>
    </row>
    <row r="21" spans="1:8" x14ac:dyDescent="0.2">
      <c r="A21" s="5">
        <v>7</v>
      </c>
      <c r="B21" s="151"/>
      <c r="C21" s="217" t="str">
        <f>Цены!B11</f>
        <v>Демонтаж паркета щитового</v>
      </c>
      <c r="D21" s="85" t="str">
        <f>Цены!C11</f>
        <v>м2</v>
      </c>
      <c r="E21" s="152">
        <f t="shared" si="1"/>
        <v>0</v>
      </c>
      <c r="F21" s="86">
        <f>Цены!E11</f>
        <v>332</v>
      </c>
      <c r="G21" s="111">
        <f t="shared" si="0"/>
        <v>0</v>
      </c>
      <c r="H21" s="20"/>
    </row>
    <row r="22" spans="1:8" x14ac:dyDescent="0.2">
      <c r="A22" s="5">
        <v>8</v>
      </c>
      <c r="B22" s="151"/>
      <c r="C22" s="217" t="str">
        <f>Цены!B12</f>
        <v>Демонтаж деревянных полов</v>
      </c>
      <c r="D22" s="85" t="str">
        <f>Цены!C12</f>
        <v>м2</v>
      </c>
      <c r="E22" s="152">
        <f t="shared" si="1"/>
        <v>0</v>
      </c>
      <c r="F22" s="86">
        <f>Цены!E12</f>
        <v>398</v>
      </c>
      <c r="G22" s="111">
        <f t="shared" si="0"/>
        <v>0</v>
      </c>
      <c r="H22" s="20"/>
    </row>
    <row r="23" spans="1:8" x14ac:dyDescent="0.2">
      <c r="A23" s="5">
        <v>9</v>
      </c>
      <c r="B23" s="151"/>
      <c r="C23" s="217" t="str">
        <f>Цены!B13</f>
        <v>Демонтаж линолеума, ковролина на клею</v>
      </c>
      <c r="D23" s="85" t="str">
        <f>Цены!C13</f>
        <v>м2</v>
      </c>
      <c r="E23" s="152">
        <f t="shared" si="1"/>
        <v>0</v>
      </c>
      <c r="F23" s="86">
        <f>Цены!E13</f>
        <v>216</v>
      </c>
      <c r="G23" s="111">
        <f t="shared" si="0"/>
        <v>0</v>
      </c>
      <c r="H23" s="20"/>
    </row>
    <row r="24" spans="1:8" x14ac:dyDescent="0.2">
      <c r="A24" s="5">
        <v>10</v>
      </c>
      <c r="B24" s="151"/>
      <c r="C24" s="217" t="str">
        <f>Цены!B14</f>
        <v>Демонтаж линолеума, ковролина</v>
      </c>
      <c r="D24" s="85" t="str">
        <f>Цены!C14</f>
        <v>м2</v>
      </c>
      <c r="E24" s="152">
        <f t="shared" si="1"/>
        <v>0</v>
      </c>
      <c r="F24" s="86">
        <f>Цены!E14</f>
        <v>138</v>
      </c>
      <c r="G24" s="111">
        <f t="shared" si="0"/>
        <v>0</v>
      </c>
      <c r="H24" s="20"/>
    </row>
    <row r="25" spans="1:8" x14ac:dyDescent="0.2">
      <c r="A25" s="5">
        <v>11</v>
      </c>
      <c r="B25" s="151"/>
      <c r="C25" s="217" t="str">
        <f>Цены!B15</f>
        <v>Демонтаж фанеры, ДВП</v>
      </c>
      <c r="D25" s="85" t="str">
        <f>Цены!C15</f>
        <v>м2</v>
      </c>
      <c r="E25" s="152">
        <f t="shared" si="1"/>
        <v>0</v>
      </c>
      <c r="F25" s="86">
        <f>Цены!E15</f>
        <v>218</v>
      </c>
      <c r="G25" s="111">
        <f t="shared" si="0"/>
        <v>0</v>
      </c>
      <c r="H25" s="20"/>
    </row>
    <row r="26" spans="1:8" x14ac:dyDescent="0.2">
      <c r="A26" s="5">
        <v>12</v>
      </c>
      <c r="B26" s="151"/>
      <c r="C26" s="217" t="str">
        <f>Цены!B16</f>
        <v>Демонтаж лаг</v>
      </c>
      <c r="D26" s="85" t="str">
        <f>Цены!C16</f>
        <v>м/п</v>
      </c>
      <c r="E26" s="152">
        <f>$G$9*$G$10/0.4</f>
        <v>0</v>
      </c>
      <c r="F26" s="86">
        <f>Цены!E16</f>
        <v>233</v>
      </c>
      <c r="G26" s="111">
        <f t="shared" si="0"/>
        <v>0</v>
      </c>
      <c r="H26" s="20"/>
    </row>
    <row r="27" spans="1:8" ht="14.25" customHeight="1" x14ac:dyDescent="0.2">
      <c r="A27" s="5">
        <v>13</v>
      </c>
      <c r="B27" s="151"/>
      <c r="C27" s="217" t="str">
        <f>Цены!B17</f>
        <v>Демонтаж подложки из ДВП обмазанной битумной мастикой</v>
      </c>
      <c r="D27" s="85" t="str">
        <f>Цены!C17</f>
        <v>м2</v>
      </c>
      <c r="E27" s="152">
        <f>$D$10</f>
        <v>0</v>
      </c>
      <c r="F27" s="86">
        <f>Цены!E17</f>
        <v>294</v>
      </c>
      <c r="G27" s="111">
        <f t="shared" si="0"/>
        <v>0</v>
      </c>
      <c r="H27" s="20"/>
    </row>
    <row r="28" spans="1:8" x14ac:dyDescent="0.2">
      <c r="A28" s="5">
        <v>14</v>
      </c>
      <c r="B28" s="151"/>
      <c r="C28" s="217" t="str">
        <f>Цены!B18</f>
        <v>Демонтаж покрытия из битумной мастики</v>
      </c>
      <c r="D28" s="85" t="str">
        <f>Цены!C18</f>
        <v>м2</v>
      </c>
      <c r="E28" s="152">
        <f>$D$10</f>
        <v>0</v>
      </c>
      <c r="F28" s="86">
        <f>Цены!E18</f>
        <v>375</v>
      </c>
      <c r="G28" s="111">
        <f t="shared" si="0"/>
        <v>0</v>
      </c>
      <c r="H28" s="20"/>
    </row>
    <row r="29" spans="1:8" x14ac:dyDescent="0.2">
      <c r="A29" s="5">
        <v>15</v>
      </c>
      <c r="B29" s="151"/>
      <c r="C29" s="217" t="str">
        <f>Цены!B19</f>
        <v>Расчистка пола от засыпки и шумоизоляции</v>
      </c>
      <c r="D29" s="85" t="str">
        <f>Цены!C19</f>
        <v>м2</v>
      </c>
      <c r="E29" s="152">
        <f>$D$10</f>
        <v>0</v>
      </c>
      <c r="F29" s="86">
        <f>Цены!E19</f>
        <v>294</v>
      </c>
      <c r="G29" s="111">
        <f t="shared" si="0"/>
        <v>0</v>
      </c>
      <c r="H29" s="20"/>
    </row>
    <row r="30" spans="1:8" x14ac:dyDescent="0.2">
      <c r="A30" s="5">
        <v>16</v>
      </c>
      <c r="B30" s="151"/>
      <c r="C30" s="217" t="str">
        <f>Цены!B20</f>
        <v xml:space="preserve">Демонтаж плиточного клея </v>
      </c>
      <c r="D30" s="85" t="str">
        <f>Цены!C20</f>
        <v>м2</v>
      </c>
      <c r="E30" s="152">
        <f>$D$10</f>
        <v>0</v>
      </c>
      <c r="F30" s="86">
        <f>Цены!E20</f>
        <v>438</v>
      </c>
      <c r="G30" s="111">
        <f t="shared" si="0"/>
        <v>0</v>
      </c>
      <c r="H30" s="20"/>
    </row>
    <row r="31" spans="1:8" x14ac:dyDescent="0.2">
      <c r="A31" s="5">
        <v>17</v>
      </c>
      <c r="B31" s="151"/>
      <c r="C31" s="217" t="str">
        <f>Цены!B21</f>
        <v>Расшивка плиточных швов (пол)</v>
      </c>
      <c r="D31" s="85" t="str">
        <f>Цены!C21</f>
        <v>м/п</v>
      </c>
      <c r="E31" s="152">
        <f>$D$9</f>
        <v>0</v>
      </c>
      <c r="F31" s="86">
        <f>Цены!E21</f>
        <v>381</v>
      </c>
      <c r="G31" s="111">
        <f t="shared" si="0"/>
        <v>0</v>
      </c>
      <c r="H31" s="20"/>
    </row>
    <row r="32" spans="1:8" x14ac:dyDescent="0.2">
      <c r="A32" s="5">
        <v>18</v>
      </c>
      <c r="B32" s="151"/>
      <c r="C32" s="217" t="str">
        <f>Цены!B22</f>
        <v>Демонтаж плинтуса из плитки</v>
      </c>
      <c r="D32" s="85" t="str">
        <f>Цены!C22</f>
        <v>м/п</v>
      </c>
      <c r="E32" s="152">
        <f>D9-I13</f>
        <v>0</v>
      </c>
      <c r="F32" s="86">
        <f>Цены!E22</f>
        <v>449</v>
      </c>
      <c r="G32" s="111">
        <f t="shared" si="0"/>
        <v>0</v>
      </c>
      <c r="H32" s="20"/>
    </row>
    <row r="33" spans="1:8" x14ac:dyDescent="0.2">
      <c r="A33" s="5">
        <v>19</v>
      </c>
      <c r="B33" s="151"/>
      <c r="C33" s="217" t="str">
        <f>Цены!B23</f>
        <v>Демонтаж порога из плитки</v>
      </c>
      <c r="D33" s="85" t="str">
        <f>Цены!C23</f>
        <v>м/п</v>
      </c>
      <c r="E33" s="152">
        <f>$I$7</f>
        <v>0</v>
      </c>
      <c r="F33" s="86">
        <f>Цены!E23</f>
        <v>596</v>
      </c>
      <c r="G33" s="111">
        <f t="shared" si="0"/>
        <v>0</v>
      </c>
      <c r="H33" s="20"/>
    </row>
    <row r="34" spans="1:8" x14ac:dyDescent="0.2">
      <c r="A34" s="5">
        <v>20</v>
      </c>
      <c r="B34" s="151"/>
      <c r="C34" s="217" t="str">
        <f>Цены!B24</f>
        <v>Демонтаж плитки</v>
      </c>
      <c r="D34" s="85" t="str">
        <f>Цены!C24</f>
        <v>м2</v>
      </c>
      <c r="E34" s="152">
        <f>$D$10</f>
        <v>0</v>
      </c>
      <c r="F34" s="86">
        <f>Цены!E24</f>
        <v>449</v>
      </c>
      <c r="G34" s="111">
        <f t="shared" si="0"/>
        <v>0</v>
      </c>
      <c r="H34" s="20"/>
    </row>
    <row r="35" spans="1:8" x14ac:dyDescent="0.2">
      <c r="A35" s="5">
        <v>21</v>
      </c>
      <c r="B35" s="151"/>
      <c r="C35" s="217" t="str">
        <f>Цены!B25</f>
        <v>Демонтаж бетонного бортика</v>
      </c>
      <c r="D35" s="85" t="str">
        <f>Цены!C25</f>
        <v>м/п</v>
      </c>
      <c r="E35" s="152">
        <f>$D$9</f>
        <v>0</v>
      </c>
      <c r="F35" s="86">
        <f>Цены!E25</f>
        <v>953</v>
      </c>
      <c r="G35" s="111">
        <f t="shared" si="0"/>
        <v>0</v>
      </c>
      <c r="H35" s="20"/>
    </row>
    <row r="36" spans="1:8" x14ac:dyDescent="0.2">
      <c r="A36" s="5">
        <v>22</v>
      </c>
      <c r="B36" s="151"/>
      <c r="C36" s="217" t="str">
        <f>Цены!B26</f>
        <v>Демонтаж стяжки до 4 см</v>
      </c>
      <c r="D36" s="85" t="str">
        <f>Цены!C26</f>
        <v>м2</v>
      </c>
      <c r="E36" s="152">
        <f>$D$10</f>
        <v>0</v>
      </c>
      <c r="F36" s="86">
        <f>Цены!E26</f>
        <v>597</v>
      </c>
      <c r="G36" s="111">
        <f t="shared" si="0"/>
        <v>0</v>
      </c>
      <c r="H36" s="20"/>
    </row>
    <row r="37" spans="1:8" x14ac:dyDescent="0.2">
      <c r="A37" s="5">
        <v>23</v>
      </c>
      <c r="B37" s="151"/>
      <c r="C37" s="217" t="str">
        <f>Цены!B27</f>
        <v>Демонтаж стяжки до 6 см</v>
      </c>
      <c r="D37" s="85" t="str">
        <f>Цены!C27</f>
        <v>м2</v>
      </c>
      <c r="E37" s="152">
        <f>$D$10</f>
        <v>0</v>
      </c>
      <c r="F37" s="86">
        <f>Цены!E27</f>
        <v>747</v>
      </c>
      <c r="G37" s="111">
        <f t="shared" si="0"/>
        <v>0</v>
      </c>
      <c r="H37" s="20"/>
    </row>
    <row r="38" spans="1:8" x14ac:dyDescent="0.2">
      <c r="A38" s="5">
        <v>24</v>
      </c>
      <c r="B38" s="151"/>
      <c r="C38" s="217" t="str">
        <f>Цены!B28</f>
        <v>Разборка гидроизоляции</v>
      </c>
      <c r="D38" s="85" t="str">
        <f>Цены!C28</f>
        <v>м2</v>
      </c>
      <c r="E38" s="152">
        <f>$D$10</f>
        <v>0</v>
      </c>
      <c r="F38" s="86">
        <f>Цены!E28</f>
        <v>261</v>
      </c>
      <c r="G38" s="111">
        <f t="shared" si="0"/>
        <v>0</v>
      </c>
      <c r="H38" s="20"/>
    </row>
    <row r="39" spans="1:8" x14ac:dyDescent="0.2">
      <c r="A39" s="5">
        <v>25</v>
      </c>
      <c r="B39" s="151"/>
      <c r="C39" s="217" t="str">
        <f>Цены!B29</f>
        <v>Сухая уборка полов под  метлу, щетку</v>
      </c>
      <c r="D39" s="85" t="str">
        <f>Цены!C29</f>
        <v>м2</v>
      </c>
      <c r="E39" s="152">
        <f>$D$10</f>
        <v>0</v>
      </c>
      <c r="F39" s="86">
        <f>Цены!E29</f>
        <v>90</v>
      </c>
      <c r="G39" s="111">
        <f t="shared" si="0"/>
        <v>0</v>
      </c>
      <c r="H39" s="20"/>
    </row>
    <row r="40" spans="1:8" x14ac:dyDescent="0.2">
      <c r="A40" s="5">
        <v>26</v>
      </c>
      <c r="B40" s="151"/>
      <c r="C40" s="84" t="str">
        <f>Цены!B30</f>
        <v>Ремонт дощатых полов (протяжка саморезами)</v>
      </c>
      <c r="D40" s="85" t="str">
        <f>Цены!C30</f>
        <v>м2</v>
      </c>
      <c r="E40" s="152">
        <f>$D$10</f>
        <v>0</v>
      </c>
      <c r="F40" s="86">
        <f>Цены!E30</f>
        <v>383</v>
      </c>
      <c r="G40" s="111">
        <f t="shared" si="0"/>
        <v>0</v>
      </c>
      <c r="H40" s="20"/>
    </row>
    <row r="41" spans="1:8" x14ac:dyDescent="0.2">
      <c r="A41" s="5">
        <v>27</v>
      </c>
      <c r="B41" s="9" t="str">
        <f>IF(SUM(B42:B71)&gt;0,1,"")</f>
        <v/>
      </c>
      <c r="C41" s="428" t="s">
        <v>24</v>
      </c>
      <c r="D41" s="428"/>
      <c r="E41" s="428"/>
      <c r="F41" s="428"/>
      <c r="G41" s="428"/>
      <c r="H41" s="20"/>
    </row>
    <row r="42" spans="1:8" x14ac:dyDescent="0.2">
      <c r="A42" s="5">
        <v>28</v>
      </c>
      <c r="B42" s="151"/>
      <c r="C42" s="84" t="str">
        <f>Цены!B32</f>
        <v>Демонтаж пластикового уголка</v>
      </c>
      <c r="D42" s="85" t="str">
        <f>Цены!C32</f>
        <v>м/п</v>
      </c>
      <c r="E42" s="152">
        <f>$G$13</f>
        <v>0</v>
      </c>
      <c r="F42" s="86">
        <f>Цены!E32</f>
        <v>80</v>
      </c>
      <c r="G42" s="111">
        <f t="shared" ref="G42:G71" si="2">E42*F42</f>
        <v>0</v>
      </c>
      <c r="H42" s="20"/>
    </row>
    <row r="43" spans="1:8" x14ac:dyDescent="0.2">
      <c r="A43" s="5">
        <v>29</v>
      </c>
      <c r="B43" s="151"/>
      <c r="C43" s="84" t="str">
        <f>Цены!B33</f>
        <v>Снятие обоев (стены)</v>
      </c>
      <c r="D43" s="85" t="str">
        <f>Цены!C33</f>
        <v>м2</v>
      </c>
      <c r="E43" s="152">
        <f>D12</f>
        <v>0</v>
      </c>
      <c r="F43" s="86">
        <f>Цены!E33</f>
        <v>188</v>
      </c>
      <c r="G43" s="111">
        <f t="shared" si="2"/>
        <v>0</v>
      </c>
      <c r="H43" s="20"/>
    </row>
    <row r="44" spans="1:8" x14ac:dyDescent="0.2">
      <c r="A44" s="5">
        <v>30</v>
      </c>
      <c r="B44" s="151"/>
      <c r="C44" s="84" t="str">
        <f>Цены!B34</f>
        <v>Снятие многослойных трудноотделяемых обоев</v>
      </c>
      <c r="D44" s="85" t="str">
        <f>Цены!C34</f>
        <v>м2</v>
      </c>
      <c r="E44" s="152">
        <f t="shared" ref="E44:E49" si="3">$D$12</f>
        <v>0</v>
      </c>
      <c r="F44" s="86">
        <f>Цены!E34</f>
        <v>419</v>
      </c>
      <c r="G44" s="111">
        <f t="shared" si="2"/>
        <v>0</v>
      </c>
      <c r="H44" s="20"/>
    </row>
    <row r="45" spans="1:8" x14ac:dyDescent="0.2">
      <c r="A45" s="5">
        <v>31</v>
      </c>
      <c r="B45" s="151"/>
      <c r="C45" s="84" t="str">
        <f>Цены!B35</f>
        <v>Снятие побелки</v>
      </c>
      <c r="D45" s="85" t="str">
        <f>Цены!C35</f>
        <v>м2</v>
      </c>
      <c r="E45" s="152">
        <f t="shared" si="3"/>
        <v>0</v>
      </c>
      <c r="F45" s="86">
        <f>Цены!E35</f>
        <v>336</v>
      </c>
      <c r="G45" s="111">
        <f t="shared" si="2"/>
        <v>0</v>
      </c>
      <c r="H45" s="20"/>
    </row>
    <row r="46" spans="1:8" x14ac:dyDescent="0.2">
      <c r="A46" s="5">
        <v>32</v>
      </c>
      <c r="B46" s="151"/>
      <c r="C46" s="84" t="str">
        <f>Цены!B36</f>
        <v>Очистка краски со стен ВЭ</v>
      </c>
      <c r="D46" s="85" t="str">
        <f>Цены!C36</f>
        <v>м2</v>
      </c>
      <c r="E46" s="152">
        <f t="shared" si="3"/>
        <v>0</v>
      </c>
      <c r="F46" s="86">
        <f>Цены!E36</f>
        <v>294</v>
      </c>
      <c r="G46" s="111">
        <f t="shared" si="2"/>
        <v>0</v>
      </c>
      <c r="H46" s="20"/>
    </row>
    <row r="47" spans="1:8" x14ac:dyDescent="0.2">
      <c r="A47" s="5">
        <v>33</v>
      </c>
      <c r="B47" s="151"/>
      <c r="C47" s="84" t="str">
        <f>Цены!B37</f>
        <v>Очистка масляной краски со стен</v>
      </c>
      <c r="D47" s="85" t="str">
        <f>Цены!C37</f>
        <v>м2</v>
      </c>
      <c r="E47" s="152">
        <f t="shared" si="3"/>
        <v>0</v>
      </c>
      <c r="F47" s="86">
        <f>Цены!E37</f>
        <v>576</v>
      </c>
      <c r="G47" s="111">
        <f t="shared" si="2"/>
        <v>0</v>
      </c>
      <c r="H47" s="20"/>
    </row>
    <row r="48" spans="1:8" x14ac:dyDescent="0.2">
      <c r="A48" s="5">
        <v>34</v>
      </c>
      <c r="B48" s="151"/>
      <c r="C48" s="84" t="str">
        <f>Цены!B38</f>
        <v>Очистка стен от "жидких" обоев</v>
      </c>
      <c r="D48" s="85" t="str">
        <f>Цены!C38</f>
        <v>м2</v>
      </c>
      <c r="E48" s="152">
        <f t="shared" si="3"/>
        <v>0</v>
      </c>
      <c r="F48" s="86">
        <f>Цены!E38</f>
        <v>234</v>
      </c>
      <c r="G48" s="111">
        <f t="shared" si="2"/>
        <v>0</v>
      </c>
      <c r="H48" s="20"/>
    </row>
    <row r="49" spans="1:8" x14ac:dyDescent="0.2">
      <c r="A49" s="5">
        <v>35</v>
      </c>
      <c r="B49" s="151"/>
      <c r="C49" s="84" t="str">
        <f>Цены!B39</f>
        <v>Очистка стен от шпаклевки</v>
      </c>
      <c r="D49" s="85" t="str">
        <f>Цены!C39</f>
        <v>м2</v>
      </c>
      <c r="E49" s="152">
        <f t="shared" si="3"/>
        <v>0</v>
      </c>
      <c r="F49" s="86">
        <f>Цены!E39</f>
        <v>291</v>
      </c>
      <c r="G49" s="111">
        <f t="shared" si="2"/>
        <v>0</v>
      </c>
      <c r="H49" s="20"/>
    </row>
    <row r="50" spans="1:8" x14ac:dyDescent="0.2">
      <c r="A50" s="5">
        <v>36</v>
      </c>
      <c r="B50" s="151"/>
      <c r="C50" s="84" t="str">
        <f>Цены!B40</f>
        <v>Расшивка  трещин/рустов</v>
      </c>
      <c r="D50" s="85" t="str">
        <f>Цены!C40</f>
        <v>м/п</v>
      </c>
      <c r="E50" s="152">
        <v>0</v>
      </c>
      <c r="F50" s="86">
        <f>Цены!E40</f>
        <v>333</v>
      </c>
      <c r="G50" s="111">
        <f t="shared" si="2"/>
        <v>0</v>
      </c>
      <c r="H50" s="20"/>
    </row>
    <row r="51" spans="1:8" x14ac:dyDescent="0.2">
      <c r="A51" s="5">
        <v>37</v>
      </c>
      <c r="B51" s="151"/>
      <c r="C51" s="84" t="str">
        <f>Цены!B41</f>
        <v>Насечка стен</v>
      </c>
      <c r="D51" s="85" t="str">
        <f>Цены!C41</f>
        <v>м2</v>
      </c>
      <c r="E51" s="152">
        <f>$D$12</f>
        <v>0</v>
      </c>
      <c r="F51" s="86">
        <f>Цены!E41</f>
        <v>188</v>
      </c>
      <c r="G51" s="111">
        <f t="shared" si="2"/>
        <v>0</v>
      </c>
      <c r="H51" s="20"/>
    </row>
    <row r="52" spans="1:8" x14ac:dyDescent="0.2">
      <c r="A52" s="5">
        <v>38</v>
      </c>
      <c r="B52" s="151"/>
      <c r="C52" s="84" t="str">
        <f>Цены!B42</f>
        <v>Расшивка плиточных швов (стены)</v>
      </c>
      <c r="D52" s="85" t="str">
        <f>Цены!C42</f>
        <v>м/п</v>
      </c>
      <c r="E52" s="152">
        <f>D9</f>
        <v>0</v>
      </c>
      <c r="F52" s="86">
        <f>Цены!E42</f>
        <v>383</v>
      </c>
      <c r="G52" s="111">
        <f t="shared" si="2"/>
        <v>0</v>
      </c>
      <c r="H52" s="20"/>
    </row>
    <row r="53" spans="1:8" x14ac:dyDescent="0.2">
      <c r="A53" s="5">
        <v>39</v>
      </c>
      <c r="B53" s="151"/>
      <c r="C53" s="84" t="str">
        <f>Цены!B43</f>
        <v>Демонтаж керамической плитки</v>
      </c>
      <c r="D53" s="85" t="str">
        <f>Цены!C43</f>
        <v>м2</v>
      </c>
      <c r="E53" s="152">
        <f>D12</f>
        <v>0</v>
      </c>
      <c r="F53" s="86">
        <f>Цены!E43</f>
        <v>449</v>
      </c>
      <c r="G53" s="111">
        <f t="shared" si="2"/>
        <v>0</v>
      </c>
      <c r="H53" s="20"/>
    </row>
    <row r="54" spans="1:8" x14ac:dyDescent="0.2">
      <c r="A54" s="5">
        <v>40</v>
      </c>
      <c r="B54" s="151"/>
      <c r="C54" s="84" t="str">
        <f>Цены!B44</f>
        <v>Отбивка плиточного клея</v>
      </c>
      <c r="D54" s="85" t="str">
        <f>Цены!C44</f>
        <v>м2</v>
      </c>
      <c r="E54" s="152">
        <f>D12</f>
        <v>0</v>
      </c>
      <c r="F54" s="86">
        <f>Цены!E44</f>
        <v>438</v>
      </c>
      <c r="G54" s="111">
        <f t="shared" si="2"/>
        <v>0</v>
      </c>
      <c r="H54" s="20"/>
    </row>
    <row r="55" spans="1:8" x14ac:dyDescent="0.2">
      <c r="A55" s="5">
        <v>41</v>
      </c>
      <c r="B55" s="151"/>
      <c r="C55" s="84" t="str">
        <f>Цены!B45</f>
        <v xml:space="preserve">Ошкуривание поверхности стен </v>
      </c>
      <c r="D55" s="85" t="str">
        <f>Цены!C45</f>
        <v>м2</v>
      </c>
      <c r="E55" s="152">
        <f t="shared" ref="E55:E63" si="4">$D$12</f>
        <v>0</v>
      </c>
      <c r="F55" s="86">
        <f>Цены!E45</f>
        <v>263</v>
      </c>
      <c r="G55" s="111">
        <f t="shared" si="2"/>
        <v>0</v>
      </c>
      <c r="H55" s="20"/>
    </row>
    <row r="56" spans="1:8" x14ac:dyDescent="0.2">
      <c r="A56" s="5">
        <v>42</v>
      </c>
      <c r="B56" s="151"/>
      <c r="C56" s="84" t="str">
        <f>Цены!B46</f>
        <v>Демонтаж панелей ПВХ (без каркаса)</v>
      </c>
      <c r="D56" s="85" t="str">
        <f>Цены!C46</f>
        <v>м2</v>
      </c>
      <c r="E56" s="152">
        <f t="shared" si="4"/>
        <v>0</v>
      </c>
      <c r="F56" s="86">
        <f>Цены!E46</f>
        <v>117</v>
      </c>
      <c r="G56" s="111">
        <f t="shared" si="2"/>
        <v>0</v>
      </c>
      <c r="H56" s="20"/>
    </row>
    <row r="57" spans="1:8" x14ac:dyDescent="0.2">
      <c r="A57" s="5">
        <v>43</v>
      </c>
      <c r="B57" s="151"/>
      <c r="C57" s="84" t="str">
        <f>Цены!B47</f>
        <v>Демонтаж облицовки стен из ДСП, вагонки</v>
      </c>
      <c r="D57" s="85" t="str">
        <f>Цены!C47</f>
        <v>м2</v>
      </c>
      <c r="E57" s="152">
        <f t="shared" si="4"/>
        <v>0</v>
      </c>
      <c r="F57" s="86">
        <f>Цены!E47</f>
        <v>366</v>
      </c>
      <c r="G57" s="111">
        <f t="shared" si="2"/>
        <v>0</v>
      </c>
      <c r="H57" s="20"/>
    </row>
    <row r="58" spans="1:8" x14ac:dyDescent="0.2">
      <c r="A58" s="5">
        <v>44</v>
      </c>
      <c r="B58" s="151"/>
      <c r="C58" s="84" t="str">
        <f>Цены!B48</f>
        <v>Демонтаж панелей ПВХ (с каркасом)</v>
      </c>
      <c r="D58" s="85" t="str">
        <f>Цены!C48</f>
        <v>м2</v>
      </c>
      <c r="E58" s="152">
        <f t="shared" si="4"/>
        <v>0</v>
      </c>
      <c r="F58" s="86">
        <f>Цены!E48</f>
        <v>186</v>
      </c>
      <c r="G58" s="111">
        <f t="shared" si="2"/>
        <v>0</v>
      </c>
      <c r="H58" s="20"/>
    </row>
    <row r="59" spans="1:8" ht="25.5" x14ac:dyDescent="0.2">
      <c r="A59" s="5">
        <v>45</v>
      </c>
      <c r="B59" s="151"/>
      <c r="C59" s="84" t="str">
        <f>Цены!B49</f>
        <v xml:space="preserve">Демонтаж обшивки стен из ГКЛ на металлокарскасе </v>
      </c>
      <c r="D59" s="85" t="str">
        <f>Цены!C49</f>
        <v>м2</v>
      </c>
      <c r="E59" s="152">
        <f t="shared" si="4"/>
        <v>0</v>
      </c>
      <c r="F59" s="86">
        <f>Цены!E49</f>
        <v>447</v>
      </c>
      <c r="G59" s="111">
        <f t="shared" si="2"/>
        <v>0</v>
      </c>
      <c r="H59" s="20"/>
    </row>
    <row r="60" spans="1:8" x14ac:dyDescent="0.2">
      <c r="A60" s="5">
        <v>46</v>
      </c>
      <c r="B60" s="151"/>
      <c r="C60" s="84" t="str">
        <f>Цены!B50</f>
        <v xml:space="preserve">Демонтаж "дранки" со стен </v>
      </c>
      <c r="D60" s="85" t="str">
        <f>Цены!C50</f>
        <v>м2</v>
      </c>
      <c r="E60" s="152">
        <f t="shared" si="4"/>
        <v>0</v>
      </c>
      <c r="F60" s="86">
        <f>Цены!E50</f>
        <v>525</v>
      </c>
      <c r="G60" s="111">
        <f t="shared" si="2"/>
        <v>0</v>
      </c>
      <c r="H60" s="20"/>
    </row>
    <row r="61" spans="1:8" x14ac:dyDescent="0.2">
      <c r="A61" s="5">
        <v>47</v>
      </c>
      <c r="B61" s="151"/>
      <c r="C61" s="84" t="str">
        <f>Цены!B51</f>
        <v xml:space="preserve">Демонтаж утеплителя </v>
      </c>
      <c r="D61" s="85" t="str">
        <f>Цены!C51</f>
        <v>м2</v>
      </c>
      <c r="E61" s="152">
        <f t="shared" si="4"/>
        <v>0</v>
      </c>
      <c r="F61" s="86">
        <f>Цены!E51</f>
        <v>285</v>
      </c>
      <c r="G61" s="111">
        <f t="shared" si="2"/>
        <v>0</v>
      </c>
      <c r="H61" s="20"/>
    </row>
    <row r="62" spans="1:8" x14ac:dyDescent="0.2">
      <c r="A62" s="5">
        <v>48</v>
      </c>
      <c r="B62" s="151"/>
      <c r="C62" s="84" t="str">
        <f>Цены!B52</f>
        <v>Отбивка штукатурки со стен</v>
      </c>
      <c r="D62" s="85" t="str">
        <f>Цены!C52</f>
        <v>м2</v>
      </c>
      <c r="E62" s="152">
        <f t="shared" si="4"/>
        <v>0</v>
      </c>
      <c r="F62" s="86">
        <f>Цены!E52</f>
        <v>522</v>
      </c>
      <c r="G62" s="111">
        <f t="shared" si="2"/>
        <v>0</v>
      </c>
      <c r="H62" s="20"/>
    </row>
    <row r="63" spans="1:8" x14ac:dyDescent="0.2">
      <c r="A63" s="5">
        <v>49</v>
      </c>
      <c r="B63" s="151"/>
      <c r="C63" s="84" t="str">
        <f>Цены!B53</f>
        <v>Демонтаж деревянных стен</v>
      </c>
      <c r="D63" s="85" t="str">
        <f>Цены!C53</f>
        <v>м2</v>
      </c>
      <c r="E63" s="152">
        <f t="shared" si="4"/>
        <v>0</v>
      </c>
      <c r="F63" s="86">
        <f>Цены!E53</f>
        <v>1148</v>
      </c>
      <c r="G63" s="111">
        <f t="shared" si="2"/>
        <v>0</v>
      </c>
      <c r="H63" s="20"/>
    </row>
    <row r="64" spans="1:8" x14ac:dyDescent="0.2">
      <c r="A64" s="5">
        <v>50</v>
      </c>
      <c r="B64" s="151"/>
      <c r="C64" s="84" t="str">
        <f>Цены!B54</f>
        <v xml:space="preserve">Демонтаж подоконного блока </v>
      </c>
      <c r="D64" s="85" t="str">
        <f>Цены!C54</f>
        <v>шт.</v>
      </c>
      <c r="E64" s="152">
        <v>1</v>
      </c>
      <c r="F64" s="86">
        <f>Цены!E54</f>
        <v>6818</v>
      </c>
      <c r="G64" s="111">
        <f t="shared" si="2"/>
        <v>6818</v>
      </c>
      <c r="H64" s="20"/>
    </row>
    <row r="65" spans="1:8" x14ac:dyDescent="0.2">
      <c r="A65" s="5">
        <v>51</v>
      </c>
      <c r="B65" s="151"/>
      <c r="C65" s="84" t="str">
        <f>Цены!B55</f>
        <v>Демонтаж стен (перегородок) в 1/2 кирпич</v>
      </c>
      <c r="D65" s="85" t="str">
        <f>Цены!C55</f>
        <v>м2</v>
      </c>
      <c r="E65" s="152">
        <f t="shared" ref="E65:E71" si="5">$D$12</f>
        <v>0</v>
      </c>
      <c r="F65" s="86">
        <f>Цены!E55</f>
        <v>1718</v>
      </c>
      <c r="G65" s="111">
        <f t="shared" si="2"/>
        <v>0</v>
      </c>
      <c r="H65" s="20"/>
    </row>
    <row r="66" spans="1:8" x14ac:dyDescent="0.2">
      <c r="A66" s="5">
        <v>52</v>
      </c>
      <c r="B66" s="151"/>
      <c r="C66" s="84" t="str">
        <f>Цены!B56</f>
        <v>Демонтаж стен (перегородок) в 1 кирпич</v>
      </c>
      <c r="D66" s="85" t="str">
        <f>Цены!C56</f>
        <v>м2</v>
      </c>
      <c r="E66" s="152">
        <f t="shared" si="5"/>
        <v>0</v>
      </c>
      <c r="F66" s="86">
        <f>Цены!E56</f>
        <v>2153</v>
      </c>
      <c r="G66" s="111">
        <f t="shared" si="2"/>
        <v>0</v>
      </c>
      <c r="H66" s="20"/>
    </row>
    <row r="67" spans="1:8" x14ac:dyDescent="0.2">
      <c r="A67" s="5">
        <v>53</v>
      </c>
      <c r="B67" s="151"/>
      <c r="C67" s="84" t="str">
        <f>Цены!B57</f>
        <v>Демонтаж стен (перегородок) в 2 кирпича</v>
      </c>
      <c r="D67" s="85" t="str">
        <f>Цены!C57</f>
        <v>м2</v>
      </c>
      <c r="E67" s="152">
        <f t="shared" si="5"/>
        <v>0</v>
      </c>
      <c r="F67" s="86">
        <f>Цены!E57</f>
        <v>2768</v>
      </c>
      <c r="G67" s="111">
        <f t="shared" si="2"/>
        <v>0</v>
      </c>
      <c r="H67" s="20"/>
    </row>
    <row r="68" spans="1:8" x14ac:dyDescent="0.2">
      <c r="A68" s="5">
        <v>54</v>
      </c>
      <c r="B68" s="151"/>
      <c r="C68" s="84" t="str">
        <f>Цены!B58</f>
        <v>Демонтаж стен из гипсолита, ПГП</v>
      </c>
      <c r="D68" s="85" t="str">
        <f>Цены!C58</f>
        <v>м2</v>
      </c>
      <c r="E68" s="152">
        <f t="shared" si="5"/>
        <v>0</v>
      </c>
      <c r="F68" s="86">
        <f>Цены!E58</f>
        <v>924</v>
      </c>
      <c r="G68" s="111">
        <f t="shared" si="2"/>
        <v>0</v>
      </c>
      <c r="H68" s="20"/>
    </row>
    <row r="69" spans="1:8" x14ac:dyDescent="0.2">
      <c r="A69" s="5">
        <v>55</v>
      </c>
      <c r="B69" s="151"/>
      <c r="C69" s="84" t="str">
        <f>Цены!B59</f>
        <v>Демонтаж стен из пеноблока</v>
      </c>
      <c r="D69" s="85" t="str">
        <f>Цены!C59</f>
        <v>м2</v>
      </c>
      <c r="E69" s="152">
        <f t="shared" si="5"/>
        <v>0</v>
      </c>
      <c r="F69" s="86">
        <f>Цены!E59</f>
        <v>966</v>
      </c>
      <c r="G69" s="111">
        <f t="shared" si="2"/>
        <v>0</v>
      </c>
      <c r="H69" s="20"/>
    </row>
    <row r="70" spans="1:8" x14ac:dyDescent="0.2">
      <c r="A70" s="5">
        <v>56</v>
      </c>
      <c r="B70" s="151"/>
      <c r="C70" s="84" t="str">
        <f>Цены!B60</f>
        <v>Демонтаж стен из ацеида, ГВЛ, ГКЛ</v>
      </c>
      <c r="D70" s="85" t="str">
        <f>Цены!C60</f>
        <v>м2</v>
      </c>
      <c r="E70" s="152">
        <f t="shared" si="5"/>
        <v>0</v>
      </c>
      <c r="F70" s="86">
        <f>Цены!E60</f>
        <v>747</v>
      </c>
      <c r="G70" s="111">
        <f t="shared" si="2"/>
        <v>0</v>
      </c>
      <c r="H70" s="20"/>
    </row>
    <row r="71" spans="1:8" x14ac:dyDescent="0.2">
      <c r="A71" s="5">
        <v>57</v>
      </c>
      <c r="B71" s="151"/>
      <c r="C71" s="84" t="str">
        <f>Цены!B61</f>
        <v>Демонтаж бетонных стен толщиной до 80 мм</v>
      </c>
      <c r="D71" s="85" t="str">
        <f>Цены!C61</f>
        <v>м2</v>
      </c>
      <c r="E71" s="152">
        <f t="shared" si="5"/>
        <v>0</v>
      </c>
      <c r="F71" s="86">
        <f>Цены!E61</f>
        <v>5798</v>
      </c>
      <c r="G71" s="111">
        <f t="shared" si="2"/>
        <v>0</v>
      </c>
      <c r="H71" s="20"/>
    </row>
    <row r="72" spans="1:8" x14ac:dyDescent="0.2">
      <c r="A72" s="5">
        <v>58</v>
      </c>
      <c r="B72" s="9" t="str">
        <f>IF(SUM(B73:B80)&gt;0,1,"")</f>
        <v/>
      </c>
      <c r="C72" s="428" t="s">
        <v>49</v>
      </c>
      <c r="D72" s="428"/>
      <c r="E72" s="428"/>
      <c r="F72" s="428"/>
      <c r="G72" s="428"/>
      <c r="H72" s="20"/>
    </row>
    <row r="73" spans="1:8" x14ac:dyDescent="0.2">
      <c r="A73" s="5">
        <v>59</v>
      </c>
      <c r="B73" s="151"/>
      <c r="C73" s="84" t="str">
        <f>Цены!B63</f>
        <v>Демонтаж уголка с откосов, углов</v>
      </c>
      <c r="D73" s="85" t="str">
        <f>Цены!C63</f>
        <v>м/п</v>
      </c>
      <c r="E73" s="152">
        <f t="shared" ref="E73:E80" si="6">$G$13</f>
        <v>0</v>
      </c>
      <c r="F73" s="86">
        <f>Цены!E63</f>
        <v>50</v>
      </c>
      <c r="G73" s="111">
        <f t="shared" ref="G73:G80" si="7">E73*F73</f>
        <v>0</v>
      </c>
      <c r="H73" s="20"/>
    </row>
    <row r="74" spans="1:8" x14ac:dyDescent="0.2">
      <c r="A74" s="5">
        <v>60</v>
      </c>
      <c r="B74" s="151"/>
      <c r="C74" s="84" t="str">
        <f>Цены!B64</f>
        <v>Демонтаж сэндвич панелей</v>
      </c>
      <c r="D74" s="85" t="str">
        <f>Цены!C64</f>
        <v>м/п</v>
      </c>
      <c r="E74" s="152">
        <f t="shared" si="6"/>
        <v>0</v>
      </c>
      <c r="F74" s="86">
        <f>Цены!E64</f>
        <v>98</v>
      </c>
      <c r="G74" s="111">
        <f t="shared" si="7"/>
        <v>0</v>
      </c>
      <c r="H74" s="20"/>
    </row>
    <row r="75" spans="1:8" x14ac:dyDescent="0.2">
      <c r="A75" s="5">
        <v>61</v>
      </c>
      <c r="B75" s="151"/>
      <c r="C75" s="84" t="str">
        <f>Цены!B65</f>
        <v>Обрезка пены с откосов, углов</v>
      </c>
      <c r="D75" s="85" t="str">
        <f>Цены!C65</f>
        <v>м/п</v>
      </c>
      <c r="E75" s="152">
        <f t="shared" si="6"/>
        <v>0</v>
      </c>
      <c r="F75" s="86">
        <f>Цены!E65</f>
        <v>51</v>
      </c>
      <c r="G75" s="111">
        <f t="shared" si="7"/>
        <v>0</v>
      </c>
      <c r="H75" s="20"/>
    </row>
    <row r="76" spans="1:8" x14ac:dyDescent="0.2">
      <c r="A76" s="5">
        <v>62</v>
      </c>
      <c r="B76" s="151"/>
      <c r="C76" s="84" t="str">
        <f>Цены!B66</f>
        <v>Очистка откосов, углов от шпаклевки</v>
      </c>
      <c r="D76" s="85" t="str">
        <f>Цены!C66</f>
        <v>м/п</v>
      </c>
      <c r="E76" s="152">
        <f t="shared" si="6"/>
        <v>0</v>
      </c>
      <c r="F76" s="86">
        <f>Цены!E66</f>
        <v>294</v>
      </c>
      <c r="G76" s="111">
        <f t="shared" si="7"/>
        <v>0</v>
      </c>
      <c r="H76" s="20"/>
    </row>
    <row r="77" spans="1:8" x14ac:dyDescent="0.2">
      <c r="A77" s="5">
        <v>63</v>
      </c>
      <c r="B77" s="151"/>
      <c r="C77" s="84" t="str">
        <f>Цены!B67</f>
        <v>Очистка от краски откосов, углов</v>
      </c>
      <c r="D77" s="85" t="str">
        <f>Цены!C67</f>
        <v>м/п</v>
      </c>
      <c r="E77" s="152">
        <f t="shared" si="6"/>
        <v>0</v>
      </c>
      <c r="F77" s="86">
        <f>Цены!E67</f>
        <v>279</v>
      </c>
      <c r="G77" s="111">
        <f t="shared" si="7"/>
        <v>0</v>
      </c>
      <c r="H77" s="20"/>
    </row>
    <row r="78" spans="1:8" x14ac:dyDescent="0.2">
      <c r="A78" s="5">
        <v>64</v>
      </c>
      <c r="B78" s="151"/>
      <c r="C78" s="84" t="str">
        <f>Цены!B68</f>
        <v>Демонтаж бетонного подоконника</v>
      </c>
      <c r="D78" s="85" t="str">
        <f>Цены!C68</f>
        <v>м/п</v>
      </c>
      <c r="E78" s="152">
        <f t="shared" si="6"/>
        <v>0</v>
      </c>
      <c r="F78" s="86">
        <f>Цены!E68</f>
        <v>1089</v>
      </c>
      <c r="G78" s="111">
        <f t="shared" si="7"/>
        <v>0</v>
      </c>
      <c r="H78" s="20"/>
    </row>
    <row r="79" spans="1:8" x14ac:dyDescent="0.2">
      <c r="A79" s="5">
        <v>65</v>
      </c>
      <c r="B79" s="151"/>
      <c r="C79" s="84" t="str">
        <f>Цены!B69</f>
        <v>Отбивка штукатурки с откосов, углов</v>
      </c>
      <c r="D79" s="85" t="str">
        <f>Цены!C69</f>
        <v>м/п</v>
      </c>
      <c r="E79" s="152">
        <f t="shared" si="6"/>
        <v>0</v>
      </c>
      <c r="F79" s="86">
        <f>Цены!E69</f>
        <v>381</v>
      </c>
      <c r="G79" s="111">
        <f t="shared" si="7"/>
        <v>0</v>
      </c>
      <c r="H79" s="20"/>
    </row>
    <row r="80" spans="1:8" x14ac:dyDescent="0.2">
      <c r="A80" s="5">
        <v>66</v>
      </c>
      <c r="B80" s="151"/>
      <c r="C80" s="84" t="str">
        <f>Цены!B70</f>
        <v>Демонтаж откосов из ГКЛв</v>
      </c>
      <c r="D80" s="85" t="str">
        <f>Цены!C70</f>
        <v>м/п</v>
      </c>
      <c r="E80" s="152">
        <f t="shared" si="6"/>
        <v>0</v>
      </c>
      <c r="F80" s="86">
        <f>Цены!E70</f>
        <v>210</v>
      </c>
      <c r="G80" s="111">
        <f t="shared" si="7"/>
        <v>0</v>
      </c>
      <c r="H80" s="20"/>
    </row>
    <row r="81" spans="1:8" x14ac:dyDescent="0.2">
      <c r="A81" s="5">
        <v>67</v>
      </c>
      <c r="B81" s="9" t="str">
        <f>IF(SUM(B82:B99)&gt;0,1,"")</f>
        <v/>
      </c>
      <c r="C81" s="428" t="s">
        <v>59</v>
      </c>
      <c r="D81" s="428"/>
      <c r="E81" s="428"/>
      <c r="F81" s="428"/>
      <c r="G81" s="428"/>
      <c r="H81" s="20"/>
    </row>
    <row r="82" spans="1:8" x14ac:dyDescent="0.2">
      <c r="A82" s="5">
        <v>68</v>
      </c>
      <c r="B82" s="151"/>
      <c r="C82" s="84" t="str">
        <f>Цены!B72</f>
        <v xml:space="preserve">Демонтаж лепнины без сохранения </v>
      </c>
      <c r="D82" s="85" t="str">
        <f>Цены!C72</f>
        <v>м/п</v>
      </c>
      <c r="E82" s="152">
        <f>$D$9</f>
        <v>0</v>
      </c>
      <c r="F82" s="86">
        <f>Цены!E72</f>
        <v>171</v>
      </c>
      <c r="G82" s="111">
        <f t="shared" ref="G82:G99" si="8">E82*F82</f>
        <v>0</v>
      </c>
      <c r="H82" s="20"/>
    </row>
    <row r="83" spans="1:8" x14ac:dyDescent="0.2">
      <c r="A83" s="5">
        <v>69</v>
      </c>
      <c r="B83" s="151"/>
      <c r="C83" s="84" t="str">
        <f>Цены!B73</f>
        <v>Демонтаж потолочного плинтуса</v>
      </c>
      <c r="D83" s="85" t="str">
        <f>Цены!C73</f>
        <v>м/п</v>
      </c>
      <c r="E83" s="152">
        <f>$D$9</f>
        <v>0</v>
      </c>
      <c r="F83" s="86">
        <f>Цены!E73</f>
        <v>138</v>
      </c>
      <c r="G83" s="111">
        <f t="shared" si="8"/>
        <v>0</v>
      </c>
      <c r="H83" s="20"/>
    </row>
    <row r="84" spans="1:8" x14ac:dyDescent="0.2">
      <c r="A84" s="5">
        <v>70</v>
      </c>
      <c r="B84" s="151"/>
      <c r="C84" s="84" t="str">
        <f>Цены!B74</f>
        <v>Демонтаж подвесных потолков ГКЛ</v>
      </c>
      <c r="D84" s="85" t="str">
        <f>Цены!C74</f>
        <v>м2</v>
      </c>
      <c r="E84" s="152">
        <f t="shared" ref="E84:E98" si="9">$D$10</f>
        <v>0</v>
      </c>
      <c r="F84" s="86">
        <f>Цены!E74</f>
        <v>488</v>
      </c>
      <c r="G84" s="111">
        <f t="shared" si="8"/>
        <v>0</v>
      </c>
      <c r="H84" s="20"/>
    </row>
    <row r="85" spans="1:8" x14ac:dyDescent="0.2">
      <c r="A85" s="5">
        <v>71</v>
      </c>
      <c r="B85" s="151"/>
      <c r="C85" s="84" t="str">
        <f>Цены!B75</f>
        <v>Демонтаж реечного потолка</v>
      </c>
      <c r="D85" s="85" t="str">
        <f>Цены!C75</f>
        <v>м2</v>
      </c>
      <c r="E85" s="152">
        <f t="shared" si="9"/>
        <v>0</v>
      </c>
      <c r="F85" s="86">
        <f>Цены!E75</f>
        <v>234</v>
      </c>
      <c r="G85" s="111">
        <f t="shared" si="8"/>
        <v>0</v>
      </c>
      <c r="H85" s="20"/>
    </row>
    <row r="86" spans="1:8" ht="25.5" x14ac:dyDescent="0.2">
      <c r="A86" s="5">
        <v>72</v>
      </c>
      <c r="B86" s="151"/>
      <c r="C86" s="84" t="str">
        <f>Цены!B76</f>
        <v>Демонтаж кассетного подвесного потолка (армстронг)</v>
      </c>
      <c r="D86" s="85" t="str">
        <f>Цены!C76</f>
        <v>м2</v>
      </c>
      <c r="E86" s="152">
        <f t="shared" si="9"/>
        <v>0</v>
      </c>
      <c r="F86" s="86">
        <f>Цены!E76</f>
        <v>177</v>
      </c>
      <c r="G86" s="111">
        <f t="shared" si="8"/>
        <v>0</v>
      </c>
      <c r="H86" s="20"/>
    </row>
    <row r="87" spans="1:8" ht="25.5" x14ac:dyDescent="0.2">
      <c r="A87" s="5">
        <v>73</v>
      </c>
      <c r="B87" s="151"/>
      <c r="C87" s="84" t="str">
        <f>Цены!B77</f>
        <v>Демонтаж панелей кассетного потолка без профиля (армстронг)</v>
      </c>
      <c r="D87" s="85" t="str">
        <f>Цены!C77</f>
        <v>м2</v>
      </c>
      <c r="E87" s="152">
        <f t="shared" si="9"/>
        <v>0</v>
      </c>
      <c r="F87" s="86">
        <f>Цены!E77</f>
        <v>98</v>
      </c>
      <c r="G87" s="111">
        <f t="shared" si="8"/>
        <v>0</v>
      </c>
      <c r="H87" s="20"/>
    </row>
    <row r="88" spans="1:8" x14ac:dyDescent="0.2">
      <c r="A88" s="5">
        <v>74</v>
      </c>
      <c r="B88" s="151"/>
      <c r="C88" s="84" t="str">
        <f>Цены!B78</f>
        <v>Демонтаж потолочных панелей (на клею)</v>
      </c>
      <c r="D88" s="85" t="str">
        <f>Цены!C78</f>
        <v>м2</v>
      </c>
      <c r="E88" s="152">
        <f t="shared" si="9"/>
        <v>0</v>
      </c>
      <c r="F88" s="86">
        <f>Цены!E78</f>
        <v>156</v>
      </c>
      <c r="G88" s="111">
        <f t="shared" si="8"/>
        <v>0</v>
      </c>
      <c r="H88" s="20"/>
    </row>
    <row r="89" spans="1:8" x14ac:dyDescent="0.2">
      <c r="A89" s="5">
        <v>75</v>
      </c>
      <c r="B89" s="151"/>
      <c r="C89" s="84" t="str">
        <f>Цены!B79</f>
        <v>Демонтаж натяжного потолка (включая профиль)</v>
      </c>
      <c r="D89" s="85" t="str">
        <f>Цены!C79</f>
        <v>м2</v>
      </c>
      <c r="E89" s="152">
        <f t="shared" si="9"/>
        <v>0</v>
      </c>
      <c r="F89" s="86">
        <f>Цены!E79</f>
        <v>180</v>
      </c>
      <c r="G89" s="111">
        <f t="shared" si="8"/>
        <v>0</v>
      </c>
      <c r="H89" s="20"/>
    </row>
    <row r="90" spans="1:8" x14ac:dyDescent="0.2">
      <c r="A90" s="5">
        <v>76</v>
      </c>
      <c r="B90" s="151"/>
      <c r="C90" s="84" t="str">
        <f>Цены!B80</f>
        <v xml:space="preserve">Снятие полистирольных плиток </v>
      </c>
      <c r="D90" s="85" t="str">
        <f>Цены!C80</f>
        <v>м2</v>
      </c>
      <c r="E90" s="152">
        <f t="shared" si="9"/>
        <v>0</v>
      </c>
      <c r="F90" s="86">
        <f>Цены!E80</f>
        <v>171</v>
      </c>
      <c r="G90" s="111">
        <f t="shared" si="8"/>
        <v>0</v>
      </c>
      <c r="H90" s="20"/>
    </row>
    <row r="91" spans="1:8" x14ac:dyDescent="0.2">
      <c r="A91" s="5">
        <v>77</v>
      </c>
      <c r="B91" s="151"/>
      <c r="C91" s="84" t="str">
        <f>Цены!B81</f>
        <v>Демонтаж потолков из ацеида, гипсолита</v>
      </c>
      <c r="D91" s="85" t="str">
        <f>Цены!C81</f>
        <v>м2</v>
      </c>
      <c r="E91" s="152">
        <f t="shared" si="9"/>
        <v>0</v>
      </c>
      <c r="F91" s="86">
        <f>Цены!E81</f>
        <v>923</v>
      </c>
      <c r="G91" s="111">
        <f t="shared" si="8"/>
        <v>0</v>
      </c>
      <c r="H91" s="20"/>
    </row>
    <row r="92" spans="1:8" x14ac:dyDescent="0.2">
      <c r="A92" s="5">
        <v>78</v>
      </c>
      <c r="B92" s="151"/>
      <c r="C92" s="84" t="str">
        <f>Цены!B82</f>
        <v>Очистка от побелки</v>
      </c>
      <c r="D92" s="85" t="str">
        <f>Цены!C82</f>
        <v>м2</v>
      </c>
      <c r="E92" s="152">
        <f t="shared" si="9"/>
        <v>0</v>
      </c>
      <c r="F92" s="86">
        <f>Цены!E82</f>
        <v>441</v>
      </c>
      <c r="G92" s="111">
        <f t="shared" si="8"/>
        <v>0</v>
      </c>
      <c r="H92" s="20"/>
    </row>
    <row r="93" spans="1:8" x14ac:dyDescent="0.2">
      <c r="A93" s="5">
        <v>79</v>
      </c>
      <c r="B93" s="151"/>
      <c r="C93" s="84" t="str">
        <f>Цены!B83</f>
        <v>Очистка от краски ВЭ</v>
      </c>
      <c r="D93" s="85" t="str">
        <f>Цены!C83</f>
        <v>м2</v>
      </c>
      <c r="E93" s="152">
        <f t="shared" si="9"/>
        <v>0</v>
      </c>
      <c r="F93" s="86">
        <f>Цены!E83</f>
        <v>351</v>
      </c>
      <c r="G93" s="111">
        <f t="shared" si="8"/>
        <v>0</v>
      </c>
      <c r="H93" s="20"/>
    </row>
    <row r="94" spans="1:8" x14ac:dyDescent="0.2">
      <c r="A94" s="5">
        <v>80</v>
      </c>
      <c r="B94" s="151"/>
      <c r="C94" s="84" t="str">
        <f>Цены!B84</f>
        <v>Очистка потолков от масляной краски</v>
      </c>
      <c r="D94" s="85" t="str">
        <f>Цены!C84</f>
        <v>м2</v>
      </c>
      <c r="E94" s="152">
        <f t="shared" si="9"/>
        <v>0</v>
      </c>
      <c r="F94" s="86">
        <f>Цены!E84</f>
        <v>936</v>
      </c>
      <c r="G94" s="111">
        <f t="shared" si="8"/>
        <v>0</v>
      </c>
      <c r="H94" s="20"/>
    </row>
    <row r="95" spans="1:8" x14ac:dyDescent="0.2">
      <c r="A95" s="5">
        <v>81</v>
      </c>
      <c r="B95" s="151"/>
      <c r="C95" s="84" t="str">
        <f>Цены!B85</f>
        <v>Снятие обоев (потолок)</v>
      </c>
      <c r="D95" s="85" t="str">
        <f>Цены!C85</f>
        <v>м2</v>
      </c>
      <c r="E95" s="152">
        <f t="shared" si="9"/>
        <v>0</v>
      </c>
      <c r="F95" s="86">
        <f>Цены!E85</f>
        <v>218</v>
      </c>
      <c r="G95" s="111">
        <f t="shared" si="8"/>
        <v>0</v>
      </c>
      <c r="H95" s="20"/>
    </row>
    <row r="96" spans="1:8" x14ac:dyDescent="0.2">
      <c r="A96" s="5">
        <v>82</v>
      </c>
      <c r="B96" s="151"/>
      <c r="C96" s="84" t="str">
        <f>Цены!B86</f>
        <v>Снятие многослойных трудноотделяемых обоев</v>
      </c>
      <c r="D96" s="85" t="str">
        <f>Цены!C86</f>
        <v>м2</v>
      </c>
      <c r="E96" s="152">
        <f t="shared" si="9"/>
        <v>0</v>
      </c>
      <c r="F96" s="86">
        <f>Цены!E86</f>
        <v>486</v>
      </c>
      <c r="G96" s="111">
        <f t="shared" si="8"/>
        <v>0</v>
      </c>
      <c r="H96" s="20"/>
    </row>
    <row r="97" spans="1:8" x14ac:dyDescent="0.2">
      <c r="A97" s="5">
        <v>83</v>
      </c>
      <c r="B97" s="151"/>
      <c r="C97" s="84" t="str">
        <f>Цены!B87</f>
        <v>Очистка потолка от шпаклевки</v>
      </c>
      <c r="D97" s="85" t="str">
        <f>Цены!C87</f>
        <v>м2</v>
      </c>
      <c r="E97" s="152">
        <f t="shared" si="9"/>
        <v>0</v>
      </c>
      <c r="F97" s="86">
        <f>Цены!E87</f>
        <v>426</v>
      </c>
      <c r="G97" s="111">
        <f t="shared" si="8"/>
        <v>0</v>
      </c>
      <c r="H97" s="20"/>
    </row>
    <row r="98" spans="1:8" x14ac:dyDescent="0.2">
      <c r="A98" s="5">
        <v>84</v>
      </c>
      <c r="B98" s="151"/>
      <c r="C98" s="84" t="str">
        <f>Цены!B88</f>
        <v>Отбивка  штукатурки</v>
      </c>
      <c r="D98" s="85" t="str">
        <f>Цены!C88</f>
        <v>м2</v>
      </c>
      <c r="E98" s="152">
        <f t="shared" si="9"/>
        <v>0</v>
      </c>
      <c r="F98" s="86">
        <f>Цены!E88</f>
        <v>486</v>
      </c>
      <c r="G98" s="111">
        <f t="shared" si="8"/>
        <v>0</v>
      </c>
      <c r="H98" s="20"/>
    </row>
    <row r="99" spans="1:8" x14ac:dyDescent="0.2">
      <c r="A99" s="5">
        <v>85</v>
      </c>
      <c r="B99" s="151"/>
      <c r="C99" s="84" t="str">
        <f>Цены!B89</f>
        <v>Расшивка трещин рустов</v>
      </c>
      <c r="D99" s="85" t="str">
        <f>Цены!C89</f>
        <v>м/п</v>
      </c>
      <c r="E99" s="152">
        <f>$D$9</f>
        <v>0</v>
      </c>
      <c r="F99" s="86">
        <f>Цены!E89</f>
        <v>312</v>
      </c>
      <c r="G99" s="111">
        <f t="shared" si="8"/>
        <v>0</v>
      </c>
      <c r="H99" s="20"/>
    </row>
    <row r="100" spans="1:8" x14ac:dyDescent="0.2">
      <c r="A100" s="5">
        <v>86</v>
      </c>
      <c r="B100" s="9" t="str">
        <f>IF(SUM(B101:B117)&gt;0,1,"")</f>
        <v/>
      </c>
      <c r="C100" s="428" t="s">
        <v>71</v>
      </c>
      <c r="D100" s="428"/>
      <c r="E100" s="428"/>
      <c r="F100" s="428"/>
      <c r="G100" s="428"/>
      <c r="H100" s="20"/>
    </row>
    <row r="101" spans="1:8" x14ac:dyDescent="0.2">
      <c r="A101" s="5">
        <v>87</v>
      </c>
      <c r="B101" s="151"/>
      <c r="C101" s="84" t="str">
        <f>Цены!B91</f>
        <v>Демонтаж  наличников</v>
      </c>
      <c r="D101" s="85" t="str">
        <f>Цены!C91</f>
        <v>м/п</v>
      </c>
      <c r="E101" s="152">
        <f>($I$13+$J$13*2)*2</f>
        <v>0</v>
      </c>
      <c r="F101" s="86">
        <f>Цены!E91</f>
        <v>98</v>
      </c>
      <c r="G101" s="111">
        <f t="shared" ref="G101:G116" si="10">E101*F101</f>
        <v>0</v>
      </c>
      <c r="H101" s="20"/>
    </row>
    <row r="102" spans="1:8" x14ac:dyDescent="0.2">
      <c r="A102" s="5">
        <v>88</v>
      </c>
      <c r="B102" s="151"/>
      <c r="C102" s="84" t="str">
        <f>Цены!B92</f>
        <v xml:space="preserve">Демонтаж дверной ручки / замка </v>
      </c>
      <c r="D102" s="85" t="str">
        <f>Цены!C92</f>
        <v>шт.</v>
      </c>
      <c r="E102" s="152">
        <v>1</v>
      </c>
      <c r="F102" s="86">
        <f>Цены!E92</f>
        <v>318</v>
      </c>
      <c r="G102" s="111">
        <f t="shared" si="10"/>
        <v>318</v>
      </c>
      <c r="H102" s="20"/>
    </row>
    <row r="103" spans="1:8" x14ac:dyDescent="0.2">
      <c r="A103" s="5">
        <v>89</v>
      </c>
      <c r="B103" s="151"/>
      <c r="C103" s="84" t="str">
        <f>Цены!B93</f>
        <v>Демонтаж бетонного подоконника</v>
      </c>
      <c r="D103" s="85" t="str">
        <f>Цены!C93</f>
        <v>м/п</v>
      </c>
      <c r="E103" s="152">
        <v>1</v>
      </c>
      <c r="F103" s="86">
        <f>Цены!E93</f>
        <v>1089</v>
      </c>
      <c r="G103" s="111">
        <f t="shared" si="10"/>
        <v>1089</v>
      </c>
      <c r="H103" s="20"/>
    </row>
    <row r="104" spans="1:8" x14ac:dyDescent="0.2">
      <c r="A104" s="5">
        <v>90</v>
      </c>
      <c r="B104" s="151"/>
      <c r="C104" s="84" t="str">
        <f>Цены!B94</f>
        <v xml:space="preserve">Демонтаж деревянной межкомнатной двери </v>
      </c>
      <c r="D104" s="85" t="str">
        <f>Цены!C94</f>
        <v>шт.</v>
      </c>
      <c r="E104" s="152">
        <v>1</v>
      </c>
      <c r="F104" s="86">
        <f>Цены!E94</f>
        <v>480</v>
      </c>
      <c r="G104" s="111">
        <f t="shared" si="10"/>
        <v>480</v>
      </c>
      <c r="H104" s="20"/>
    </row>
    <row r="105" spans="1:8" ht="25.5" x14ac:dyDescent="0.2">
      <c r="A105" s="5">
        <v>91</v>
      </c>
      <c r="B105" s="151"/>
      <c r="C105" s="84" t="str">
        <f>Цены!B95</f>
        <v>Демонтаж деревянной межкомнатной двери с сохранением</v>
      </c>
      <c r="D105" s="85" t="str">
        <f>Цены!C95</f>
        <v>шт.</v>
      </c>
      <c r="E105" s="152">
        <v>1</v>
      </c>
      <c r="F105" s="86">
        <f>Цены!E95</f>
        <v>1332</v>
      </c>
      <c r="G105" s="111">
        <f t="shared" si="10"/>
        <v>1332</v>
      </c>
      <c r="H105" s="20"/>
    </row>
    <row r="106" spans="1:8" x14ac:dyDescent="0.2">
      <c r="A106" s="5">
        <v>92</v>
      </c>
      <c r="B106" s="151"/>
      <c r="C106" s="84" t="str">
        <f>Цены!B96</f>
        <v>Демонтаж  наличников (с сохранением)</v>
      </c>
      <c r="D106" s="85" t="str">
        <f>Цены!C96</f>
        <v>м/п</v>
      </c>
      <c r="E106" s="152">
        <f>($I$13+$J$13*2)*2</f>
        <v>0</v>
      </c>
      <c r="F106" s="86">
        <f>Цены!E96</f>
        <v>482</v>
      </c>
      <c r="G106" s="111">
        <f t="shared" si="10"/>
        <v>0</v>
      </c>
      <c r="H106" s="20"/>
    </row>
    <row r="107" spans="1:8" x14ac:dyDescent="0.2">
      <c r="A107" s="5">
        <v>93</v>
      </c>
      <c r="B107" s="151"/>
      <c r="C107" s="84" t="str">
        <f>Цены!B97</f>
        <v>Снятие деревянной двери с петель</v>
      </c>
      <c r="D107" s="85" t="str">
        <f>Цены!C97</f>
        <v>шт.</v>
      </c>
      <c r="E107" s="152">
        <v>1</v>
      </c>
      <c r="F107" s="86">
        <f>Цены!E97</f>
        <v>383</v>
      </c>
      <c r="G107" s="111">
        <f t="shared" si="10"/>
        <v>383</v>
      </c>
      <c r="H107" s="20"/>
    </row>
    <row r="108" spans="1:8" x14ac:dyDescent="0.2">
      <c r="A108" s="5">
        <v>94</v>
      </c>
      <c r="B108" s="151"/>
      <c r="C108" s="84" t="str">
        <f>Цены!B98</f>
        <v>Демонтаж металлической двери</v>
      </c>
      <c r="D108" s="85" t="str">
        <f>Цены!C98</f>
        <v>шт.</v>
      </c>
      <c r="E108" s="152">
        <v>1</v>
      </c>
      <c r="F108" s="86">
        <f>Цены!E98</f>
        <v>2042</v>
      </c>
      <c r="G108" s="111">
        <f t="shared" si="10"/>
        <v>2042</v>
      </c>
      <c r="H108" s="20"/>
    </row>
    <row r="109" spans="1:8" ht="12.75" customHeight="1" x14ac:dyDescent="0.2">
      <c r="A109" s="5">
        <v>95</v>
      </c>
      <c r="B109" s="151"/>
      <c r="C109" s="84" t="str">
        <f>Цены!B99</f>
        <v>Очистка наличников или дверной коробки от краски</v>
      </c>
      <c r="D109" s="85" t="str">
        <f>Цены!C99</f>
        <v>м/п</v>
      </c>
      <c r="E109" s="152">
        <f>($I$13+$J$13*2)*2</f>
        <v>0</v>
      </c>
      <c r="F109" s="86">
        <f>Цены!E99</f>
        <v>848</v>
      </c>
      <c r="G109" s="111">
        <f t="shared" si="10"/>
        <v>0</v>
      </c>
      <c r="H109" s="20"/>
    </row>
    <row r="110" spans="1:8" x14ac:dyDescent="0.2">
      <c r="A110" s="5">
        <v>96</v>
      </c>
      <c r="B110" s="151"/>
      <c r="C110" s="84" t="str">
        <f>Цены!B100</f>
        <v xml:space="preserve">Демонтаж откосов из сэндвич /ПВХ панелей </v>
      </c>
      <c r="D110" s="85" t="str">
        <f>Цены!C100</f>
        <v>м/п</v>
      </c>
      <c r="E110" s="152">
        <f>$G$13</f>
        <v>0</v>
      </c>
      <c r="F110" s="86">
        <f>Цены!E100</f>
        <v>165</v>
      </c>
      <c r="G110" s="111">
        <f t="shared" si="10"/>
        <v>0</v>
      </c>
      <c r="H110" s="20"/>
    </row>
    <row r="111" spans="1:8" x14ac:dyDescent="0.2">
      <c r="A111" s="5">
        <v>97</v>
      </c>
      <c r="B111" s="151"/>
      <c r="C111" s="84" t="str">
        <f>Цены!B101</f>
        <v xml:space="preserve">Демонтаж штукатурных откосов </v>
      </c>
      <c r="D111" s="85" t="str">
        <f>Цены!C101</f>
        <v>м/п</v>
      </c>
      <c r="E111" s="152">
        <f>$G$13</f>
        <v>0</v>
      </c>
      <c r="F111" s="86">
        <f>Цены!E101</f>
        <v>381</v>
      </c>
      <c r="G111" s="111">
        <f t="shared" si="10"/>
        <v>0</v>
      </c>
      <c r="H111" s="20"/>
    </row>
    <row r="112" spans="1:8" x14ac:dyDescent="0.2">
      <c r="A112" s="5">
        <v>98</v>
      </c>
      <c r="B112" s="151"/>
      <c r="C112" s="84" t="str">
        <f>Цены!B102</f>
        <v>Демонтаж оконного блока (без сохранения)</v>
      </c>
      <c r="D112" s="85" t="str">
        <f>Цены!C102</f>
        <v>м2</v>
      </c>
      <c r="E112" s="152">
        <f>$K$13*$L$13</f>
        <v>0</v>
      </c>
      <c r="F112" s="86">
        <f>Цены!E102</f>
        <v>822</v>
      </c>
      <c r="G112" s="111">
        <f t="shared" si="10"/>
        <v>0</v>
      </c>
      <c r="H112" s="20"/>
    </row>
    <row r="113" spans="1:8" x14ac:dyDescent="0.2">
      <c r="A113" s="5">
        <v>99</v>
      </c>
      <c r="B113" s="151"/>
      <c r="C113" s="84" t="str">
        <f>Цены!B103</f>
        <v>Демонтаж оконного блока (с сохранением)</v>
      </c>
      <c r="D113" s="85" t="str">
        <f>Цены!C103</f>
        <v>м2</v>
      </c>
      <c r="E113" s="152">
        <f>$K$13*$L$13</f>
        <v>0</v>
      </c>
      <c r="F113" s="86">
        <f>Цены!E103</f>
        <v>1275</v>
      </c>
      <c r="G113" s="111">
        <f t="shared" si="10"/>
        <v>0</v>
      </c>
      <c r="H113" s="20"/>
    </row>
    <row r="114" spans="1:8" x14ac:dyDescent="0.2">
      <c r="A114" s="5">
        <v>100</v>
      </c>
      <c r="B114" s="151"/>
      <c r="C114" s="84" t="str">
        <f>Цены!B104</f>
        <v>Демонтаж арки дверного проема (ГКЛ, дерево)</v>
      </c>
      <c r="D114" s="85" t="str">
        <f>Цены!C104</f>
        <v>шт.</v>
      </c>
      <c r="E114" s="152">
        <v>1</v>
      </c>
      <c r="F114" s="86">
        <f>Цены!E104</f>
        <v>1212</v>
      </c>
      <c r="G114" s="111">
        <f t="shared" si="10"/>
        <v>1212</v>
      </c>
      <c r="H114" s="20"/>
    </row>
    <row r="115" spans="1:8" x14ac:dyDescent="0.2">
      <c r="A115" s="5">
        <v>101</v>
      </c>
      <c r="B115" s="151"/>
      <c r="C115" s="84" t="str">
        <f>Цены!B105</f>
        <v>Демонтаж  подоконника</v>
      </c>
      <c r="D115" s="85" t="str">
        <f>Цены!C105</f>
        <v>шт.</v>
      </c>
      <c r="E115" s="152">
        <v>1</v>
      </c>
      <c r="F115" s="86">
        <f>Цены!E105</f>
        <v>455</v>
      </c>
      <c r="G115" s="111">
        <f t="shared" si="10"/>
        <v>455</v>
      </c>
      <c r="H115" s="20"/>
    </row>
    <row r="116" spans="1:8" x14ac:dyDescent="0.2">
      <c r="A116" s="5">
        <v>102</v>
      </c>
      <c r="B116" s="151"/>
      <c r="C116" s="84" t="str">
        <f>Цены!B106</f>
        <v>Очистка окна от краски</v>
      </c>
      <c r="D116" s="85" t="str">
        <f>Цены!C106</f>
        <v>м/п</v>
      </c>
      <c r="E116" s="152">
        <f>$G$13</f>
        <v>0</v>
      </c>
      <c r="F116" s="86">
        <f>Цены!E106</f>
        <v>1872</v>
      </c>
      <c r="G116" s="111">
        <f t="shared" si="10"/>
        <v>0</v>
      </c>
      <c r="H116" s="20"/>
    </row>
    <row r="117" spans="1:8" x14ac:dyDescent="0.2">
      <c r="A117" s="5">
        <v>103</v>
      </c>
      <c r="B117" s="9" t="str">
        <f>IF(SUM(B118:B122)&gt;0,1,"")</f>
        <v/>
      </c>
      <c r="C117" s="428" t="s">
        <v>84</v>
      </c>
      <c r="D117" s="428"/>
      <c r="E117" s="428"/>
      <c r="F117" s="428"/>
      <c r="G117" s="428"/>
      <c r="H117" s="20"/>
    </row>
    <row r="118" spans="1:8" ht="18" customHeight="1" x14ac:dyDescent="0.2">
      <c r="A118" s="5">
        <v>104</v>
      </c>
      <c r="B118" s="151"/>
      <c r="C118" s="84" t="str">
        <f>Цены!B108</f>
        <v>Демонтаж встроенных шкафов и полок, антресолей</v>
      </c>
      <c r="D118" s="85" t="str">
        <f>Цены!C108</f>
        <v>м2</v>
      </c>
      <c r="E118" s="152">
        <v>1</v>
      </c>
      <c r="F118" s="86">
        <f>Цены!E108</f>
        <v>1122</v>
      </c>
      <c r="G118" s="111">
        <f>E118*F118</f>
        <v>1122</v>
      </c>
      <c r="H118" s="20"/>
    </row>
    <row r="119" spans="1:8" x14ac:dyDescent="0.2">
      <c r="A119" s="5">
        <v>105</v>
      </c>
      <c r="B119" s="151"/>
      <c r="C119" s="84" t="str">
        <f>Цены!B109</f>
        <v>Демонтаж карнизов</v>
      </c>
      <c r="D119" s="85" t="str">
        <f>Цены!C109</f>
        <v>м/п</v>
      </c>
      <c r="E119" s="152">
        <f>$G$10</f>
        <v>0</v>
      </c>
      <c r="F119" s="86">
        <f>Цены!E109</f>
        <v>284</v>
      </c>
      <c r="G119" s="111">
        <f>E119*F119</f>
        <v>0</v>
      </c>
      <c r="H119" s="20"/>
    </row>
    <row r="120" spans="1:8" x14ac:dyDescent="0.2">
      <c r="A120" s="5">
        <v>106</v>
      </c>
      <c r="B120" s="151"/>
      <c r="C120" s="84" t="str">
        <f>Цены!B110</f>
        <v>Демонтаж вентиляционной решетки</v>
      </c>
      <c r="D120" s="85" t="str">
        <f>Цены!C110</f>
        <v>шт.</v>
      </c>
      <c r="E120" s="152">
        <v>1</v>
      </c>
      <c r="F120" s="86">
        <f>Цены!E110</f>
        <v>117</v>
      </c>
      <c r="G120" s="111">
        <f>E120*F120</f>
        <v>117</v>
      </c>
      <c r="H120" s="20"/>
    </row>
    <row r="121" spans="1:8" x14ac:dyDescent="0.2">
      <c r="A121" s="5">
        <v>107</v>
      </c>
      <c r="B121" s="151"/>
      <c r="C121" s="84" t="str">
        <f>Цены!B111</f>
        <v>Демонтаж  воздуховодов</v>
      </c>
      <c r="D121" s="85" t="str">
        <f>Цены!C111</f>
        <v>м/п</v>
      </c>
      <c r="E121" s="152">
        <v>1</v>
      </c>
      <c r="F121" s="86">
        <f>Цены!E111</f>
        <v>273</v>
      </c>
      <c r="G121" s="111">
        <f>E121*F121</f>
        <v>273</v>
      </c>
      <c r="H121" s="20"/>
    </row>
    <row r="122" spans="1:8" x14ac:dyDescent="0.2">
      <c r="A122" s="5">
        <v>108</v>
      </c>
      <c r="B122" s="151"/>
      <c r="C122" s="84" t="str">
        <f>Цены!B112</f>
        <v>Срез  металлоконструкций</v>
      </c>
      <c r="D122" s="85" t="str">
        <f>Цены!C112</f>
        <v>шт.</v>
      </c>
      <c r="E122" s="152">
        <v>1</v>
      </c>
      <c r="F122" s="86">
        <f>Цены!E112</f>
        <v>117</v>
      </c>
      <c r="G122" s="111">
        <f>E122*F122</f>
        <v>117</v>
      </c>
      <c r="H122" s="20"/>
    </row>
    <row r="123" spans="1:8" x14ac:dyDescent="0.2">
      <c r="A123" s="5">
        <v>109</v>
      </c>
      <c r="B123" s="9" t="str">
        <f>IF(SUM(B124:B149)&gt;0,1,"")</f>
        <v/>
      </c>
      <c r="C123" s="428" t="s">
        <v>89</v>
      </c>
      <c r="D123" s="428"/>
      <c r="E123" s="428"/>
      <c r="F123" s="428"/>
      <c r="G123" s="428"/>
      <c r="H123" s="20"/>
    </row>
    <row r="124" spans="1:8" x14ac:dyDescent="0.2">
      <c r="A124" s="5">
        <v>110</v>
      </c>
      <c r="B124" s="151"/>
      <c r="C124" s="84" t="str">
        <f>Цены!B114</f>
        <v>Демонтаж  смесителя</v>
      </c>
      <c r="D124" s="85" t="str">
        <f>Цены!C114</f>
        <v>шт.</v>
      </c>
      <c r="E124" s="152">
        <v>1</v>
      </c>
      <c r="F124" s="86">
        <f>Цены!E114</f>
        <v>683</v>
      </c>
      <c r="G124" s="111">
        <f t="shared" ref="G124:G149" si="11">E124*F124</f>
        <v>683</v>
      </c>
      <c r="H124" s="20"/>
    </row>
    <row r="125" spans="1:8" x14ac:dyDescent="0.2">
      <c r="A125" s="5">
        <v>111</v>
      </c>
      <c r="B125" s="151"/>
      <c r="C125" s="84" t="str">
        <f>Цены!B115</f>
        <v>Демонтаж душевой кабины (без сохранения)</v>
      </c>
      <c r="D125" s="85" t="str">
        <f>Цены!C115</f>
        <v>шт.</v>
      </c>
      <c r="E125" s="152">
        <v>1</v>
      </c>
      <c r="F125" s="86">
        <f>Цены!E115</f>
        <v>1164</v>
      </c>
      <c r="G125" s="111">
        <f t="shared" si="11"/>
        <v>1164</v>
      </c>
      <c r="H125" s="20"/>
    </row>
    <row r="126" spans="1:8" x14ac:dyDescent="0.2">
      <c r="A126" s="5">
        <v>112</v>
      </c>
      <c r="B126" s="151"/>
      <c r="C126" s="84" t="str">
        <f>Цены!B116</f>
        <v>Демонтаж душевой кабины (с сохранением)</v>
      </c>
      <c r="D126" s="85" t="str">
        <f>Цены!C116</f>
        <v>шт.</v>
      </c>
      <c r="E126" s="152">
        <v>1</v>
      </c>
      <c r="F126" s="86">
        <f>Цены!E116</f>
        <v>4731</v>
      </c>
      <c r="G126" s="111">
        <f t="shared" si="11"/>
        <v>4731</v>
      </c>
      <c r="H126" s="20"/>
    </row>
    <row r="127" spans="1:8" x14ac:dyDescent="0.2">
      <c r="A127" s="5">
        <v>113</v>
      </c>
      <c r="B127" s="151"/>
      <c r="C127" s="84" t="str">
        <f>Цены!B117</f>
        <v>Демонтаж ванны (без сохранения)</v>
      </c>
      <c r="D127" s="85" t="str">
        <f>Цены!C117</f>
        <v>шт.</v>
      </c>
      <c r="E127" s="152">
        <v>1</v>
      </c>
      <c r="F127" s="86">
        <f>Цены!E117</f>
        <v>1347</v>
      </c>
      <c r="G127" s="111">
        <f t="shared" si="11"/>
        <v>1347</v>
      </c>
      <c r="H127" s="20"/>
    </row>
    <row r="128" spans="1:8" x14ac:dyDescent="0.2">
      <c r="A128" s="5">
        <v>114</v>
      </c>
      <c r="B128" s="151"/>
      <c r="C128" s="84" t="str">
        <f>Цены!B118</f>
        <v>Демонтаж ванны (с сохранением)</v>
      </c>
      <c r="D128" s="85" t="str">
        <f>Цены!C118</f>
        <v>шт.</v>
      </c>
      <c r="E128" s="152">
        <v>1</v>
      </c>
      <c r="F128" s="86">
        <f>Цены!E118</f>
        <v>2109</v>
      </c>
      <c r="G128" s="111">
        <f t="shared" si="11"/>
        <v>2109</v>
      </c>
      <c r="H128" s="20"/>
    </row>
    <row r="129" spans="1:8" x14ac:dyDescent="0.2">
      <c r="A129" s="5">
        <v>115</v>
      </c>
      <c r="B129" s="151"/>
      <c r="C129" s="84" t="str">
        <f>Цены!B119</f>
        <v>Демонтаж чугунной ванны (без сохранения)</v>
      </c>
      <c r="D129" s="85" t="str">
        <f>Цены!C119</f>
        <v>шт.</v>
      </c>
      <c r="E129" s="152">
        <v>1</v>
      </c>
      <c r="F129" s="86">
        <f>Цены!E119</f>
        <v>1913</v>
      </c>
      <c r="G129" s="111">
        <f t="shared" si="11"/>
        <v>1913</v>
      </c>
      <c r="H129" s="20"/>
    </row>
    <row r="130" spans="1:8" x14ac:dyDescent="0.2">
      <c r="A130" s="5">
        <v>116</v>
      </c>
      <c r="B130" s="151"/>
      <c r="C130" s="84" t="str">
        <f>Цены!B120</f>
        <v>Демонтаж чугунной ванны (с сохранением)</v>
      </c>
      <c r="D130" s="85" t="str">
        <f>Цены!C120</f>
        <v>шт.</v>
      </c>
      <c r="E130" s="152">
        <v>1</v>
      </c>
      <c r="F130" s="86">
        <f>Цены!E120</f>
        <v>4916</v>
      </c>
      <c r="G130" s="111">
        <f t="shared" si="11"/>
        <v>4916</v>
      </c>
      <c r="H130" s="20"/>
    </row>
    <row r="131" spans="1:8" x14ac:dyDescent="0.2">
      <c r="A131" s="5">
        <v>117</v>
      </c>
      <c r="B131" s="151"/>
      <c r="C131" s="84" t="str">
        <f>Цены!B121</f>
        <v>Демонтаж сантехнического шкафа</v>
      </c>
      <c r="D131" s="85" t="str">
        <f>Цены!C121</f>
        <v>м2</v>
      </c>
      <c r="E131" s="152">
        <v>1</v>
      </c>
      <c r="F131" s="86">
        <f>Цены!E121</f>
        <v>774</v>
      </c>
      <c r="G131" s="111">
        <f t="shared" si="11"/>
        <v>774</v>
      </c>
      <c r="H131" s="20"/>
    </row>
    <row r="132" spans="1:8" x14ac:dyDescent="0.2">
      <c r="A132" s="5">
        <v>118</v>
      </c>
      <c r="B132" s="151"/>
      <c r="C132" s="84" t="str">
        <f>Цены!B122</f>
        <v>Демонтаж  раковины</v>
      </c>
      <c r="D132" s="85" t="str">
        <f>Цены!C122</f>
        <v>шт.</v>
      </c>
      <c r="E132" s="152">
        <v>1</v>
      </c>
      <c r="F132" s="86">
        <f>Цены!E122</f>
        <v>674</v>
      </c>
      <c r="G132" s="111">
        <f t="shared" si="11"/>
        <v>674</v>
      </c>
      <c r="H132" s="20"/>
    </row>
    <row r="133" spans="1:8" x14ac:dyDescent="0.2">
      <c r="A133" s="5">
        <v>119</v>
      </c>
      <c r="B133" s="151"/>
      <c r="C133" s="84" t="str">
        <f>Цены!B123</f>
        <v>Демонтаж кухонной мойки</v>
      </c>
      <c r="D133" s="85" t="str">
        <f>Цены!C123</f>
        <v>шт.</v>
      </c>
      <c r="E133" s="152">
        <v>1</v>
      </c>
      <c r="F133" s="86">
        <f>Цены!E123</f>
        <v>773</v>
      </c>
      <c r="G133" s="111">
        <f t="shared" si="11"/>
        <v>773</v>
      </c>
      <c r="H133" s="20"/>
    </row>
    <row r="134" spans="1:8" x14ac:dyDescent="0.2">
      <c r="A134" s="5">
        <v>120</v>
      </c>
      <c r="B134" s="151"/>
      <c r="C134" s="84" t="str">
        <f>Цены!B124</f>
        <v>Демонтаж унитаза</v>
      </c>
      <c r="D134" s="85" t="str">
        <f>Цены!C124</f>
        <v>шт.</v>
      </c>
      <c r="E134" s="152">
        <v>1</v>
      </c>
      <c r="F134" s="86">
        <f>Цены!E124</f>
        <v>966</v>
      </c>
      <c r="G134" s="111">
        <f t="shared" si="11"/>
        <v>966</v>
      </c>
      <c r="H134" s="20"/>
    </row>
    <row r="135" spans="1:8" x14ac:dyDescent="0.2">
      <c r="A135" s="5">
        <v>121</v>
      </c>
      <c r="B135" s="151"/>
      <c r="C135" s="84" t="str">
        <f>Цены!B125</f>
        <v>Демонтаж стиральной машины</v>
      </c>
      <c r="D135" s="85" t="str">
        <f>Цены!C125</f>
        <v>шт.</v>
      </c>
      <c r="E135" s="152">
        <v>1</v>
      </c>
      <c r="F135" s="86">
        <f>Цены!E125</f>
        <v>966</v>
      </c>
      <c r="G135" s="111">
        <f t="shared" si="11"/>
        <v>966</v>
      </c>
      <c r="H135" s="20"/>
    </row>
    <row r="136" spans="1:8" x14ac:dyDescent="0.2">
      <c r="A136" s="5">
        <v>122</v>
      </c>
      <c r="B136" s="151"/>
      <c r="C136" s="84" t="str">
        <f>Цены!B126</f>
        <v>Демонтаж  полотенцесушителя (электро)</v>
      </c>
      <c r="D136" s="85" t="str">
        <f>Цены!C126</f>
        <v>шт.</v>
      </c>
      <c r="E136" s="152">
        <v>1</v>
      </c>
      <c r="F136" s="86">
        <f>Цены!E126</f>
        <v>525</v>
      </c>
      <c r="G136" s="111">
        <f t="shared" si="11"/>
        <v>525</v>
      </c>
      <c r="H136" s="20"/>
    </row>
    <row r="137" spans="1:8" x14ac:dyDescent="0.2">
      <c r="A137" s="5">
        <v>123</v>
      </c>
      <c r="B137" s="151"/>
      <c r="C137" s="84" t="str">
        <f>Цены!B127</f>
        <v>Демонтаж  водонагревателя</v>
      </c>
      <c r="D137" s="85" t="str">
        <f>Цены!C127</f>
        <v>шт.</v>
      </c>
      <c r="E137" s="152">
        <v>1</v>
      </c>
      <c r="F137" s="86">
        <f>Цены!E127</f>
        <v>1260</v>
      </c>
      <c r="G137" s="111">
        <f t="shared" si="11"/>
        <v>1260</v>
      </c>
      <c r="H137" s="20"/>
    </row>
    <row r="138" spans="1:8" x14ac:dyDescent="0.2">
      <c r="A138" s="5">
        <v>124</v>
      </c>
      <c r="B138" s="151"/>
      <c r="C138" s="84" t="str">
        <f>Цены!B128</f>
        <v>Демонтаж кранов вводных, счетчиков</v>
      </c>
      <c r="D138" s="85" t="str">
        <f>Цены!C128</f>
        <v>шт.</v>
      </c>
      <c r="E138" s="152">
        <v>1</v>
      </c>
      <c r="F138" s="86">
        <f>Цены!E128</f>
        <v>186</v>
      </c>
      <c r="G138" s="111">
        <f t="shared" si="11"/>
        <v>186</v>
      </c>
      <c r="H138" s="20"/>
    </row>
    <row r="139" spans="1:8" x14ac:dyDescent="0.2">
      <c r="A139" s="5">
        <v>125</v>
      </c>
      <c r="B139" s="151"/>
      <c r="C139" s="84" t="str">
        <f>Цены!B129</f>
        <v>Демонтаж кранов шаровых</v>
      </c>
      <c r="D139" s="85" t="str">
        <f>Цены!C129</f>
        <v>шт.</v>
      </c>
      <c r="E139" s="152">
        <v>1</v>
      </c>
      <c r="F139" s="86">
        <f>Цены!E129</f>
        <v>168</v>
      </c>
      <c r="G139" s="111">
        <f t="shared" si="11"/>
        <v>168</v>
      </c>
      <c r="H139" s="20"/>
    </row>
    <row r="140" spans="1:8" x14ac:dyDescent="0.2">
      <c r="A140" s="5">
        <v>126</v>
      </c>
      <c r="B140" s="151"/>
      <c r="C140" s="84" t="str">
        <f>Цены!B130</f>
        <v>Демонтаж труб в/с</v>
      </c>
      <c r="D140" s="85" t="str">
        <f>Цены!C130</f>
        <v>м/п</v>
      </c>
      <c r="E140" s="152">
        <v>1</v>
      </c>
      <c r="F140" s="86">
        <f>Цены!E130</f>
        <v>284</v>
      </c>
      <c r="G140" s="111">
        <f t="shared" si="11"/>
        <v>284</v>
      </c>
      <c r="H140" s="20"/>
    </row>
    <row r="141" spans="1:8" x14ac:dyDescent="0.2">
      <c r="A141" s="5">
        <v>127</v>
      </c>
      <c r="B141" s="151"/>
      <c r="C141" s="84" t="str">
        <f>Цены!B131</f>
        <v>Демонтаж труб канализации</v>
      </c>
      <c r="D141" s="85" t="str">
        <f>Цены!C131</f>
        <v>м/п</v>
      </c>
      <c r="E141" s="152">
        <v>1</v>
      </c>
      <c r="F141" s="86">
        <f>Цены!E131</f>
        <v>450</v>
      </c>
      <c r="G141" s="111">
        <f t="shared" si="11"/>
        <v>450</v>
      </c>
      <c r="H141" s="20"/>
    </row>
    <row r="142" spans="1:8" x14ac:dyDescent="0.2">
      <c r="A142" s="5">
        <v>128</v>
      </c>
      <c r="B142" s="151"/>
      <c r="C142" s="84" t="str">
        <f>Цены!B132</f>
        <v xml:space="preserve">Расчеканка чугунных труб </v>
      </c>
      <c r="D142" s="85" t="str">
        <f>Цены!C132</f>
        <v>шт.</v>
      </c>
      <c r="E142" s="152">
        <v>1</v>
      </c>
      <c r="F142" s="86">
        <f>Цены!E132</f>
        <v>5168</v>
      </c>
      <c r="G142" s="111">
        <f t="shared" si="11"/>
        <v>5168</v>
      </c>
      <c r="H142" s="20"/>
    </row>
    <row r="143" spans="1:8" x14ac:dyDescent="0.2">
      <c r="A143" s="5">
        <v>129</v>
      </c>
      <c r="B143" s="151"/>
      <c r="C143" s="84" t="str">
        <f>Цены!B133</f>
        <v>Демонтаж  радиатора</v>
      </c>
      <c r="D143" s="85" t="str">
        <f>Цены!C133</f>
        <v>шт.</v>
      </c>
      <c r="E143" s="152">
        <v>1</v>
      </c>
      <c r="F143" s="86">
        <f>Цены!E133</f>
        <v>773</v>
      </c>
      <c r="G143" s="111">
        <f t="shared" si="11"/>
        <v>773</v>
      </c>
      <c r="H143" s="20"/>
    </row>
    <row r="144" spans="1:8" x14ac:dyDescent="0.2">
      <c r="A144" s="5">
        <v>130</v>
      </c>
      <c r="B144" s="151"/>
      <c r="C144" s="84" t="str">
        <f>Цены!B134</f>
        <v xml:space="preserve">Очистка стояка от старой краски до 3м </v>
      </c>
      <c r="D144" s="85" t="str">
        <f>Цены!C134</f>
        <v>м/п</v>
      </c>
      <c r="E144" s="152">
        <f>$G$11</f>
        <v>0</v>
      </c>
      <c r="F144" s="86">
        <f>Цены!E134</f>
        <v>1868</v>
      </c>
      <c r="G144" s="111">
        <f t="shared" si="11"/>
        <v>0</v>
      </c>
      <c r="H144" s="20"/>
    </row>
    <row r="145" spans="1:8" x14ac:dyDescent="0.2">
      <c r="A145" s="5">
        <v>131</v>
      </c>
      <c r="B145" s="151"/>
      <c r="C145" s="84" t="str">
        <f>Цены!B135</f>
        <v>Очистка радиатора от краски ( до 5 секций)</v>
      </c>
      <c r="D145" s="85" t="str">
        <f>Цены!C135</f>
        <v>шт.</v>
      </c>
      <c r="E145" s="152">
        <v>1</v>
      </c>
      <c r="F145" s="86">
        <f>Цены!E135</f>
        <v>1934</v>
      </c>
      <c r="G145" s="111">
        <f t="shared" si="11"/>
        <v>1934</v>
      </c>
      <c r="H145" s="20"/>
    </row>
    <row r="146" spans="1:8" x14ac:dyDescent="0.2">
      <c r="A146" s="5">
        <v>132</v>
      </c>
      <c r="B146" s="151"/>
      <c r="C146" s="84" t="str">
        <f>Цены!B136</f>
        <v xml:space="preserve">Очистка радиатора каждая следующая секция </v>
      </c>
      <c r="D146" s="85" t="str">
        <f>Цены!C136</f>
        <v>шт.</v>
      </c>
      <c r="E146" s="152">
        <v>1</v>
      </c>
      <c r="F146" s="86">
        <f>Цены!E136</f>
        <v>653</v>
      </c>
      <c r="G146" s="111">
        <f t="shared" si="11"/>
        <v>653</v>
      </c>
      <c r="H146" s="20"/>
    </row>
    <row r="147" spans="1:8" ht="25.5" x14ac:dyDescent="0.2">
      <c r="A147" s="5">
        <v>133</v>
      </c>
      <c r="B147" s="151"/>
      <c r="C147" s="84" t="str">
        <f>Цены!B137</f>
        <v>Демонтаж кабины совмещенного санузла (из ацеида)</v>
      </c>
      <c r="D147" s="85" t="str">
        <f>Цены!C137</f>
        <v>шт.</v>
      </c>
      <c r="E147" s="152">
        <v>1</v>
      </c>
      <c r="F147" s="86">
        <f>Цены!E137</f>
        <v>15780</v>
      </c>
      <c r="G147" s="111">
        <f t="shared" si="11"/>
        <v>15780</v>
      </c>
      <c r="H147" s="20"/>
    </row>
    <row r="148" spans="1:8" ht="25.5" x14ac:dyDescent="0.2">
      <c r="A148" s="5">
        <v>134</v>
      </c>
      <c r="B148" s="151"/>
      <c r="C148" s="84" t="str">
        <f>Цены!B138</f>
        <v>Демонтаж кабины раздельного санузла (из ацеида)</v>
      </c>
      <c r="D148" s="85" t="str">
        <f>Цены!C138</f>
        <v>шт.</v>
      </c>
      <c r="E148" s="152">
        <v>2</v>
      </c>
      <c r="F148" s="86">
        <f>Цены!E138</f>
        <v>18780</v>
      </c>
      <c r="G148" s="111">
        <f t="shared" si="11"/>
        <v>37560</v>
      </c>
      <c r="H148" s="20"/>
    </row>
    <row r="149" spans="1:8" x14ac:dyDescent="0.2">
      <c r="A149" s="5">
        <v>135</v>
      </c>
      <c r="B149" s="151"/>
      <c r="C149" s="84" t="str">
        <f>Цены!B139</f>
        <v>Демонтаж бетонного пола сан тех кабины</v>
      </c>
      <c r="D149" s="85" t="str">
        <f>Цены!C139</f>
        <v>шт.</v>
      </c>
      <c r="E149" s="152">
        <v>1</v>
      </c>
      <c r="F149" s="86">
        <f>Цены!E139</f>
        <v>14793</v>
      </c>
      <c r="G149" s="111">
        <f t="shared" si="11"/>
        <v>14793</v>
      </c>
      <c r="H149" s="20"/>
    </row>
    <row r="150" spans="1:8" x14ac:dyDescent="0.2">
      <c r="A150" s="5">
        <v>136</v>
      </c>
      <c r="B150" s="9" t="str">
        <f>IF(SUM(B151:B169)&gt;0,1,"")</f>
        <v/>
      </c>
      <c r="C150" s="428" t="s">
        <v>115</v>
      </c>
      <c r="D150" s="428"/>
      <c r="E150" s="428"/>
      <c r="F150" s="428"/>
      <c r="G150" s="428"/>
      <c r="H150" s="20"/>
    </row>
    <row r="151" spans="1:8" x14ac:dyDescent="0.2">
      <c r="A151" s="5">
        <v>137</v>
      </c>
      <c r="B151" s="151"/>
      <c r="C151" s="84" t="str">
        <f>Цены!B141</f>
        <v xml:space="preserve">Демонтаж панели электроточки </v>
      </c>
      <c r="D151" s="85" t="str">
        <f>Цены!C141</f>
        <v>шт.</v>
      </c>
      <c r="E151" s="152">
        <v>1</v>
      </c>
      <c r="F151" s="86">
        <f>Цены!E141</f>
        <v>74</v>
      </c>
      <c r="G151" s="111">
        <f t="shared" ref="G151:G169" si="12">E151*F151</f>
        <v>74</v>
      </c>
      <c r="H151" s="20"/>
    </row>
    <row r="152" spans="1:8" x14ac:dyDescent="0.2">
      <c r="A152" s="5">
        <v>138</v>
      </c>
      <c r="B152" s="151"/>
      <c r="C152" s="84" t="str">
        <f>Цены!B142</f>
        <v>Демонтаж розеток и выключателей</v>
      </c>
      <c r="D152" s="85" t="str">
        <f>Цены!C142</f>
        <v>шт.</v>
      </c>
      <c r="E152" s="152">
        <v>1</v>
      </c>
      <c r="F152" s="86">
        <f>Цены!E142</f>
        <v>263</v>
      </c>
      <c r="G152" s="111">
        <f t="shared" si="12"/>
        <v>263</v>
      </c>
      <c r="H152" s="20"/>
    </row>
    <row r="153" spans="1:8" x14ac:dyDescent="0.2">
      <c r="A153" s="5">
        <v>139</v>
      </c>
      <c r="B153" s="151"/>
      <c r="C153" s="84" t="str">
        <f>Цены!B143</f>
        <v>Демонтаж  светильников</v>
      </c>
      <c r="D153" s="85" t="str">
        <f>Цены!C143</f>
        <v>шт.</v>
      </c>
      <c r="E153" s="152">
        <v>1</v>
      </c>
      <c r="F153" s="86">
        <f>Цены!E143</f>
        <v>186</v>
      </c>
      <c r="G153" s="111">
        <f t="shared" si="12"/>
        <v>186</v>
      </c>
      <c r="H153" s="20"/>
    </row>
    <row r="154" spans="1:8" x14ac:dyDescent="0.2">
      <c r="A154" s="5">
        <v>140</v>
      </c>
      <c r="B154" s="151"/>
      <c r="C154" s="84" t="str">
        <f>Цены!B144</f>
        <v>Демонтаж люстры</v>
      </c>
      <c r="D154" s="85" t="str">
        <f>Цены!C144</f>
        <v>шт.</v>
      </c>
      <c r="E154" s="152">
        <v>1</v>
      </c>
      <c r="F154" s="86">
        <f>Цены!E144</f>
        <v>383</v>
      </c>
      <c r="G154" s="111">
        <f t="shared" si="12"/>
        <v>383</v>
      </c>
      <c r="H154" s="20"/>
    </row>
    <row r="155" spans="1:8" x14ac:dyDescent="0.2">
      <c r="A155" s="5">
        <v>141</v>
      </c>
      <c r="B155" s="151"/>
      <c r="C155" s="84" t="str">
        <f>Цены!B145</f>
        <v>Демонтаж  электрокабеля</v>
      </c>
      <c r="D155" s="85" t="str">
        <f>Цены!C145</f>
        <v>м/п</v>
      </c>
      <c r="E155" s="152">
        <v>1</v>
      </c>
      <c r="F155" s="86">
        <f>Цены!E145</f>
        <v>39</v>
      </c>
      <c r="G155" s="111">
        <f t="shared" si="12"/>
        <v>39</v>
      </c>
      <c r="H155" s="20"/>
    </row>
    <row r="156" spans="1:8" x14ac:dyDescent="0.2">
      <c r="A156" s="5">
        <v>142</v>
      </c>
      <c r="B156" s="151"/>
      <c r="C156" s="84" t="str">
        <f>Цены!B146</f>
        <v>Демонтаж автоматического выключателя</v>
      </c>
      <c r="D156" s="85" t="str">
        <f>Цены!C146</f>
        <v>шт.</v>
      </c>
      <c r="E156" s="152">
        <v>1</v>
      </c>
      <c r="F156" s="86">
        <f>Цены!E146</f>
        <v>186</v>
      </c>
      <c r="G156" s="111">
        <f t="shared" si="12"/>
        <v>186</v>
      </c>
      <c r="H156" s="20"/>
    </row>
    <row r="157" spans="1:8" x14ac:dyDescent="0.2">
      <c r="A157" s="5">
        <v>143</v>
      </c>
      <c r="B157" s="151"/>
      <c r="C157" s="84" t="str">
        <f>Цены!B147</f>
        <v>Демонтаж электрического щита</v>
      </c>
      <c r="D157" s="85" t="str">
        <f>Цены!C147</f>
        <v>шт.</v>
      </c>
      <c r="E157" s="152">
        <v>1</v>
      </c>
      <c r="F157" s="86">
        <f>Цены!E147</f>
        <v>1418</v>
      </c>
      <c r="G157" s="111">
        <f t="shared" si="12"/>
        <v>1418</v>
      </c>
      <c r="H157" s="20"/>
    </row>
    <row r="158" spans="1:8" x14ac:dyDescent="0.2">
      <c r="A158" s="5">
        <v>144</v>
      </c>
      <c r="B158" s="151"/>
      <c r="C158" s="84" t="str">
        <f>Цены!B148</f>
        <v>Пробивка отверстия в стене (бетон) ф 16-20</v>
      </c>
      <c r="D158" s="85" t="str">
        <f>Цены!C148</f>
        <v>шт.</v>
      </c>
      <c r="E158" s="152">
        <v>1</v>
      </c>
      <c r="F158" s="86">
        <f>Цены!E148</f>
        <v>1283</v>
      </c>
      <c r="G158" s="111">
        <f t="shared" si="12"/>
        <v>1283</v>
      </c>
      <c r="H158" s="20"/>
    </row>
    <row r="159" spans="1:8" x14ac:dyDescent="0.2">
      <c r="A159" s="5">
        <v>145</v>
      </c>
      <c r="B159" s="151"/>
      <c r="C159" s="84" t="str">
        <f>Цены!B149</f>
        <v>Пробивка отверстия в стене  (кирпич) ф 16-20</v>
      </c>
      <c r="D159" s="85" t="str">
        <f>Цены!C149</f>
        <v>шт.</v>
      </c>
      <c r="E159" s="152">
        <v>1</v>
      </c>
      <c r="F159" s="86">
        <f>Цены!E149</f>
        <v>714</v>
      </c>
      <c r="G159" s="111">
        <f t="shared" si="12"/>
        <v>714</v>
      </c>
      <c r="H159" s="20"/>
    </row>
    <row r="160" spans="1:8" ht="25.5" x14ac:dyDescent="0.2">
      <c r="A160" s="5">
        <v>146</v>
      </c>
      <c r="B160" s="151"/>
      <c r="C160" s="84" t="str">
        <f>Цены!B150</f>
        <v>Пробивка отверстия в стене (пеноблок, пазогребневый блок) ф 16-20</v>
      </c>
      <c r="D160" s="85" t="str">
        <f>Цены!C150</f>
        <v>шт.</v>
      </c>
      <c r="E160" s="152">
        <v>1</v>
      </c>
      <c r="F160" s="86">
        <f>Цены!E150</f>
        <v>578</v>
      </c>
      <c r="G160" s="111">
        <f t="shared" si="12"/>
        <v>578</v>
      </c>
      <c r="H160" s="20"/>
    </row>
    <row r="161" spans="1:8" ht="25.5" x14ac:dyDescent="0.2">
      <c r="A161" s="5">
        <v>147</v>
      </c>
      <c r="B161" s="151"/>
      <c r="C161" s="84" t="str">
        <f>Цены!B151</f>
        <v>Штробление ниши под элщит до 12 модулей (бетон)</v>
      </c>
      <c r="D161" s="85" t="str">
        <f>Цены!C151</f>
        <v>шт.</v>
      </c>
      <c r="E161" s="152">
        <v>1</v>
      </c>
      <c r="F161" s="86">
        <f>Цены!E151</f>
        <v>6381</v>
      </c>
      <c r="G161" s="111">
        <f t="shared" si="12"/>
        <v>6381</v>
      </c>
      <c r="H161" s="20"/>
    </row>
    <row r="162" spans="1:8" ht="25.5" x14ac:dyDescent="0.2">
      <c r="A162" s="5">
        <v>148</v>
      </c>
      <c r="B162" s="151"/>
      <c r="C162" s="84" t="str">
        <f>Цены!B152</f>
        <v>Штробление ниши под элщит 12-36 модулей (бетон)</v>
      </c>
      <c r="D162" s="85" t="str">
        <f>Цены!C152</f>
        <v>шт.</v>
      </c>
      <c r="E162" s="152">
        <v>1</v>
      </c>
      <c r="F162" s="86">
        <f>Цены!E152</f>
        <v>9668</v>
      </c>
      <c r="G162" s="111">
        <f t="shared" si="12"/>
        <v>9668</v>
      </c>
      <c r="H162" s="20"/>
    </row>
    <row r="163" spans="1:8" ht="25.5" x14ac:dyDescent="0.2">
      <c r="A163" s="5">
        <v>149</v>
      </c>
      <c r="B163" s="151"/>
      <c r="C163" s="84" t="str">
        <f>Цены!B153</f>
        <v>Штробление ниши под элщит до 12 модулей (кирпич/Пено блок/пгп)</v>
      </c>
      <c r="D163" s="85" t="str">
        <f>Цены!C153</f>
        <v>шт.</v>
      </c>
      <c r="E163" s="152">
        <v>1</v>
      </c>
      <c r="F163" s="86">
        <f>Цены!E153</f>
        <v>2691</v>
      </c>
      <c r="G163" s="111">
        <f t="shared" si="12"/>
        <v>2691</v>
      </c>
      <c r="H163" s="20"/>
    </row>
    <row r="164" spans="1:8" ht="25.5" x14ac:dyDescent="0.2">
      <c r="A164" s="5">
        <v>150</v>
      </c>
      <c r="B164" s="151"/>
      <c r="C164" s="84" t="str">
        <f>Цены!B154</f>
        <v>Штробление ниши под элщит 12-36 модулей (кирпич/Пено блок/пгп)</v>
      </c>
      <c r="D164" s="85" t="str">
        <f>Цены!C154</f>
        <v>шт.</v>
      </c>
      <c r="E164" s="152">
        <v>1</v>
      </c>
      <c r="F164" s="86">
        <f>Цены!E154</f>
        <v>5343</v>
      </c>
      <c r="G164" s="111">
        <f t="shared" si="12"/>
        <v>5343</v>
      </c>
      <c r="H164" s="20"/>
    </row>
    <row r="165" spans="1:8" x14ac:dyDescent="0.2">
      <c r="A165" s="5">
        <v>151</v>
      </c>
      <c r="B165" s="153"/>
      <c r="C165" s="154" t="str">
        <f>Цены!B155</f>
        <v>&lt;Запасные строчки&gt;</v>
      </c>
      <c r="D165" s="155">
        <f>Цены!C155</f>
        <v>0</v>
      </c>
      <c r="E165" s="152">
        <v>0</v>
      </c>
      <c r="F165" s="156">
        <f>Цены!E155</f>
        <v>0</v>
      </c>
      <c r="G165" s="111">
        <f t="shared" si="12"/>
        <v>0</v>
      </c>
      <c r="H165" s="20"/>
    </row>
    <row r="166" spans="1:8" x14ac:dyDescent="0.2">
      <c r="A166" s="5">
        <v>152</v>
      </c>
      <c r="B166" s="153"/>
      <c r="C166" s="154" t="str">
        <f>Цены!B156</f>
        <v>&lt;Запасные строчки&gt;</v>
      </c>
      <c r="D166" s="155">
        <f>Цены!C156</f>
        <v>0</v>
      </c>
      <c r="E166" s="152">
        <v>0</v>
      </c>
      <c r="F166" s="156">
        <f>Цены!E156</f>
        <v>0</v>
      </c>
      <c r="G166" s="111">
        <f t="shared" si="12"/>
        <v>0</v>
      </c>
      <c r="H166" s="20"/>
    </row>
    <row r="167" spans="1:8" x14ac:dyDescent="0.2">
      <c r="A167" s="5">
        <v>153</v>
      </c>
      <c r="B167" s="153"/>
      <c r="C167" s="154" t="str">
        <f>Цены!B157</f>
        <v>&lt;Запасные строчки&gt;</v>
      </c>
      <c r="D167" s="155">
        <f>Цены!C157</f>
        <v>0</v>
      </c>
      <c r="E167" s="152">
        <v>0</v>
      </c>
      <c r="F167" s="156">
        <f>Цены!E157</f>
        <v>0</v>
      </c>
      <c r="G167" s="111">
        <f t="shared" si="12"/>
        <v>0</v>
      </c>
      <c r="H167" s="20"/>
    </row>
    <row r="168" spans="1:8" x14ac:dyDescent="0.2">
      <c r="A168" s="5">
        <v>154</v>
      </c>
      <c r="B168" s="153"/>
      <c r="C168" s="154" t="str">
        <f>Цены!B158</f>
        <v>&lt;Запасные строчки&gt;</v>
      </c>
      <c r="D168" s="155">
        <f>Цены!C158</f>
        <v>0</v>
      </c>
      <c r="E168" s="152">
        <v>0</v>
      </c>
      <c r="F168" s="156">
        <f>Цены!E158</f>
        <v>0</v>
      </c>
      <c r="G168" s="111">
        <f t="shared" si="12"/>
        <v>0</v>
      </c>
      <c r="H168" s="20"/>
    </row>
    <row r="169" spans="1:8" x14ac:dyDescent="0.2">
      <c r="A169" s="5">
        <v>155</v>
      </c>
      <c r="B169" s="153"/>
      <c r="C169" s="154" t="str">
        <f>Цены!B159</f>
        <v>&lt;Запасные строчки&gt;</v>
      </c>
      <c r="D169" s="155">
        <f>Цены!C159</f>
        <v>0</v>
      </c>
      <c r="E169" s="152">
        <v>0</v>
      </c>
      <c r="F169" s="156">
        <f>Цены!E159</f>
        <v>0</v>
      </c>
      <c r="G169" s="111">
        <f t="shared" si="12"/>
        <v>0</v>
      </c>
      <c r="H169" s="20"/>
    </row>
    <row r="170" spans="1:8" x14ac:dyDescent="0.2">
      <c r="A170" s="5">
        <v>156</v>
      </c>
      <c r="B170" s="9" t="str">
        <f>B14</f>
        <v/>
      </c>
      <c r="C170" s="433" t="s">
        <v>127</v>
      </c>
      <c r="D170" s="433"/>
      <c r="E170" s="433"/>
      <c r="F170" s="433"/>
      <c r="G170" s="112">
        <f>SUMIF(B16:B169,1,G16:G169)</f>
        <v>0</v>
      </c>
      <c r="H170" s="20"/>
    </row>
    <row r="171" spans="1:8" ht="25.5" x14ac:dyDescent="0.2">
      <c r="A171" s="5">
        <v>157</v>
      </c>
      <c r="B171" s="9" t="str">
        <f>IF(SUM(B172:B331)&gt;0,1,"")</f>
        <v/>
      </c>
      <c r="C171" s="97" t="str">
        <f ca="1">C1&amp;". Черновые отделочные работы"</f>
        <v>14. Черновые отделочные работы</v>
      </c>
      <c r="D171" s="98" t="s">
        <v>804</v>
      </c>
      <c r="E171" s="107" t="s">
        <v>531</v>
      </c>
      <c r="F171" s="99" t="s">
        <v>805</v>
      </c>
      <c r="G171" s="110" t="s">
        <v>578</v>
      </c>
      <c r="H171" s="20"/>
    </row>
    <row r="172" spans="1:8" x14ac:dyDescent="0.2">
      <c r="A172" s="5">
        <v>158</v>
      </c>
      <c r="B172" s="9" t="str">
        <f>IF(SUM(B173:B206)&gt;0,1,"")</f>
        <v/>
      </c>
      <c r="C172" s="428" t="s">
        <v>131</v>
      </c>
      <c r="D172" s="428"/>
      <c r="E172" s="428"/>
      <c r="F172" s="428"/>
      <c r="G172" s="428"/>
      <c r="H172" s="20"/>
    </row>
    <row r="173" spans="1:8" x14ac:dyDescent="0.2">
      <c r="A173" s="5">
        <v>159</v>
      </c>
      <c r="B173" s="153"/>
      <c r="C173" s="84" t="str">
        <f>Цены!B163</f>
        <v>Грунтовка пола</v>
      </c>
      <c r="D173" s="85" t="str">
        <f>Цены!C163</f>
        <v>м2</v>
      </c>
      <c r="E173" s="152">
        <f t="shared" ref="E173:E180" si="13">$D$10</f>
        <v>0</v>
      </c>
      <c r="F173" s="86">
        <f>Цены!E163</f>
        <v>98</v>
      </c>
      <c r="G173" s="111">
        <f t="shared" ref="G173:G206" si="14">E173*F173</f>
        <v>0</v>
      </c>
      <c r="H173" s="20"/>
    </row>
    <row r="174" spans="1:8" x14ac:dyDescent="0.2">
      <c r="A174" s="5">
        <v>160</v>
      </c>
      <c r="B174" s="153"/>
      <c r="C174" s="84" t="str">
        <f>Цены!B164</f>
        <v>Грунтовка пола (второй и последующие слои)</v>
      </c>
      <c r="D174" s="85" t="str">
        <f>Цены!C164</f>
        <v>м2</v>
      </c>
      <c r="E174" s="152">
        <f t="shared" si="13"/>
        <v>0</v>
      </c>
      <c r="F174" s="86">
        <f>Цены!E164</f>
        <v>98</v>
      </c>
      <c r="G174" s="111">
        <f t="shared" si="14"/>
        <v>0</v>
      </c>
      <c r="H174" s="20"/>
    </row>
    <row r="175" spans="1:8" x14ac:dyDescent="0.2">
      <c r="A175" s="5">
        <v>161</v>
      </c>
      <c r="B175" s="153"/>
      <c r="C175" s="84" t="str">
        <f>Цены!B165</f>
        <v>Грунтовка пола (бетон контактом)</v>
      </c>
      <c r="D175" s="85" t="str">
        <f>Цены!C165</f>
        <v>м2</v>
      </c>
      <c r="E175" s="152">
        <f t="shared" si="13"/>
        <v>0</v>
      </c>
      <c r="F175" s="86">
        <f>Цены!E165</f>
        <v>128</v>
      </c>
      <c r="G175" s="111">
        <f t="shared" si="14"/>
        <v>0</v>
      </c>
      <c r="H175" s="20"/>
    </row>
    <row r="176" spans="1:8" x14ac:dyDescent="0.2">
      <c r="A176" s="5">
        <v>162</v>
      </c>
      <c r="B176" s="153"/>
      <c r="C176" s="84" t="str">
        <f>Цены!B166</f>
        <v>Обработка анти плесенью(пол)</v>
      </c>
      <c r="D176" s="85" t="str">
        <f>Цены!C166</f>
        <v>м2</v>
      </c>
      <c r="E176" s="152">
        <f t="shared" si="13"/>
        <v>0</v>
      </c>
      <c r="F176" s="86">
        <f>Цены!E166</f>
        <v>206</v>
      </c>
      <c r="G176" s="111">
        <f t="shared" si="14"/>
        <v>0</v>
      </c>
      <c r="H176" s="20"/>
    </row>
    <row r="177" spans="1:8" x14ac:dyDescent="0.2">
      <c r="A177" s="5">
        <v>163</v>
      </c>
      <c r="B177" s="153"/>
      <c r="C177" s="84" t="str">
        <f>Цены!B167</f>
        <v>Гидроизоляция пола пленкой ПВХ</v>
      </c>
      <c r="D177" s="85" t="str">
        <f>Цены!C167</f>
        <v>м2</v>
      </c>
      <c r="E177" s="152">
        <f t="shared" si="13"/>
        <v>0</v>
      </c>
      <c r="F177" s="86">
        <f>Цены!E167</f>
        <v>147</v>
      </c>
      <c r="G177" s="111">
        <f t="shared" si="14"/>
        <v>0</v>
      </c>
      <c r="H177" s="20"/>
    </row>
    <row r="178" spans="1:8" ht="25.5" x14ac:dyDescent="0.2">
      <c r="A178" s="5">
        <v>164</v>
      </c>
      <c r="B178" s="153"/>
      <c r="C178" s="84" t="str">
        <f>Цены!B168</f>
        <v>Гидроизоляция пола (смесью водостоп или жидким стеклом)</v>
      </c>
      <c r="D178" s="85" t="str">
        <f>Цены!C168</f>
        <v>м2</v>
      </c>
      <c r="E178" s="152">
        <f t="shared" si="13"/>
        <v>0</v>
      </c>
      <c r="F178" s="86">
        <f>Цены!E168</f>
        <v>461</v>
      </c>
      <c r="G178" s="111">
        <f t="shared" si="14"/>
        <v>0</v>
      </c>
      <c r="H178" s="20"/>
    </row>
    <row r="179" spans="1:8" x14ac:dyDescent="0.2">
      <c r="A179" s="5">
        <v>165</v>
      </c>
      <c r="B179" s="153"/>
      <c r="C179" s="84" t="str">
        <f>Цены!B169</f>
        <v>Гидроизоляция рулонными материалами</v>
      </c>
      <c r="D179" s="85" t="str">
        <f>Цены!C169</f>
        <v>м2</v>
      </c>
      <c r="E179" s="152">
        <f t="shared" si="13"/>
        <v>0</v>
      </c>
      <c r="F179" s="86">
        <f>Цены!E169</f>
        <v>642</v>
      </c>
      <c r="G179" s="111">
        <f t="shared" si="14"/>
        <v>0</v>
      </c>
      <c r="H179" s="20"/>
    </row>
    <row r="180" spans="1:8" x14ac:dyDescent="0.2">
      <c r="A180" s="5">
        <v>166</v>
      </c>
      <c r="B180" s="153"/>
      <c r="C180" s="84" t="str">
        <f>Цены!B170</f>
        <v xml:space="preserve">Укладка пароизолирующих материалов </v>
      </c>
      <c r="D180" s="85" t="str">
        <f>Цены!C170</f>
        <v>м2</v>
      </c>
      <c r="E180" s="152">
        <f t="shared" si="13"/>
        <v>0</v>
      </c>
      <c r="F180" s="86">
        <f>Цены!E170</f>
        <v>186</v>
      </c>
      <c r="G180" s="111">
        <f t="shared" si="14"/>
        <v>0</v>
      </c>
      <c r="H180" s="20"/>
    </row>
    <row r="181" spans="1:8" x14ac:dyDescent="0.2">
      <c r="A181" s="5">
        <v>167</v>
      </c>
      <c r="B181" s="153"/>
      <c r="C181" s="84" t="str">
        <f>Цены!B171</f>
        <v>Гидроизоляционная лента (по периметру стен)</v>
      </c>
      <c r="D181" s="85" t="str">
        <f>Цены!C171</f>
        <v>м/п</v>
      </c>
      <c r="E181" s="152">
        <f>$D$9-$I$13</f>
        <v>0</v>
      </c>
      <c r="F181" s="86">
        <f>Цены!E171</f>
        <v>176</v>
      </c>
      <c r="G181" s="111">
        <f t="shared" si="14"/>
        <v>0</v>
      </c>
      <c r="H181" s="20"/>
    </row>
    <row r="182" spans="1:8" x14ac:dyDescent="0.2">
      <c r="A182" s="5">
        <v>168</v>
      </c>
      <c r="B182" s="153"/>
      <c r="C182" s="84" t="str">
        <f>Цены!B172</f>
        <v>Монтаж демпферной ленты (кромочной ленты)</v>
      </c>
      <c r="D182" s="85" t="str">
        <f>Цены!C172</f>
        <v>м/п</v>
      </c>
      <c r="E182" s="152">
        <f>$D$9-$I$13</f>
        <v>0</v>
      </c>
      <c r="F182" s="86">
        <f>Цены!E172</f>
        <v>147</v>
      </c>
      <c r="G182" s="111">
        <f t="shared" si="14"/>
        <v>0</v>
      </c>
      <c r="H182" s="20"/>
    </row>
    <row r="183" spans="1:8" x14ac:dyDescent="0.2">
      <c r="A183" s="5">
        <v>169</v>
      </c>
      <c r="B183" s="153"/>
      <c r="C183" s="84" t="str">
        <f>Цены!B173</f>
        <v>Укрытие пленкой пола</v>
      </c>
      <c r="D183" s="85" t="str">
        <f>Цены!C173</f>
        <v>м2</v>
      </c>
      <c r="E183" s="152">
        <f t="shared" ref="E183:E195" si="15">$D$10</f>
        <v>0</v>
      </c>
      <c r="F183" s="86">
        <f>Цены!E173</f>
        <v>81</v>
      </c>
      <c r="G183" s="111">
        <f t="shared" si="14"/>
        <v>0</v>
      </c>
      <c r="H183" s="20"/>
    </row>
    <row r="184" spans="1:8" x14ac:dyDescent="0.2">
      <c r="A184" s="5">
        <v>170</v>
      </c>
      <c r="B184" s="153"/>
      <c r="C184" s="84" t="str">
        <f>Цены!B174</f>
        <v>Подсыпка керамзита</v>
      </c>
      <c r="D184" s="85" t="str">
        <f>Цены!C174</f>
        <v>м2</v>
      </c>
      <c r="E184" s="152">
        <f t="shared" si="15"/>
        <v>0</v>
      </c>
      <c r="F184" s="86">
        <f>Цены!E174</f>
        <v>321</v>
      </c>
      <c r="G184" s="111">
        <f t="shared" si="14"/>
        <v>0</v>
      </c>
      <c r="H184" s="20"/>
    </row>
    <row r="185" spans="1:8" x14ac:dyDescent="0.2">
      <c r="A185" s="5">
        <v>171</v>
      </c>
      <c r="B185" s="153"/>
      <c r="C185" s="84" t="str">
        <f>Цены!B175</f>
        <v>Укладка сетки (для стяжки)</v>
      </c>
      <c r="D185" s="85" t="str">
        <f>Цены!C175</f>
        <v>м2</v>
      </c>
      <c r="E185" s="152">
        <f t="shared" si="15"/>
        <v>0</v>
      </c>
      <c r="F185" s="86">
        <f>Цены!E175</f>
        <v>177</v>
      </c>
      <c r="G185" s="111">
        <f t="shared" si="14"/>
        <v>0</v>
      </c>
      <c r="H185" s="20"/>
    </row>
    <row r="186" spans="1:8" x14ac:dyDescent="0.2">
      <c r="A186" s="5">
        <v>172</v>
      </c>
      <c r="B186" s="153"/>
      <c r="C186" s="84" t="str">
        <f>Цены!B176</f>
        <v>Железнение стяжки</v>
      </c>
      <c r="D186" s="85" t="str">
        <f>Цены!C176</f>
        <v>м2</v>
      </c>
      <c r="E186" s="152">
        <f t="shared" si="15"/>
        <v>0</v>
      </c>
      <c r="F186" s="86">
        <f>Цены!E176</f>
        <v>186</v>
      </c>
      <c r="G186" s="111">
        <f t="shared" si="14"/>
        <v>0</v>
      </c>
      <c r="H186" s="20"/>
    </row>
    <row r="187" spans="1:8" x14ac:dyDescent="0.2">
      <c r="A187" s="5">
        <v>173</v>
      </c>
      <c r="B187" s="153"/>
      <c r="C187" s="84" t="str">
        <f>Цены!B177</f>
        <v>Устройство стяжки по маякам до 4 см</v>
      </c>
      <c r="D187" s="85" t="str">
        <f>Цены!C177</f>
        <v>м2</v>
      </c>
      <c r="E187" s="152">
        <f t="shared" si="15"/>
        <v>0</v>
      </c>
      <c r="F187" s="86">
        <f>Цены!E177</f>
        <v>698</v>
      </c>
      <c r="G187" s="111">
        <f t="shared" si="14"/>
        <v>0</v>
      </c>
      <c r="H187" s="20"/>
    </row>
    <row r="188" spans="1:8" x14ac:dyDescent="0.2">
      <c r="A188" s="5">
        <v>174</v>
      </c>
      <c r="B188" s="153"/>
      <c r="C188" s="84" t="str">
        <f>Цены!B178</f>
        <v>Устройство стяжки по маякам до 6 см</v>
      </c>
      <c r="D188" s="85" t="str">
        <f>Цены!C178</f>
        <v>м2</v>
      </c>
      <c r="E188" s="152">
        <f t="shared" si="15"/>
        <v>0</v>
      </c>
      <c r="F188" s="86">
        <f>Цены!E178</f>
        <v>1049</v>
      </c>
      <c r="G188" s="111">
        <f t="shared" si="14"/>
        <v>0</v>
      </c>
      <c r="H188" s="20"/>
    </row>
    <row r="189" spans="1:8" x14ac:dyDescent="0.2">
      <c r="A189" s="5">
        <v>175</v>
      </c>
      <c r="B189" s="153"/>
      <c r="C189" s="84" t="str">
        <f>Цены!B179</f>
        <v>Устройство стяжки по маякам свыше 6 см</v>
      </c>
      <c r="D189" s="85" t="str">
        <f>Цены!C179</f>
        <v>м2</v>
      </c>
      <c r="E189" s="152">
        <f t="shared" si="15"/>
        <v>0</v>
      </c>
      <c r="F189" s="86">
        <f>Цены!E179</f>
        <v>1193</v>
      </c>
      <c r="G189" s="111">
        <f t="shared" si="14"/>
        <v>0</v>
      </c>
      <c r="H189" s="20"/>
    </row>
    <row r="190" spans="1:8" x14ac:dyDescent="0.2">
      <c r="A190" s="5">
        <v>176</v>
      </c>
      <c r="B190" s="153"/>
      <c r="C190" s="84" t="str">
        <f>Цены!B180</f>
        <v>Устройство наливных полов до 3 см</v>
      </c>
      <c r="D190" s="85" t="str">
        <f>Цены!C180</f>
        <v>м2</v>
      </c>
      <c r="E190" s="152">
        <f t="shared" si="15"/>
        <v>0</v>
      </c>
      <c r="F190" s="86">
        <f>Цены!E180</f>
        <v>683</v>
      </c>
      <c r="G190" s="111">
        <f t="shared" si="14"/>
        <v>0</v>
      </c>
      <c r="H190" s="20"/>
    </row>
    <row r="191" spans="1:8" x14ac:dyDescent="0.2">
      <c r="A191" s="5">
        <v>177</v>
      </c>
      <c r="B191" s="153"/>
      <c r="C191" s="84" t="str">
        <f>Цены!B181</f>
        <v xml:space="preserve">Финишное выравнивание стяжки наливным полом </v>
      </c>
      <c r="D191" s="85" t="str">
        <f>Цены!C181</f>
        <v>м2</v>
      </c>
      <c r="E191" s="152">
        <f t="shared" si="15"/>
        <v>0</v>
      </c>
      <c r="F191" s="86">
        <f>Цены!E181</f>
        <v>533</v>
      </c>
      <c r="G191" s="111">
        <f t="shared" si="14"/>
        <v>0</v>
      </c>
      <c r="H191" s="20"/>
    </row>
    <row r="192" spans="1:8" ht="25.5" x14ac:dyDescent="0.2">
      <c r="A192" s="5">
        <v>178</v>
      </c>
      <c r="B192" s="153"/>
      <c r="C192" s="84" t="str">
        <f>Цены!B182</f>
        <v>Заливка рустов после проведения демонтажа перегородок</v>
      </c>
      <c r="D192" s="85" t="str">
        <f>Цены!C182</f>
        <v>м/п</v>
      </c>
      <c r="E192" s="152">
        <f t="shared" si="15"/>
        <v>0</v>
      </c>
      <c r="F192" s="86">
        <f>Цены!E182</f>
        <v>630</v>
      </c>
      <c r="G192" s="111">
        <f t="shared" si="14"/>
        <v>0</v>
      </c>
      <c r="H192" s="20"/>
    </row>
    <row r="193" spans="1:8" x14ac:dyDescent="0.2">
      <c r="A193" s="5">
        <v>179</v>
      </c>
      <c r="B193" s="153"/>
      <c r="C193" s="84" t="str">
        <f>Цены!B183</f>
        <v>Устройство "сухой стяжки"</v>
      </c>
      <c r="D193" s="85" t="str">
        <f>Цены!C183</f>
        <v>м2</v>
      </c>
      <c r="E193" s="152">
        <f t="shared" si="15"/>
        <v>0</v>
      </c>
      <c r="F193" s="86">
        <f>Цены!E183</f>
        <v>2310</v>
      </c>
      <c r="G193" s="111">
        <f t="shared" si="14"/>
        <v>0</v>
      </c>
      <c r="H193" s="20"/>
    </row>
    <row r="194" spans="1:8" ht="25.5" x14ac:dyDescent="0.2">
      <c r="A194" s="5">
        <v>180</v>
      </c>
      <c r="B194" s="153"/>
      <c r="C194" s="84" t="str">
        <f>Цены!B184</f>
        <v>Устройство "полусухой" (механизированной стяжки)</v>
      </c>
      <c r="D194" s="85" t="str">
        <f>Цены!C184</f>
        <v>м2</v>
      </c>
      <c r="E194" s="152">
        <f t="shared" si="15"/>
        <v>0</v>
      </c>
      <c r="F194" s="86">
        <f>Цены!E184</f>
        <v>2775</v>
      </c>
      <c r="G194" s="111">
        <f t="shared" si="14"/>
        <v>0</v>
      </c>
      <c r="H194" s="20"/>
    </row>
    <row r="195" spans="1:8" x14ac:dyDescent="0.2">
      <c r="A195" s="5">
        <v>181</v>
      </c>
      <c r="B195" s="153"/>
      <c r="C195" s="84" t="str">
        <f>Цены!B185</f>
        <v>Устройство деревянной обрешетки пола</v>
      </c>
      <c r="D195" s="85" t="str">
        <f>Цены!C185</f>
        <v>м2</v>
      </c>
      <c r="E195" s="152">
        <f t="shared" si="15"/>
        <v>0</v>
      </c>
      <c r="F195" s="86">
        <f>Цены!E185</f>
        <v>638</v>
      </c>
      <c r="G195" s="111">
        <f t="shared" si="14"/>
        <v>0</v>
      </c>
      <c r="H195" s="20"/>
    </row>
    <row r="196" spans="1:8" x14ac:dyDescent="0.2">
      <c r="A196" s="5">
        <v>182</v>
      </c>
      <c r="B196" s="153"/>
      <c r="C196" s="84" t="str">
        <f>Цены!B186</f>
        <v>Укладка деревянных лаг</v>
      </c>
      <c r="D196" s="85" t="str">
        <f>Цены!C186</f>
        <v>м/п</v>
      </c>
      <c r="E196" s="152">
        <f>$G$9*$G$10/0.4</f>
        <v>0</v>
      </c>
      <c r="F196" s="86">
        <f>Цены!E186</f>
        <v>533</v>
      </c>
      <c r="G196" s="111">
        <f t="shared" si="14"/>
        <v>0</v>
      </c>
      <c r="H196" s="20"/>
    </row>
    <row r="197" spans="1:8" x14ac:dyDescent="0.2">
      <c r="A197" s="5">
        <v>183</v>
      </c>
      <c r="B197" s="153"/>
      <c r="C197" s="84" t="str">
        <f>Цены!B187</f>
        <v>Устройство  тепло/звукоизоляции(полы)</v>
      </c>
      <c r="D197" s="85" t="str">
        <f>Цены!C187</f>
        <v>м2</v>
      </c>
      <c r="E197" s="152">
        <f>$D$10</f>
        <v>0</v>
      </c>
      <c r="F197" s="86">
        <f>Цены!E187</f>
        <v>353</v>
      </c>
      <c r="G197" s="111">
        <f t="shared" si="14"/>
        <v>0</v>
      </c>
      <c r="H197" s="20"/>
    </row>
    <row r="198" spans="1:8" x14ac:dyDescent="0.2">
      <c r="A198" s="5">
        <v>184</v>
      </c>
      <c r="B198" s="153"/>
      <c r="C198" s="84" t="str">
        <f>Цены!B188</f>
        <v xml:space="preserve">Устройство дощатых полов по лагам </v>
      </c>
      <c r="D198" s="85" t="str">
        <f>Цены!C188</f>
        <v>м2</v>
      </c>
      <c r="E198" s="152">
        <f>$D$10</f>
        <v>0</v>
      </c>
      <c r="F198" s="86">
        <f>Цены!E188</f>
        <v>759</v>
      </c>
      <c r="G198" s="111">
        <f t="shared" si="14"/>
        <v>0</v>
      </c>
      <c r="H198" s="20"/>
    </row>
    <row r="199" spans="1:8" x14ac:dyDescent="0.2">
      <c r="A199" s="5">
        <v>185</v>
      </c>
      <c r="B199" s="153"/>
      <c r="C199" s="84" t="str">
        <f>Цены!B189</f>
        <v xml:space="preserve">Укладка фанеры на дощатый пол </v>
      </c>
      <c r="D199" s="85" t="str">
        <f>Цены!C189</f>
        <v>м2</v>
      </c>
      <c r="E199" s="152">
        <f>$D$10</f>
        <v>0</v>
      </c>
      <c r="F199" s="86">
        <f>Цены!E189</f>
        <v>518</v>
      </c>
      <c r="G199" s="111">
        <f t="shared" si="14"/>
        <v>0</v>
      </c>
      <c r="H199" s="20"/>
    </row>
    <row r="200" spans="1:8" x14ac:dyDescent="0.2">
      <c r="A200" s="5">
        <v>186</v>
      </c>
      <c r="B200" s="153"/>
      <c r="C200" s="84" t="str">
        <f>Цены!B190</f>
        <v>Укладка фанеры на бетон</v>
      </c>
      <c r="D200" s="85" t="str">
        <f>Цены!C190</f>
        <v>м2</v>
      </c>
      <c r="E200" s="152">
        <f>$D$10</f>
        <v>0</v>
      </c>
      <c r="F200" s="86">
        <f>Цены!E190</f>
        <v>863</v>
      </c>
      <c r="G200" s="111">
        <f t="shared" si="14"/>
        <v>0</v>
      </c>
      <c r="H200" s="20"/>
    </row>
    <row r="201" spans="1:8" x14ac:dyDescent="0.2">
      <c r="A201" s="5">
        <v>187</v>
      </c>
      <c r="B201" s="153"/>
      <c r="C201" s="84" t="str">
        <f>Цены!B191</f>
        <v xml:space="preserve">Распил фанеры </v>
      </c>
      <c r="D201" s="85" t="str">
        <f>Цены!C191</f>
        <v>м/п</v>
      </c>
      <c r="E201" s="152">
        <f>$D$10*8</f>
        <v>0</v>
      </c>
      <c r="F201" s="86">
        <f>Цены!E191</f>
        <v>90</v>
      </c>
      <c r="G201" s="111">
        <f t="shared" si="14"/>
        <v>0</v>
      </c>
      <c r="H201" s="20"/>
    </row>
    <row r="202" spans="1:8" x14ac:dyDescent="0.2">
      <c r="A202" s="5">
        <v>188</v>
      </c>
      <c r="B202" s="153"/>
      <c r="C202" s="84" t="str">
        <f>Цены!B192</f>
        <v>Шлифовка фанеры</v>
      </c>
      <c r="D202" s="85" t="str">
        <f>Цены!C192</f>
        <v>м2</v>
      </c>
      <c r="E202" s="152">
        <f>$D$10</f>
        <v>0</v>
      </c>
      <c r="F202" s="86">
        <f>Цены!E192</f>
        <v>332</v>
      </c>
      <c r="G202" s="111">
        <f t="shared" si="14"/>
        <v>0</v>
      </c>
      <c r="H202" s="20"/>
    </row>
    <row r="203" spans="1:8" x14ac:dyDescent="0.2">
      <c r="A203" s="5">
        <v>189</v>
      </c>
      <c r="B203" s="153"/>
      <c r="C203" s="84" t="str">
        <f>Цены!B193</f>
        <v>Укладка ДВП</v>
      </c>
      <c r="D203" s="85" t="str">
        <f>Цены!C193</f>
        <v>м2</v>
      </c>
      <c r="E203" s="152">
        <f>$D$10</f>
        <v>0</v>
      </c>
      <c r="F203" s="86">
        <f>Цены!E193</f>
        <v>399</v>
      </c>
      <c r="G203" s="111">
        <f t="shared" si="14"/>
        <v>0</v>
      </c>
      <c r="H203" s="20"/>
    </row>
    <row r="204" spans="1:8" x14ac:dyDescent="0.2">
      <c r="A204" s="5">
        <v>190</v>
      </c>
      <c r="B204" s="153"/>
      <c r="C204" s="84" t="str">
        <f>Цены!B194</f>
        <v xml:space="preserve">Временная застилка полов оргалитом </v>
      </c>
      <c r="D204" s="85" t="str">
        <f>Цены!C194</f>
        <v>м2</v>
      </c>
      <c r="E204" s="152">
        <f>$D$10</f>
        <v>0</v>
      </c>
      <c r="F204" s="86">
        <f>Цены!E194</f>
        <v>90</v>
      </c>
      <c r="G204" s="111">
        <f t="shared" si="14"/>
        <v>0</v>
      </c>
      <c r="H204" s="20"/>
    </row>
    <row r="205" spans="1:8" ht="25.5" x14ac:dyDescent="0.2">
      <c r="A205" s="5">
        <v>191</v>
      </c>
      <c r="B205" s="153"/>
      <c r="C205" s="84" t="str">
        <f>Цены!B195</f>
        <v xml:space="preserve">Устройство подиума с обшивкой фанерой до 10 см сложной формы </v>
      </c>
      <c r="D205" s="85" t="str">
        <f>Цены!C195</f>
        <v>м2</v>
      </c>
      <c r="E205" s="152">
        <f>$D$10</f>
        <v>0</v>
      </c>
      <c r="F205" s="86">
        <f>Цены!E195</f>
        <v>3518</v>
      </c>
      <c r="G205" s="111">
        <f t="shared" si="14"/>
        <v>0</v>
      </c>
      <c r="H205" s="20"/>
    </row>
    <row r="206" spans="1:8" x14ac:dyDescent="0.2">
      <c r="A206" s="5">
        <v>192</v>
      </c>
      <c r="B206" s="153"/>
      <c r="C206" s="84" t="str">
        <f>Цены!B196</f>
        <v xml:space="preserve">Добавление фиброволокна в стяжку пола </v>
      </c>
      <c r="D206" s="85" t="str">
        <f>Цены!C196</f>
        <v>м2</v>
      </c>
      <c r="E206" s="152">
        <f>$D$10</f>
        <v>0</v>
      </c>
      <c r="F206" s="86">
        <f>Цены!E196</f>
        <v>72</v>
      </c>
      <c r="G206" s="111">
        <f t="shared" si="14"/>
        <v>0</v>
      </c>
      <c r="H206" s="20"/>
    </row>
    <row r="207" spans="1:8" x14ac:dyDescent="0.2">
      <c r="A207" s="5">
        <v>193</v>
      </c>
      <c r="B207" s="9" t="str">
        <f>IF(SUM(B208:B268)&gt;0,1,"")</f>
        <v/>
      </c>
      <c r="C207" s="428" t="s">
        <v>24</v>
      </c>
      <c r="D207" s="428"/>
      <c r="E207" s="428"/>
      <c r="F207" s="428"/>
      <c r="G207" s="428"/>
      <c r="H207" s="20"/>
    </row>
    <row r="208" spans="1:8" ht="25.5" x14ac:dyDescent="0.2">
      <c r="A208" s="5">
        <v>194</v>
      </c>
      <c r="B208" s="153"/>
      <c r="C208" s="84" t="str">
        <f>Цены!B198</f>
        <v>Кирпичная кладка в 1/2 кирпича (черновой кирпич)</v>
      </c>
      <c r="D208" s="85" t="str">
        <f>Цены!C198</f>
        <v>м2</v>
      </c>
      <c r="E208" s="152">
        <f t="shared" ref="E208:E214" si="16">$D$12</f>
        <v>0</v>
      </c>
      <c r="F208" s="86">
        <f>Цены!E198</f>
        <v>1688</v>
      </c>
      <c r="G208" s="111">
        <f t="shared" ref="G208:G239" si="17">E208*F208</f>
        <v>0</v>
      </c>
      <c r="H208" s="20"/>
    </row>
    <row r="209" spans="1:8" x14ac:dyDescent="0.2">
      <c r="A209" s="5">
        <v>195</v>
      </c>
      <c r="B209" s="153"/>
      <c r="C209" s="84" t="str">
        <f>Цены!B199</f>
        <v>Кирпичная кладка в 1 кирпич (черновой кирпич)</v>
      </c>
      <c r="D209" s="85" t="str">
        <f>Цены!C199</f>
        <v>м2</v>
      </c>
      <c r="E209" s="152">
        <f t="shared" si="16"/>
        <v>0</v>
      </c>
      <c r="F209" s="86">
        <f>Цены!E199</f>
        <v>2223</v>
      </c>
      <c r="G209" s="111">
        <f t="shared" si="17"/>
        <v>0</v>
      </c>
      <c r="H209" s="20"/>
    </row>
    <row r="210" spans="1:8" ht="25.5" x14ac:dyDescent="0.2">
      <c r="A210" s="5">
        <v>196</v>
      </c>
      <c r="B210" s="153"/>
      <c r="C210" s="84" t="str">
        <f>Цены!B200</f>
        <v>Кирпичная кладка в 1 кирпич (облицовочный кирпич)</v>
      </c>
      <c r="D210" s="85" t="str">
        <f>Цены!C200</f>
        <v>м2</v>
      </c>
      <c r="E210" s="152">
        <f t="shared" si="16"/>
        <v>0</v>
      </c>
      <c r="F210" s="86">
        <f>Цены!E200</f>
        <v>4440</v>
      </c>
      <c r="G210" s="111">
        <f t="shared" si="17"/>
        <v>0</v>
      </c>
      <c r="H210" s="20"/>
    </row>
    <row r="211" spans="1:8" ht="25.5" x14ac:dyDescent="0.2">
      <c r="A211" s="5">
        <v>197</v>
      </c>
      <c r="B211" s="153"/>
      <c r="C211" s="84" t="str">
        <f>Цены!B201</f>
        <v>Кирпичная кладка в 1/2 кирпича (облицовочный кирпич)</v>
      </c>
      <c r="D211" s="85" t="str">
        <f>Цены!C201</f>
        <v>м2</v>
      </c>
      <c r="E211" s="152">
        <f t="shared" si="16"/>
        <v>0</v>
      </c>
      <c r="F211" s="86">
        <f>Цены!E201</f>
        <v>3375</v>
      </c>
      <c r="G211" s="111">
        <f t="shared" si="17"/>
        <v>0</v>
      </c>
      <c r="H211" s="20"/>
    </row>
    <row r="212" spans="1:8" x14ac:dyDescent="0.2">
      <c r="A212" s="5">
        <v>198</v>
      </c>
      <c r="B212" s="153"/>
      <c r="C212" s="84" t="str">
        <f>Цены!B202</f>
        <v>Кладка стен из Пеноблоков</v>
      </c>
      <c r="D212" s="85" t="str">
        <f>Цены!C202</f>
        <v>м2</v>
      </c>
      <c r="E212" s="152">
        <f t="shared" si="16"/>
        <v>0</v>
      </c>
      <c r="F212" s="86">
        <f>Цены!E202</f>
        <v>1718</v>
      </c>
      <c r="G212" s="111">
        <f t="shared" si="17"/>
        <v>0</v>
      </c>
      <c r="H212" s="20"/>
    </row>
    <row r="213" spans="1:8" x14ac:dyDescent="0.2">
      <c r="A213" s="5">
        <v>199</v>
      </c>
      <c r="B213" s="153"/>
      <c r="C213" s="84" t="str">
        <f>Цены!B203</f>
        <v>Кладка перегородок из шлакоблоков</v>
      </c>
      <c r="D213" s="85" t="str">
        <f>Цены!C203</f>
        <v>м2</v>
      </c>
      <c r="E213" s="152">
        <f t="shared" si="16"/>
        <v>0</v>
      </c>
      <c r="F213" s="86">
        <f>Цены!E203</f>
        <v>1881</v>
      </c>
      <c r="G213" s="111">
        <f t="shared" si="17"/>
        <v>0</v>
      </c>
      <c r="H213" s="20"/>
    </row>
    <row r="214" spans="1:8" x14ac:dyDescent="0.2">
      <c r="A214" s="5">
        <v>200</v>
      </c>
      <c r="B214" s="153"/>
      <c r="C214" s="84" t="str">
        <f>Цены!B204</f>
        <v>Кладка перегородок из пазогребневых блоков</v>
      </c>
      <c r="D214" s="85" t="str">
        <f>Цены!C204</f>
        <v>м2</v>
      </c>
      <c r="E214" s="152">
        <f t="shared" si="16"/>
        <v>0</v>
      </c>
      <c r="F214" s="86">
        <f>Цены!E204</f>
        <v>1763</v>
      </c>
      <c r="G214" s="111">
        <f t="shared" si="17"/>
        <v>0</v>
      </c>
      <c r="H214" s="20"/>
    </row>
    <row r="215" spans="1:8" ht="25.5" x14ac:dyDescent="0.2">
      <c r="A215" s="5">
        <v>201</v>
      </c>
      <c r="B215" s="153"/>
      <c r="C215" s="84" t="str">
        <f>Цены!B205</f>
        <v xml:space="preserve">Заужение дверного проема путем наращивания торца стен из ГКЛ до 50 см </v>
      </c>
      <c r="D215" s="85" t="str">
        <f>Цены!C205</f>
        <v>шт.</v>
      </c>
      <c r="E215" s="152">
        <v>1</v>
      </c>
      <c r="F215" s="86">
        <f>Цены!E205</f>
        <v>2798</v>
      </c>
      <c r="G215" s="111">
        <f t="shared" si="17"/>
        <v>2798</v>
      </c>
      <c r="H215" s="20"/>
    </row>
    <row r="216" spans="1:8" ht="38.25" x14ac:dyDescent="0.2">
      <c r="A216" s="5">
        <v>202</v>
      </c>
      <c r="B216" s="153"/>
      <c r="C216" s="84" t="str">
        <f>Цены!B206</f>
        <v>Расширение дверного проема из кирпича,пазогреб./Пеноблоков до 10 см ( с одной стороны)</v>
      </c>
      <c r="D216" s="85" t="str">
        <f>Цены!C206</f>
        <v>шт.</v>
      </c>
      <c r="E216" s="152">
        <v>1</v>
      </c>
      <c r="F216" s="86">
        <f>Цены!E206</f>
        <v>1518</v>
      </c>
      <c r="G216" s="111">
        <f t="shared" si="17"/>
        <v>1518</v>
      </c>
      <c r="H216" s="20"/>
    </row>
    <row r="217" spans="1:8" x14ac:dyDescent="0.2">
      <c r="A217" s="5">
        <v>203</v>
      </c>
      <c r="B217" s="153"/>
      <c r="C217" s="84" t="str">
        <f>Цены!B207</f>
        <v xml:space="preserve">Расширение дверного проема бетонного до 80 мм </v>
      </c>
      <c r="D217" s="85" t="str">
        <f>Цены!C207</f>
        <v>шт.</v>
      </c>
      <c r="E217" s="152">
        <v>1</v>
      </c>
      <c r="F217" s="86">
        <f>Цены!E207</f>
        <v>7823</v>
      </c>
      <c r="G217" s="111">
        <f t="shared" si="17"/>
        <v>7823</v>
      </c>
      <c r="H217" s="20"/>
    </row>
    <row r="218" spans="1:8" x14ac:dyDescent="0.2">
      <c r="A218" s="5">
        <v>204</v>
      </c>
      <c r="B218" s="153"/>
      <c r="C218" s="254" t="str">
        <f>Цены!B208</f>
        <v>Подготовка дверного проема под скрытую дверь</v>
      </c>
      <c r="D218" s="85" t="str">
        <f>Цены!C208</f>
        <v>шт.</v>
      </c>
      <c r="E218" s="152">
        <v>1</v>
      </c>
      <c r="F218" s="86">
        <f>Цены!E208</f>
        <v>6750</v>
      </c>
      <c r="G218" s="111">
        <f t="shared" si="17"/>
        <v>6750</v>
      </c>
      <c r="H218" s="20"/>
    </row>
    <row r="219" spans="1:8" ht="25.5" x14ac:dyDescent="0.2">
      <c r="A219" s="5">
        <v>205</v>
      </c>
      <c r="B219" s="153"/>
      <c r="C219" s="84" t="str">
        <f>Цены!B209</f>
        <v>Армирование проемов арматурой (с грунтовкой арматуры)</v>
      </c>
      <c r="D219" s="85" t="str">
        <f>Цены!C209</f>
        <v>шт.</v>
      </c>
      <c r="E219" s="152">
        <v>1</v>
      </c>
      <c r="F219" s="86">
        <f>Цены!E209</f>
        <v>891</v>
      </c>
      <c r="G219" s="111">
        <f t="shared" si="17"/>
        <v>891</v>
      </c>
      <c r="H219" s="20"/>
    </row>
    <row r="220" spans="1:8" ht="25.5" x14ac:dyDescent="0.2">
      <c r="A220" s="5">
        <v>206</v>
      </c>
      <c r="B220" s="153"/>
      <c r="C220" s="84" t="str">
        <f>Цены!B210</f>
        <v>Армирование проемов уголком (с грунтовкой уголка)</v>
      </c>
      <c r="D220" s="85" t="str">
        <f>Цены!C210</f>
        <v>шт.</v>
      </c>
      <c r="E220" s="152">
        <v>1</v>
      </c>
      <c r="F220" s="86">
        <f>Цены!E210</f>
        <v>1079</v>
      </c>
      <c r="G220" s="111">
        <f t="shared" si="17"/>
        <v>1079</v>
      </c>
      <c r="H220" s="20"/>
    </row>
    <row r="221" spans="1:8" ht="25.5" x14ac:dyDescent="0.2">
      <c r="A221" s="5">
        <v>207</v>
      </c>
      <c r="B221" s="153"/>
      <c r="C221" s="84" t="str">
        <f>Цены!B211</f>
        <v>Монтаж металлической штукатурной сетки (на дюбели)</v>
      </c>
      <c r="D221" s="85" t="str">
        <f>Цены!C211</f>
        <v>м2</v>
      </c>
      <c r="E221" s="152">
        <f>$D$12</f>
        <v>0</v>
      </c>
      <c r="F221" s="86">
        <f>Цены!E211</f>
        <v>488</v>
      </c>
      <c r="G221" s="111">
        <f t="shared" si="17"/>
        <v>0</v>
      </c>
      <c r="H221" s="20"/>
    </row>
    <row r="222" spans="1:8" x14ac:dyDescent="0.2">
      <c r="A222" s="5">
        <v>208</v>
      </c>
      <c r="B222" s="153"/>
      <c r="C222" s="84" t="str">
        <f>Цены!B212</f>
        <v xml:space="preserve">Монтаж штукатурной сетки на стенах </v>
      </c>
      <c r="D222" s="85" t="str">
        <f>Цены!C212</f>
        <v>м2</v>
      </c>
      <c r="E222" s="152">
        <f>$D$12</f>
        <v>0</v>
      </c>
      <c r="F222" s="86">
        <f>Цены!E212</f>
        <v>261</v>
      </c>
      <c r="G222" s="111">
        <f t="shared" si="17"/>
        <v>0</v>
      </c>
      <c r="H222" s="20"/>
    </row>
    <row r="223" spans="1:8" x14ac:dyDescent="0.2">
      <c r="A223" s="5">
        <v>209</v>
      </c>
      <c r="B223" s="153"/>
      <c r="C223" s="84" t="str">
        <f>Цены!B213</f>
        <v>Герметизация стыков, швов монтажной пеной</v>
      </c>
      <c r="D223" s="85" t="str">
        <f>Цены!C213</f>
        <v>м/п</v>
      </c>
      <c r="E223" s="152">
        <f>$D$9</f>
        <v>0</v>
      </c>
      <c r="F223" s="86">
        <f>Цены!E213</f>
        <v>186</v>
      </c>
      <c r="G223" s="111">
        <f t="shared" si="17"/>
        <v>0</v>
      </c>
      <c r="H223" s="20"/>
    </row>
    <row r="224" spans="1:8" x14ac:dyDescent="0.2">
      <c r="A224" s="5">
        <v>210</v>
      </c>
      <c r="B224" s="153"/>
      <c r="C224" s="84" t="str">
        <f>Цены!B214</f>
        <v>Герметизация стыков, швов силиконом</v>
      </c>
      <c r="D224" s="85" t="str">
        <f>Цены!C214</f>
        <v>м/п</v>
      </c>
      <c r="E224" s="152">
        <f>$D$9</f>
        <v>0</v>
      </c>
      <c r="F224" s="86">
        <f>Цены!E214</f>
        <v>675</v>
      </c>
      <c r="G224" s="111">
        <f t="shared" si="17"/>
        <v>0</v>
      </c>
      <c r="H224" s="20"/>
    </row>
    <row r="225" spans="1:8" x14ac:dyDescent="0.2">
      <c r="A225" s="5">
        <v>211</v>
      </c>
      <c r="B225" s="153"/>
      <c r="C225" s="84" t="str">
        <f>Цены!B215</f>
        <v>Монтаж отражающей теплоизоляции (Пенофол)</v>
      </c>
      <c r="D225" s="85" t="str">
        <f>Цены!C215</f>
        <v>м2</v>
      </c>
      <c r="E225" s="152">
        <f t="shared" ref="E225:E233" si="18">$D$12</f>
        <v>0</v>
      </c>
      <c r="F225" s="86">
        <f>Цены!E215</f>
        <v>201</v>
      </c>
      <c r="G225" s="111">
        <f t="shared" si="17"/>
        <v>0</v>
      </c>
      <c r="H225" s="20"/>
    </row>
    <row r="226" spans="1:8" x14ac:dyDescent="0.2">
      <c r="A226" s="5">
        <v>212</v>
      </c>
      <c r="B226" s="153"/>
      <c r="C226" s="84" t="str">
        <f>Цены!B216</f>
        <v>Устройство теплоизоляции стен пеноплексом</v>
      </c>
      <c r="D226" s="85" t="str">
        <f>Цены!C216</f>
        <v>м2</v>
      </c>
      <c r="E226" s="152">
        <f t="shared" si="18"/>
        <v>0</v>
      </c>
      <c r="F226" s="86">
        <f>Цены!E216</f>
        <v>891</v>
      </c>
      <c r="G226" s="111">
        <f t="shared" si="17"/>
        <v>0</v>
      </c>
      <c r="H226" s="20"/>
    </row>
    <row r="227" spans="1:8" ht="25.5" x14ac:dyDescent="0.2">
      <c r="A227" s="5">
        <v>213</v>
      </c>
      <c r="B227" s="153"/>
      <c r="C227" s="84" t="str">
        <f>Цены!B217</f>
        <v>Устройство звукоизоляции стен системой ЗИПС вектор</v>
      </c>
      <c r="D227" s="85" t="str">
        <f>Цены!C217</f>
        <v>м2</v>
      </c>
      <c r="E227" s="152">
        <f t="shared" si="18"/>
        <v>0</v>
      </c>
      <c r="F227" s="86">
        <f>Цены!E217</f>
        <v>1700</v>
      </c>
      <c r="G227" s="111">
        <f t="shared" si="17"/>
        <v>0</v>
      </c>
      <c r="H227" s="20"/>
    </row>
    <row r="228" spans="1:8" x14ac:dyDescent="0.2">
      <c r="A228" s="5">
        <v>214</v>
      </c>
      <c r="B228" s="153"/>
      <c r="C228" s="84" t="str">
        <f>Цены!B218</f>
        <v>Устройство пароизоляции(стен)</v>
      </c>
      <c r="D228" s="85" t="str">
        <f>Цены!C218</f>
        <v>м2</v>
      </c>
      <c r="E228" s="152">
        <f t="shared" si="18"/>
        <v>0</v>
      </c>
      <c r="F228" s="86">
        <f>Цены!E218</f>
        <v>152</v>
      </c>
      <c r="G228" s="111">
        <f t="shared" si="17"/>
        <v>0</v>
      </c>
      <c r="H228" s="20"/>
    </row>
    <row r="229" spans="1:8" x14ac:dyDescent="0.2">
      <c r="A229" s="5">
        <v>215</v>
      </c>
      <c r="B229" s="153"/>
      <c r="C229" s="84" t="str">
        <f>Цены!B219</f>
        <v>Окраска металических деталей до 100мм</v>
      </c>
      <c r="D229" s="85" t="str">
        <f>Цены!C219</f>
        <v>м/п</v>
      </c>
      <c r="E229" s="152">
        <f t="shared" si="18"/>
        <v>0</v>
      </c>
      <c r="F229" s="86">
        <f>Цены!E219</f>
        <v>180</v>
      </c>
      <c r="G229" s="111">
        <f t="shared" si="17"/>
        <v>0</v>
      </c>
      <c r="H229" s="20"/>
    </row>
    <row r="230" spans="1:8" ht="25.5" x14ac:dyDescent="0.2">
      <c r="A230" s="5">
        <v>216</v>
      </c>
      <c r="B230" s="153"/>
      <c r="C230" s="84" t="str">
        <f>Цены!B220</f>
        <v>Устройство тепло/звукоизоляции стен минеральной ватой</v>
      </c>
      <c r="D230" s="85" t="str">
        <f>Цены!C220</f>
        <v>м2</v>
      </c>
      <c r="E230" s="152">
        <f t="shared" si="18"/>
        <v>0</v>
      </c>
      <c r="F230" s="86">
        <f>Цены!E220</f>
        <v>480</v>
      </c>
      <c r="G230" s="111">
        <f t="shared" si="17"/>
        <v>0</v>
      </c>
      <c r="H230" s="20"/>
    </row>
    <row r="231" spans="1:8" x14ac:dyDescent="0.2">
      <c r="A231" s="5">
        <v>217</v>
      </c>
      <c r="B231" s="153"/>
      <c r="C231" s="84" t="str">
        <f>Цены!B221</f>
        <v>Устройство перегородок из ГКЛ в 1 слой</v>
      </c>
      <c r="D231" s="85" t="str">
        <f>Цены!C221</f>
        <v>м2</v>
      </c>
      <c r="E231" s="152">
        <f t="shared" si="18"/>
        <v>0</v>
      </c>
      <c r="F231" s="86">
        <f>Цены!E221</f>
        <v>2100</v>
      </c>
      <c r="G231" s="111">
        <f t="shared" si="17"/>
        <v>0</v>
      </c>
      <c r="H231" s="20"/>
    </row>
    <row r="232" spans="1:8" x14ac:dyDescent="0.2">
      <c r="A232" s="5">
        <v>218</v>
      </c>
      <c r="B232" s="153"/>
      <c r="C232" s="84" t="str">
        <f>Цены!B222</f>
        <v>Устройство перегородок из ГКЛ в 2 слоя</v>
      </c>
      <c r="D232" s="85" t="str">
        <f>Цены!C222</f>
        <v>м2</v>
      </c>
      <c r="E232" s="152">
        <f t="shared" si="18"/>
        <v>0</v>
      </c>
      <c r="F232" s="86">
        <f>Цены!E222</f>
        <v>2468</v>
      </c>
      <c r="G232" s="111">
        <f t="shared" si="17"/>
        <v>0</v>
      </c>
      <c r="H232" s="20"/>
    </row>
    <row r="233" spans="1:8" x14ac:dyDescent="0.2">
      <c r="A233" s="5">
        <v>219</v>
      </c>
      <c r="B233" s="153"/>
      <c r="C233" s="84" t="str">
        <f>Цены!B223</f>
        <v>Усиление ГКЛ перегородки ОСБ/фанерой</v>
      </c>
      <c r="D233" s="85" t="str">
        <f>Цены!C223</f>
        <v>м2</v>
      </c>
      <c r="E233" s="152">
        <f t="shared" si="18"/>
        <v>0</v>
      </c>
      <c r="F233" s="86">
        <f>Цены!E223</f>
        <v>975</v>
      </c>
      <c r="G233" s="111">
        <f t="shared" si="17"/>
        <v>0</v>
      </c>
      <c r="H233" s="20"/>
    </row>
    <row r="234" spans="1:8" x14ac:dyDescent="0.2">
      <c r="A234" s="5">
        <v>220</v>
      </c>
      <c r="B234" s="153"/>
      <c r="C234" s="84" t="str">
        <f>Цены!B224</f>
        <v>Устройство ниш, ступеней из ГКЛ</v>
      </c>
      <c r="D234" s="85" t="str">
        <f>Цены!C224</f>
        <v>м/п</v>
      </c>
      <c r="E234" s="152">
        <v>1</v>
      </c>
      <c r="F234" s="86">
        <f>Цены!E224</f>
        <v>3291</v>
      </c>
      <c r="G234" s="111">
        <f t="shared" si="17"/>
        <v>3291</v>
      </c>
      <c r="H234" s="20"/>
    </row>
    <row r="235" spans="1:8" x14ac:dyDescent="0.2">
      <c r="A235" s="5">
        <v>221</v>
      </c>
      <c r="B235" s="153"/>
      <c r="C235" s="84" t="str">
        <f>Цены!B225</f>
        <v>Устройство коробов из ГКЛ</v>
      </c>
      <c r="D235" s="85" t="str">
        <f>Цены!C225</f>
        <v>м/п</v>
      </c>
      <c r="E235" s="152">
        <v>1</v>
      </c>
      <c r="F235" s="86">
        <f>Цены!E225</f>
        <v>2768</v>
      </c>
      <c r="G235" s="111">
        <f t="shared" si="17"/>
        <v>2768</v>
      </c>
      <c r="H235" s="20"/>
    </row>
    <row r="236" spans="1:8" ht="25.5" x14ac:dyDescent="0.2">
      <c r="A236" s="5">
        <v>222</v>
      </c>
      <c r="B236" s="153"/>
      <c r="C236" s="84" t="str">
        <f>Цены!B226</f>
        <v xml:space="preserve">Устройство криволинейных коробов из ГКЛ на стенах </v>
      </c>
      <c r="D236" s="85" t="str">
        <f>Цены!C226</f>
        <v>м/п</v>
      </c>
      <c r="E236" s="152">
        <v>1</v>
      </c>
      <c r="F236" s="86">
        <f>Цены!E226</f>
        <v>3960</v>
      </c>
      <c r="G236" s="111">
        <f t="shared" si="17"/>
        <v>3960</v>
      </c>
      <c r="H236" s="20"/>
    </row>
    <row r="237" spans="1:8" x14ac:dyDescent="0.2">
      <c r="A237" s="5">
        <v>223</v>
      </c>
      <c r="B237" s="153"/>
      <c r="C237" s="84" t="str">
        <f>Цены!B227</f>
        <v xml:space="preserve">Устройство ниш, ступеней из ГКЛ сложной формы </v>
      </c>
      <c r="D237" s="85" t="str">
        <f>Цены!C227</f>
        <v>м/п</v>
      </c>
      <c r="E237" s="152">
        <v>1</v>
      </c>
      <c r="F237" s="86">
        <f>Цены!E227</f>
        <v>4125</v>
      </c>
      <c r="G237" s="111">
        <f t="shared" si="17"/>
        <v>4125</v>
      </c>
      <c r="H237" s="20"/>
    </row>
    <row r="238" spans="1:8" x14ac:dyDescent="0.2">
      <c r="A238" s="5">
        <v>224</v>
      </c>
      <c r="B238" s="153"/>
      <c r="C238" s="84" t="str">
        <f>Цены!B228</f>
        <v xml:space="preserve">Устройство арки из ГКЛ </v>
      </c>
      <c r="D238" s="85" t="str">
        <f>Цены!C228</f>
        <v>шт.</v>
      </c>
      <c r="E238" s="152">
        <v>1</v>
      </c>
      <c r="F238" s="86">
        <f>Цены!E228</f>
        <v>5400</v>
      </c>
      <c r="G238" s="111">
        <f t="shared" si="17"/>
        <v>5400</v>
      </c>
      <c r="H238" s="20"/>
    </row>
    <row r="239" spans="1:8" x14ac:dyDescent="0.2">
      <c r="A239" s="5">
        <v>225</v>
      </c>
      <c r="B239" s="153"/>
      <c r="C239" s="84" t="str">
        <f>Цены!B229</f>
        <v>Выравнивание стен листами ГКЛ</v>
      </c>
      <c r="D239" s="85" t="str">
        <f>Цены!C229</f>
        <v>м2</v>
      </c>
      <c r="E239" s="152">
        <f>$D$12</f>
        <v>0</v>
      </c>
      <c r="F239" s="86">
        <f>Цены!E229</f>
        <v>941</v>
      </c>
      <c r="G239" s="111">
        <f t="shared" si="17"/>
        <v>0</v>
      </c>
      <c r="H239" s="20"/>
    </row>
    <row r="240" spans="1:8" ht="25.5" x14ac:dyDescent="0.2">
      <c r="A240" s="5">
        <v>226</v>
      </c>
      <c r="B240" s="153"/>
      <c r="C240" s="84" t="str">
        <f>Цены!B230</f>
        <v>Выравнивание стен листами ГКЛ (1 слой) с устройством каркаса</v>
      </c>
      <c r="D240" s="85" t="str">
        <f>Цены!C230</f>
        <v>м2</v>
      </c>
      <c r="E240" s="152">
        <f>$D$12</f>
        <v>0</v>
      </c>
      <c r="F240" s="86">
        <f>Цены!E230</f>
        <v>1650</v>
      </c>
      <c r="G240" s="111">
        <f t="shared" ref="G240:G266" si="19">E240*F240</f>
        <v>0</v>
      </c>
      <c r="H240" s="20"/>
    </row>
    <row r="241" spans="1:8" ht="25.5" x14ac:dyDescent="0.2">
      <c r="A241" s="5">
        <v>227</v>
      </c>
      <c r="B241" s="153"/>
      <c r="C241" s="84" t="str">
        <f>Цены!B231</f>
        <v>Выравнивание стен листами ГКЛ (2 слоя) с устройством каркаса</v>
      </c>
      <c r="D241" s="85" t="str">
        <f>Цены!C231</f>
        <v>м2</v>
      </c>
      <c r="E241" s="152">
        <f>$D$12</f>
        <v>0</v>
      </c>
      <c r="F241" s="86">
        <f>Цены!E231</f>
        <v>1875</v>
      </c>
      <c r="G241" s="111">
        <f t="shared" si="19"/>
        <v>0</v>
      </c>
      <c r="H241" s="20"/>
    </row>
    <row r="242" spans="1:8" ht="25.5" x14ac:dyDescent="0.2">
      <c r="A242" s="5">
        <v>228</v>
      </c>
      <c r="B242" s="153"/>
      <c r="C242" s="84" t="str">
        <f>Цены!B232</f>
        <v>Устройство конструкции ниши ГКЛ с полками на металлокаркасе</v>
      </c>
      <c r="D242" s="85" t="str">
        <f>Цены!C232</f>
        <v>шт.</v>
      </c>
      <c r="E242" s="152">
        <f>$D$12*3</f>
        <v>0</v>
      </c>
      <c r="F242" s="86">
        <f>Цены!E232</f>
        <v>5835</v>
      </c>
      <c r="G242" s="111">
        <f t="shared" si="19"/>
        <v>0</v>
      </c>
      <c r="H242" s="20"/>
    </row>
    <row r="243" spans="1:8" x14ac:dyDescent="0.2">
      <c r="A243" s="5">
        <v>229</v>
      </c>
      <c r="B243" s="153"/>
      <c r="C243" s="84" t="str">
        <f>Цены!B233</f>
        <v>Грунтовка стен</v>
      </c>
      <c r="D243" s="85" t="str">
        <f>Цены!C233</f>
        <v>м2</v>
      </c>
      <c r="E243" s="152">
        <f t="shared" ref="E243:E253" si="20">$D$12</f>
        <v>0</v>
      </c>
      <c r="F243" s="86">
        <f>Цены!E233</f>
        <v>98</v>
      </c>
      <c r="G243" s="111">
        <f t="shared" si="19"/>
        <v>0</v>
      </c>
      <c r="H243" s="20"/>
    </row>
    <row r="244" spans="1:8" x14ac:dyDescent="0.2">
      <c r="A244" s="5">
        <v>230</v>
      </c>
      <c r="B244" s="153"/>
      <c r="C244" s="84" t="str">
        <f>Цены!B234</f>
        <v>Грунтовка стен (второй и последующие слои )</v>
      </c>
      <c r="D244" s="85" t="str">
        <f>Цены!C234</f>
        <v>м2</v>
      </c>
      <c r="E244" s="152">
        <f t="shared" si="20"/>
        <v>0</v>
      </c>
      <c r="F244" s="86">
        <f>Цены!E234</f>
        <v>98</v>
      </c>
      <c r="G244" s="111">
        <f t="shared" si="19"/>
        <v>0</v>
      </c>
      <c r="H244" s="20"/>
    </row>
    <row r="245" spans="1:8" x14ac:dyDescent="0.2">
      <c r="A245" s="5">
        <v>231</v>
      </c>
      <c r="B245" s="153"/>
      <c r="C245" s="84" t="str">
        <f>Цены!B235</f>
        <v>Грунтовка стен (бетонконтактом)</v>
      </c>
      <c r="D245" s="85" t="str">
        <f>Цены!C235</f>
        <v>м2</v>
      </c>
      <c r="E245" s="152">
        <f t="shared" si="20"/>
        <v>0</v>
      </c>
      <c r="F245" s="86">
        <f>Цены!E235</f>
        <v>168</v>
      </c>
      <c r="G245" s="111">
        <f t="shared" si="19"/>
        <v>0</v>
      </c>
      <c r="H245" s="20"/>
    </row>
    <row r="246" spans="1:8" x14ac:dyDescent="0.2">
      <c r="A246" s="5">
        <v>232</v>
      </c>
      <c r="B246" s="153"/>
      <c r="C246" s="84" t="str">
        <f>Цены!B236</f>
        <v xml:space="preserve">Противогрибковая обработка стен спец. составом </v>
      </c>
      <c r="D246" s="85" t="str">
        <f>Цены!C236</f>
        <v>м2</v>
      </c>
      <c r="E246" s="152">
        <f t="shared" si="20"/>
        <v>0</v>
      </c>
      <c r="F246" s="86">
        <f>Цены!E236</f>
        <v>255</v>
      </c>
      <c r="G246" s="111">
        <f t="shared" si="19"/>
        <v>0</v>
      </c>
      <c r="H246" s="20"/>
    </row>
    <row r="247" spans="1:8" ht="25.5" x14ac:dyDescent="0.2">
      <c r="A247" s="5">
        <v>233</v>
      </c>
      <c r="B247" s="153"/>
      <c r="C247" s="84" t="str">
        <f>Цены!B237</f>
        <v>Гидроизоляция (смесью водостоп или жидким стеклом)</v>
      </c>
      <c r="D247" s="85" t="str">
        <f>Цены!C237</f>
        <v>м2</v>
      </c>
      <c r="E247" s="152">
        <f t="shared" si="20"/>
        <v>0</v>
      </c>
      <c r="F247" s="86">
        <f>Цены!E237</f>
        <v>461</v>
      </c>
      <c r="G247" s="111">
        <f t="shared" si="19"/>
        <v>0</v>
      </c>
      <c r="H247" s="20"/>
    </row>
    <row r="248" spans="1:8" x14ac:dyDescent="0.2">
      <c r="A248" s="5">
        <v>234</v>
      </c>
      <c r="B248" s="153"/>
      <c r="C248" s="84" t="str">
        <f>Цены!B238</f>
        <v>Штукатурка стен простая (под правило)</v>
      </c>
      <c r="D248" s="85" t="str">
        <f>Цены!C238</f>
        <v>м2</v>
      </c>
      <c r="E248" s="152">
        <f t="shared" si="20"/>
        <v>0</v>
      </c>
      <c r="F248" s="86">
        <f>Цены!E238</f>
        <v>656</v>
      </c>
      <c r="G248" s="111">
        <f t="shared" si="19"/>
        <v>0</v>
      </c>
      <c r="H248" s="20"/>
    </row>
    <row r="249" spans="1:8" ht="25.5" x14ac:dyDescent="0.2">
      <c r="A249" s="5">
        <v>235</v>
      </c>
      <c r="B249" s="153"/>
      <c r="C249" s="84" t="str">
        <f>Цены!B239</f>
        <v>Штукатурка стен по маякам до 3 см гипсовой смесью</v>
      </c>
      <c r="D249" s="85" t="str">
        <f>Цены!C239</f>
        <v>м2</v>
      </c>
      <c r="E249" s="152">
        <f t="shared" si="20"/>
        <v>0</v>
      </c>
      <c r="F249" s="86">
        <f>Цены!E239</f>
        <v>984</v>
      </c>
      <c r="G249" s="111">
        <f t="shared" si="19"/>
        <v>0</v>
      </c>
      <c r="H249" s="20"/>
    </row>
    <row r="250" spans="1:8" ht="25.5" x14ac:dyDescent="0.2">
      <c r="A250" s="5">
        <v>236</v>
      </c>
      <c r="B250" s="153"/>
      <c r="C250" s="84" t="str">
        <f>Цены!B240</f>
        <v>Штукатурка стен по маякам до 5 см гипсовой смесью</v>
      </c>
      <c r="D250" s="85" t="str">
        <f>Цены!C240</f>
        <v>м2</v>
      </c>
      <c r="E250" s="152">
        <f t="shared" si="20"/>
        <v>0</v>
      </c>
      <c r="F250" s="86">
        <f>Цены!E240</f>
        <v>1134</v>
      </c>
      <c r="G250" s="111">
        <f t="shared" si="19"/>
        <v>0</v>
      </c>
      <c r="H250" s="20"/>
    </row>
    <row r="251" spans="1:8" ht="25.5" x14ac:dyDescent="0.2">
      <c r="A251" s="5">
        <v>237</v>
      </c>
      <c r="B251" s="153"/>
      <c r="C251" s="84" t="str">
        <f>Цены!B241</f>
        <v>Штукатурка стен по маякам свыше 5 см гипсовой смесью</v>
      </c>
      <c r="D251" s="85" t="str">
        <f>Цены!C241</f>
        <v>м2</v>
      </c>
      <c r="E251" s="152">
        <f t="shared" si="20"/>
        <v>0</v>
      </c>
      <c r="F251" s="86">
        <f>Цены!E241</f>
        <v>1434</v>
      </c>
      <c r="G251" s="111">
        <f t="shared" si="19"/>
        <v>0</v>
      </c>
      <c r="H251" s="20"/>
    </row>
    <row r="252" spans="1:8" ht="25.5" x14ac:dyDescent="0.2">
      <c r="A252" s="5">
        <v>238</v>
      </c>
      <c r="B252" s="153"/>
      <c r="C252" s="84" t="str">
        <f>Цены!B242</f>
        <v>Штукатурка стен по маякам до 3 см цементной смесью</v>
      </c>
      <c r="D252" s="85" t="str">
        <f>Цены!C242</f>
        <v>м2</v>
      </c>
      <c r="E252" s="152">
        <f t="shared" si="20"/>
        <v>0</v>
      </c>
      <c r="F252" s="86">
        <f>Цены!E242</f>
        <v>1284</v>
      </c>
      <c r="G252" s="111">
        <f t="shared" si="19"/>
        <v>0</v>
      </c>
      <c r="H252" s="20"/>
    </row>
    <row r="253" spans="1:8" ht="25.5" x14ac:dyDescent="0.2">
      <c r="A253" s="5">
        <v>239</v>
      </c>
      <c r="B253" s="153"/>
      <c r="C253" s="84" t="str">
        <f>Цены!B243</f>
        <v>Штукатурка стен по маякам до 5 см цементной смесью</v>
      </c>
      <c r="D253" s="85" t="str">
        <f>Цены!C243</f>
        <v>м2</v>
      </c>
      <c r="E253" s="152">
        <f t="shared" si="20"/>
        <v>0</v>
      </c>
      <c r="F253" s="86">
        <f>Цены!E243</f>
        <v>1434</v>
      </c>
      <c r="G253" s="111">
        <f t="shared" si="19"/>
        <v>0</v>
      </c>
      <c r="H253" s="20"/>
    </row>
    <row r="254" spans="1:8" x14ac:dyDescent="0.2">
      <c r="A254" s="5">
        <v>240</v>
      </c>
      <c r="B254" s="153"/>
      <c r="C254" s="84" t="str">
        <f>Цены!B244</f>
        <v>Протяжка углов штукатуркой</v>
      </c>
      <c r="D254" s="85" t="str">
        <f>Цены!C244</f>
        <v>м/п</v>
      </c>
      <c r="E254" s="152">
        <f>$D$9</f>
        <v>0</v>
      </c>
      <c r="F254" s="86">
        <f>Цены!E244</f>
        <v>372</v>
      </c>
      <c r="G254" s="111">
        <f t="shared" si="19"/>
        <v>0</v>
      </c>
      <c r="H254" s="20"/>
    </row>
    <row r="255" spans="1:8" ht="25.5" x14ac:dyDescent="0.2">
      <c r="A255" s="5">
        <v>241</v>
      </c>
      <c r="B255" s="153"/>
      <c r="C255" s="84" t="str">
        <f>Цены!B245</f>
        <v>Протягивание штукатуркой углов, зон плинтусов, потолков (до 30 см)</v>
      </c>
      <c r="D255" s="85" t="str">
        <f>Цены!C245</f>
        <v>м/п</v>
      </c>
      <c r="E255" s="152">
        <f>$D$9</f>
        <v>0</v>
      </c>
      <c r="F255" s="86">
        <f>Цены!E245</f>
        <v>428</v>
      </c>
      <c r="G255" s="111">
        <f t="shared" si="19"/>
        <v>0</v>
      </c>
      <c r="H255" s="20"/>
    </row>
    <row r="256" spans="1:8" x14ac:dyDescent="0.2">
      <c r="A256" s="5">
        <v>242</v>
      </c>
      <c r="B256" s="153"/>
      <c r="C256" s="84" t="str">
        <f>Цены!B246</f>
        <v>Установка малярного уголка, перфорированного</v>
      </c>
      <c r="D256" s="85" t="str">
        <f>Цены!C246</f>
        <v>м/п</v>
      </c>
      <c r="E256" s="152">
        <v>0</v>
      </c>
      <c r="F256" s="86">
        <f>Цены!E246</f>
        <v>186</v>
      </c>
      <c r="G256" s="111">
        <f t="shared" si="19"/>
        <v>0</v>
      </c>
      <c r="H256" s="20"/>
    </row>
    <row r="257" spans="1:8" x14ac:dyDescent="0.2">
      <c r="A257" s="5">
        <v>243</v>
      </c>
      <c r="B257" s="153"/>
      <c r="C257" s="84" t="str">
        <f>Цены!B247</f>
        <v>Нанесение малярной сетки</v>
      </c>
      <c r="D257" s="85" t="str">
        <f>Цены!C247</f>
        <v>м2</v>
      </c>
      <c r="E257" s="152">
        <f t="shared" ref="E257:E263" si="21">$D$12</f>
        <v>0</v>
      </c>
      <c r="F257" s="86">
        <f>Цены!E247</f>
        <v>180</v>
      </c>
      <c r="G257" s="111">
        <f t="shared" si="19"/>
        <v>0</v>
      </c>
      <c r="H257" s="20"/>
    </row>
    <row r="258" spans="1:8" x14ac:dyDescent="0.2">
      <c r="A258" s="5">
        <v>244</v>
      </c>
      <c r="B258" s="153"/>
      <c r="C258" s="84" t="str">
        <f>Цены!B248</f>
        <v>Базовая шпаклевка стен (с ошкуриванием)</v>
      </c>
      <c r="D258" s="85" t="str">
        <f>Цены!C248</f>
        <v>м2</v>
      </c>
      <c r="E258" s="152">
        <f t="shared" si="21"/>
        <v>0</v>
      </c>
      <c r="F258" s="86">
        <f>Цены!E248</f>
        <v>488</v>
      </c>
      <c r="G258" s="111">
        <f t="shared" si="19"/>
        <v>0</v>
      </c>
      <c r="H258" s="20"/>
    </row>
    <row r="259" spans="1:8" x14ac:dyDescent="0.2">
      <c r="A259" s="5">
        <v>245</v>
      </c>
      <c r="B259" s="153"/>
      <c r="C259" s="84" t="str">
        <f>Цены!B249</f>
        <v>Сплошная шпаклевка в 1 слой (с ошкуриванием)</v>
      </c>
      <c r="D259" s="85" t="str">
        <f>Цены!C249</f>
        <v>м2</v>
      </c>
      <c r="E259" s="152">
        <f t="shared" si="21"/>
        <v>0</v>
      </c>
      <c r="F259" s="86">
        <f>Цены!E249</f>
        <v>548</v>
      </c>
      <c r="G259" s="111">
        <f t="shared" si="19"/>
        <v>0</v>
      </c>
      <c r="H259" s="20"/>
    </row>
    <row r="260" spans="1:8" ht="25.5" x14ac:dyDescent="0.2">
      <c r="A260" s="5">
        <v>246</v>
      </c>
      <c r="B260" s="153"/>
      <c r="C260" s="84" t="str">
        <f>Цены!B250</f>
        <v>Шпаклевка стен под оклейку обоями (с ошкуриванием)</v>
      </c>
      <c r="D260" s="85" t="str">
        <f>Цены!C250</f>
        <v>м2</v>
      </c>
      <c r="E260" s="152">
        <f t="shared" si="21"/>
        <v>0</v>
      </c>
      <c r="F260" s="86">
        <f>Цены!E250</f>
        <v>825</v>
      </c>
      <c r="G260" s="111">
        <f t="shared" si="19"/>
        <v>0</v>
      </c>
      <c r="H260" s="20"/>
    </row>
    <row r="261" spans="1:8" ht="25.5" x14ac:dyDescent="0.2">
      <c r="A261" s="5">
        <v>247</v>
      </c>
      <c r="B261" s="153"/>
      <c r="C261" s="84" t="str">
        <f>Цены!B251</f>
        <v>Финишная шпаклевка стен под окраску (2 слоя с ошкуриванием)</v>
      </c>
      <c r="D261" s="85" t="str">
        <f>Цены!C251</f>
        <v>м2</v>
      </c>
      <c r="E261" s="152">
        <f t="shared" si="21"/>
        <v>0</v>
      </c>
      <c r="F261" s="86">
        <f>Цены!E251</f>
        <v>1200</v>
      </c>
      <c r="G261" s="111">
        <f t="shared" si="19"/>
        <v>0</v>
      </c>
      <c r="H261" s="20"/>
    </row>
    <row r="262" spans="1:8" ht="25.5" x14ac:dyDescent="0.2">
      <c r="A262" s="5">
        <v>248</v>
      </c>
      <c r="B262" s="153"/>
      <c r="C262" s="84" t="str">
        <f>Цены!B252</f>
        <v>Шпаклевка стен ГКЛ под оклейку обоями (с ошкуриванием)</v>
      </c>
      <c r="D262" s="85" t="str">
        <f>Цены!C252</f>
        <v>м2</v>
      </c>
      <c r="E262" s="152">
        <f t="shared" si="21"/>
        <v>0</v>
      </c>
      <c r="F262" s="86">
        <f>Цены!E252</f>
        <v>870</v>
      </c>
      <c r="G262" s="111">
        <f t="shared" si="19"/>
        <v>0</v>
      </c>
      <c r="H262" s="20"/>
    </row>
    <row r="263" spans="1:8" ht="25.5" x14ac:dyDescent="0.2">
      <c r="A263" s="5">
        <v>249</v>
      </c>
      <c r="B263" s="153"/>
      <c r="C263" s="84" t="str">
        <f>Цены!B253</f>
        <v>Финишная Шпаклевка стен ГКЛ под окраску (2 слоя с ошкуриванием)</v>
      </c>
      <c r="D263" s="85" t="str">
        <f>Цены!C253</f>
        <v>м2</v>
      </c>
      <c r="E263" s="152">
        <f t="shared" si="21"/>
        <v>0</v>
      </c>
      <c r="F263" s="86">
        <f>Цены!E253</f>
        <v>900</v>
      </c>
      <c r="G263" s="111">
        <f t="shared" si="19"/>
        <v>0</v>
      </c>
      <c r="H263" s="20"/>
    </row>
    <row r="264" spans="1:8" x14ac:dyDescent="0.2">
      <c r="A264" s="5">
        <v>250</v>
      </c>
      <c r="B264" s="153"/>
      <c r="C264" s="84" t="str">
        <f>Цены!B254</f>
        <v xml:space="preserve">Шпаклевка коробов, ниш </v>
      </c>
      <c r="D264" s="85" t="str">
        <f>Цены!C254</f>
        <v>м/п</v>
      </c>
      <c r="E264" s="152">
        <v>0</v>
      </c>
      <c r="F264" s="86">
        <f>Цены!E254</f>
        <v>780</v>
      </c>
      <c r="G264" s="111">
        <f t="shared" si="19"/>
        <v>0</v>
      </c>
      <c r="H264" s="20"/>
    </row>
    <row r="265" spans="1:8" x14ac:dyDescent="0.2">
      <c r="A265" s="5">
        <v>251</v>
      </c>
      <c r="B265" s="153"/>
      <c r="C265" s="84" t="str">
        <f>Цены!B255</f>
        <v xml:space="preserve">Ошкуривание поверхности стен </v>
      </c>
      <c r="D265" s="85" t="str">
        <f>Цены!C255</f>
        <v>м2</v>
      </c>
      <c r="E265" s="152">
        <f>$D$12</f>
        <v>0</v>
      </c>
      <c r="F265" s="86">
        <f>Цены!E255</f>
        <v>480</v>
      </c>
      <c r="G265" s="111">
        <f t="shared" si="19"/>
        <v>0</v>
      </c>
      <c r="H265" s="20"/>
    </row>
    <row r="266" spans="1:8" x14ac:dyDescent="0.2">
      <c r="A266" s="5">
        <v>252</v>
      </c>
      <c r="B266" s="153"/>
      <c r="C266" s="84" t="str">
        <f>Цены!B256</f>
        <v>Поклейка стеклохолста</v>
      </c>
      <c r="D266" s="85" t="str">
        <f>Цены!C256</f>
        <v>м2</v>
      </c>
      <c r="E266" s="152">
        <f>$D$12</f>
        <v>0</v>
      </c>
      <c r="F266" s="86">
        <f>Цены!E256</f>
        <v>435</v>
      </c>
      <c r="G266" s="111">
        <f t="shared" si="19"/>
        <v>0</v>
      </c>
      <c r="H266" s="20"/>
    </row>
    <row r="267" spans="1:8" ht="25.5" x14ac:dyDescent="0.2">
      <c r="A267" s="5">
        <v>253</v>
      </c>
      <c r="B267" s="153"/>
      <c r="C267" s="84" t="str">
        <f>Цены!B257</f>
        <v xml:space="preserve">Устройство ниш глубиной до 7 см в кирпичных стенах </v>
      </c>
      <c r="D267" s="85" t="str">
        <f>Цены!C257</f>
        <v>м/п</v>
      </c>
      <c r="E267" s="152">
        <v>1</v>
      </c>
      <c r="F267" s="86">
        <f>Цены!E257</f>
        <v>2250</v>
      </c>
      <c r="G267" s="111">
        <f>E267*F267</f>
        <v>2250</v>
      </c>
      <c r="H267" s="20"/>
    </row>
    <row r="268" spans="1:8" x14ac:dyDescent="0.2">
      <c r="A268" s="5">
        <v>254</v>
      </c>
      <c r="B268" s="153"/>
      <c r="C268" s="84" t="str">
        <f>Цены!B258</f>
        <v>Устройство деревянной обрешетки стены</v>
      </c>
      <c r="D268" s="85" t="str">
        <f>Цены!C258</f>
        <v>м2</v>
      </c>
      <c r="E268" s="152">
        <f>$D$12</f>
        <v>0</v>
      </c>
      <c r="F268" s="86">
        <f>Цены!E258</f>
        <v>518</v>
      </c>
      <c r="G268" s="111">
        <f>E268*F268</f>
        <v>0</v>
      </c>
      <c r="H268" s="20"/>
    </row>
    <row r="269" spans="1:8" x14ac:dyDescent="0.2">
      <c r="A269" s="5">
        <v>255</v>
      </c>
      <c r="B269" s="9" t="str">
        <f>IF(SUM(B270:B281)&gt;0,1,"")</f>
        <v/>
      </c>
      <c r="C269" s="428" t="s">
        <v>49</v>
      </c>
      <c r="D269" s="428"/>
      <c r="E269" s="428"/>
      <c r="F269" s="428"/>
      <c r="G269" s="428"/>
      <c r="H269" s="20"/>
    </row>
    <row r="270" spans="1:8" x14ac:dyDescent="0.2">
      <c r="A270" s="5">
        <v>256</v>
      </c>
      <c r="B270" s="153"/>
      <c r="C270" s="84" t="str">
        <f>Цены!B260</f>
        <v>Грунтовка откосов, углов</v>
      </c>
      <c r="D270" s="85" t="str">
        <f>Цены!C260</f>
        <v>м/п</v>
      </c>
      <c r="E270" s="152">
        <f t="shared" ref="E270:E281" si="22">$G$13</f>
        <v>0</v>
      </c>
      <c r="F270" s="86">
        <f>Цены!E260</f>
        <v>98</v>
      </c>
      <c r="G270" s="111">
        <f t="shared" ref="G270:G281" si="23">E270*F270</f>
        <v>0</v>
      </c>
      <c r="H270" s="20"/>
    </row>
    <row r="271" spans="1:8" ht="25.5" x14ac:dyDescent="0.2">
      <c r="A271" s="5">
        <v>257</v>
      </c>
      <c r="B271" s="153"/>
      <c r="C271" s="84" t="str">
        <f>Цены!B261</f>
        <v xml:space="preserve">Установка штукатурных уголков ( перфорированных) </v>
      </c>
      <c r="D271" s="85" t="str">
        <f>Цены!C261</f>
        <v>м/п</v>
      </c>
      <c r="E271" s="152">
        <f t="shared" si="22"/>
        <v>0</v>
      </c>
      <c r="F271" s="86">
        <f>Цены!E261</f>
        <v>188</v>
      </c>
      <c r="G271" s="111">
        <f t="shared" si="23"/>
        <v>0</v>
      </c>
      <c r="H271" s="20"/>
    </row>
    <row r="272" spans="1:8" x14ac:dyDescent="0.2">
      <c r="A272" s="5">
        <v>258</v>
      </c>
      <c r="B272" s="153"/>
      <c r="C272" s="84" t="str">
        <f>Цены!B262</f>
        <v>Штукатурка откосов до 40 см, углов</v>
      </c>
      <c r="D272" s="85" t="str">
        <f>Цены!C262</f>
        <v>м/п</v>
      </c>
      <c r="E272" s="152">
        <f t="shared" si="22"/>
        <v>0</v>
      </c>
      <c r="F272" s="86">
        <f>Цены!E262</f>
        <v>683</v>
      </c>
      <c r="G272" s="111">
        <f t="shared" si="23"/>
        <v>0</v>
      </c>
      <c r="H272" s="20"/>
    </row>
    <row r="273" spans="1:8" x14ac:dyDescent="0.2">
      <c r="A273" s="5">
        <v>259</v>
      </c>
      <c r="B273" s="153"/>
      <c r="C273" s="84" t="str">
        <f>Цены!B263</f>
        <v>Штукатурка откосов от 40 до 60 см, углов</v>
      </c>
      <c r="D273" s="85" t="str">
        <f>Цены!C263</f>
        <v>м/п</v>
      </c>
      <c r="E273" s="152">
        <f t="shared" si="22"/>
        <v>0</v>
      </c>
      <c r="F273" s="86">
        <f>Цены!E263</f>
        <v>713</v>
      </c>
      <c r="G273" s="111">
        <f t="shared" si="23"/>
        <v>0</v>
      </c>
      <c r="H273" s="20"/>
    </row>
    <row r="274" spans="1:8" x14ac:dyDescent="0.2">
      <c r="A274" s="5">
        <v>260</v>
      </c>
      <c r="B274" s="153"/>
      <c r="C274" s="84" t="str">
        <f>Цены!B264</f>
        <v>Штукатурка откосов арочных</v>
      </c>
      <c r="D274" s="85" t="str">
        <f>Цены!C264</f>
        <v>м/п</v>
      </c>
      <c r="E274" s="152">
        <f t="shared" si="22"/>
        <v>0</v>
      </c>
      <c r="F274" s="86">
        <f>Цены!E264</f>
        <v>1193</v>
      </c>
      <c r="G274" s="111">
        <f t="shared" si="23"/>
        <v>0</v>
      </c>
      <c r="H274" s="20"/>
    </row>
    <row r="275" spans="1:8" x14ac:dyDescent="0.2">
      <c r="A275" s="5">
        <v>261</v>
      </c>
      <c r="B275" s="153"/>
      <c r="C275" s="84" t="str">
        <f>Цены!B265</f>
        <v>Утепление откосов</v>
      </c>
      <c r="D275" s="85" t="str">
        <f>Цены!C265</f>
        <v>м/п</v>
      </c>
      <c r="E275" s="152">
        <f t="shared" si="22"/>
        <v>0</v>
      </c>
      <c r="F275" s="86">
        <f>Цены!E265</f>
        <v>171</v>
      </c>
      <c r="G275" s="111">
        <f t="shared" si="23"/>
        <v>0</v>
      </c>
      <c r="H275" s="20"/>
    </row>
    <row r="276" spans="1:8" x14ac:dyDescent="0.2">
      <c r="A276" s="5">
        <v>262</v>
      </c>
      <c r="B276" s="153"/>
      <c r="C276" s="84" t="str">
        <f>Цены!B266</f>
        <v>Запенивание стыков</v>
      </c>
      <c r="D276" s="85" t="str">
        <f>Цены!C266</f>
        <v>м/п</v>
      </c>
      <c r="E276" s="152">
        <f t="shared" si="22"/>
        <v>0</v>
      </c>
      <c r="F276" s="86">
        <f>Цены!E266</f>
        <v>189</v>
      </c>
      <c r="G276" s="111">
        <f t="shared" si="23"/>
        <v>0</v>
      </c>
      <c r="H276" s="20"/>
    </row>
    <row r="277" spans="1:8" x14ac:dyDescent="0.2">
      <c r="A277" s="5">
        <v>263</v>
      </c>
      <c r="B277" s="153"/>
      <c r="C277" s="84" t="str">
        <f>Цены!B267</f>
        <v>Устройство откосов из ГКЛ</v>
      </c>
      <c r="D277" s="85" t="str">
        <f>Цены!C267</f>
        <v>м/п</v>
      </c>
      <c r="E277" s="152">
        <f t="shared" si="22"/>
        <v>0</v>
      </c>
      <c r="F277" s="86">
        <f>Цены!E267</f>
        <v>1238</v>
      </c>
      <c r="G277" s="111">
        <f t="shared" si="23"/>
        <v>0</v>
      </c>
      <c r="H277" s="20"/>
    </row>
    <row r="278" spans="1:8" x14ac:dyDescent="0.2">
      <c r="A278" s="5">
        <v>264</v>
      </c>
      <c r="B278" s="153"/>
      <c r="C278" s="84" t="str">
        <f>Цены!B268</f>
        <v xml:space="preserve">Оклейка стеклохолстом / малярной сеткой откосов </v>
      </c>
      <c r="D278" s="85" t="str">
        <f>Цены!C268</f>
        <v>м/п</v>
      </c>
      <c r="E278" s="152">
        <f t="shared" si="22"/>
        <v>0</v>
      </c>
      <c r="F278" s="86">
        <f>Цены!E268</f>
        <v>323</v>
      </c>
      <c r="G278" s="111">
        <f t="shared" si="23"/>
        <v>0</v>
      </c>
      <c r="H278" s="20"/>
    </row>
    <row r="279" spans="1:8" x14ac:dyDescent="0.2">
      <c r="A279" s="5">
        <v>265</v>
      </c>
      <c r="B279" s="153"/>
      <c r="C279" s="84" t="str">
        <f>Цены!B269</f>
        <v>Шпаклевка откосов, углов</v>
      </c>
      <c r="D279" s="85" t="str">
        <f>Цены!C269</f>
        <v>м/п</v>
      </c>
      <c r="E279" s="152">
        <f t="shared" si="22"/>
        <v>0</v>
      </c>
      <c r="F279" s="86">
        <f>Цены!E269</f>
        <v>870</v>
      </c>
      <c r="G279" s="111">
        <f t="shared" si="23"/>
        <v>0</v>
      </c>
      <c r="H279" s="20"/>
    </row>
    <row r="280" spans="1:8" x14ac:dyDescent="0.2">
      <c r="A280" s="5">
        <v>266</v>
      </c>
      <c r="B280" s="153"/>
      <c r="C280" s="84" t="str">
        <f>Цены!B270</f>
        <v>Формирование дверного проема</v>
      </c>
      <c r="D280" s="85" t="str">
        <f>Цены!C270</f>
        <v>м/п</v>
      </c>
      <c r="E280" s="152">
        <f t="shared" si="22"/>
        <v>0</v>
      </c>
      <c r="F280" s="86">
        <f>Цены!E270</f>
        <v>2250</v>
      </c>
      <c r="G280" s="111">
        <f t="shared" si="23"/>
        <v>0</v>
      </c>
      <c r="H280" s="20"/>
    </row>
    <row r="281" spans="1:8" x14ac:dyDescent="0.2">
      <c r="A281" s="5">
        <v>267</v>
      </c>
      <c r="B281" s="153"/>
      <c r="C281" s="84" t="str">
        <f>Цены!B271</f>
        <v>Шпаклевка откосов под окраску</v>
      </c>
      <c r="D281" s="85" t="str">
        <f>Цены!C271</f>
        <v>м/п</v>
      </c>
      <c r="E281" s="152">
        <f t="shared" si="22"/>
        <v>0</v>
      </c>
      <c r="F281" s="86">
        <f>Цены!E271</f>
        <v>870</v>
      </c>
      <c r="G281" s="111">
        <f t="shared" si="23"/>
        <v>0</v>
      </c>
      <c r="H281" s="20"/>
    </row>
    <row r="282" spans="1:8" ht="12.95" customHeight="1" x14ac:dyDescent="0.2">
      <c r="A282" s="5">
        <v>268</v>
      </c>
      <c r="B282" s="9" t="str">
        <f>IF(SUM(B283:B331)&gt;0,1,"")</f>
        <v/>
      </c>
      <c r="C282" s="428" t="s">
        <v>59</v>
      </c>
      <c r="D282" s="428"/>
      <c r="E282" s="428"/>
      <c r="F282" s="428"/>
      <c r="G282" s="428"/>
      <c r="H282" s="20"/>
    </row>
    <row r="283" spans="1:8" x14ac:dyDescent="0.2">
      <c r="A283" s="5">
        <v>269</v>
      </c>
      <c r="B283" s="153"/>
      <c r="C283" s="84" t="str">
        <f>Цены!B273</f>
        <v xml:space="preserve">Грунтовка потолков </v>
      </c>
      <c r="D283" s="85" t="str">
        <f>Цены!C273</f>
        <v>м2</v>
      </c>
      <c r="E283" s="152">
        <f t="shared" ref="E283:E291" si="24">$D$10</f>
        <v>0</v>
      </c>
      <c r="F283" s="86">
        <f>Цены!E273</f>
        <v>150</v>
      </c>
      <c r="G283" s="111">
        <f t="shared" ref="G283:G314" si="25">E283*F283</f>
        <v>0</v>
      </c>
      <c r="H283" s="20"/>
    </row>
    <row r="284" spans="1:8" x14ac:dyDescent="0.2">
      <c r="A284" s="5">
        <v>270</v>
      </c>
      <c r="B284" s="153"/>
      <c r="C284" s="84" t="str">
        <f>Цены!B274</f>
        <v xml:space="preserve">Грунтовка потолков второй и последующие слои </v>
      </c>
      <c r="D284" s="85" t="str">
        <f>Цены!C274</f>
        <v>м2</v>
      </c>
      <c r="E284" s="152">
        <f t="shared" si="24"/>
        <v>0</v>
      </c>
      <c r="F284" s="86">
        <f>Цены!E274</f>
        <v>150</v>
      </c>
      <c r="G284" s="111">
        <f t="shared" si="25"/>
        <v>0</v>
      </c>
      <c r="H284" s="20"/>
    </row>
    <row r="285" spans="1:8" x14ac:dyDescent="0.2">
      <c r="A285" s="5">
        <v>271</v>
      </c>
      <c r="B285" s="153"/>
      <c r="C285" s="84" t="str">
        <f>Цены!B275</f>
        <v>Грунтовка потолков бетонконтактом</v>
      </c>
      <c r="D285" s="85" t="str">
        <f>Цены!C275</f>
        <v>м2</v>
      </c>
      <c r="E285" s="152">
        <f t="shared" si="24"/>
        <v>0</v>
      </c>
      <c r="F285" s="86">
        <f>Цены!E275</f>
        <v>225</v>
      </c>
      <c r="G285" s="111">
        <f t="shared" si="25"/>
        <v>0</v>
      </c>
      <c r="H285" s="20"/>
    </row>
    <row r="286" spans="1:8" x14ac:dyDescent="0.2">
      <c r="A286" s="5">
        <v>272</v>
      </c>
      <c r="B286" s="153"/>
      <c r="C286" s="84" t="str">
        <f>Цены!B276</f>
        <v xml:space="preserve">Гидроизоляция потолков </v>
      </c>
      <c r="D286" s="85" t="str">
        <f>Цены!C276</f>
        <v>м2</v>
      </c>
      <c r="E286" s="152">
        <f t="shared" si="24"/>
        <v>0</v>
      </c>
      <c r="F286" s="86">
        <f>Цены!E276</f>
        <v>600</v>
      </c>
      <c r="G286" s="111">
        <f t="shared" si="25"/>
        <v>0</v>
      </c>
      <c r="H286" s="20"/>
    </row>
    <row r="287" spans="1:8" x14ac:dyDescent="0.2">
      <c r="A287" s="5">
        <v>273</v>
      </c>
      <c r="B287" s="153"/>
      <c r="C287" s="84" t="str">
        <f>Цены!B277</f>
        <v>Обработка анти плесенью(потолок)</v>
      </c>
      <c r="D287" s="85" t="str">
        <f>Цены!C277</f>
        <v>м2</v>
      </c>
      <c r="E287" s="152">
        <f t="shared" si="24"/>
        <v>0</v>
      </c>
      <c r="F287" s="86">
        <f>Цены!E277</f>
        <v>294</v>
      </c>
      <c r="G287" s="111">
        <f t="shared" si="25"/>
        <v>0</v>
      </c>
      <c r="H287" s="20"/>
    </row>
    <row r="288" spans="1:8" ht="25.5" x14ac:dyDescent="0.2">
      <c r="A288" s="5">
        <v>274</v>
      </c>
      <c r="B288" s="153"/>
      <c r="C288" s="84" t="str">
        <f>Цены!B278</f>
        <v xml:space="preserve">Монтаж металлической штукатурной сетки на потолке </v>
      </c>
      <c r="D288" s="85" t="str">
        <f>Цены!C278</f>
        <v>м2</v>
      </c>
      <c r="E288" s="152">
        <f t="shared" si="24"/>
        <v>0</v>
      </c>
      <c r="F288" s="86">
        <f>Цены!E278</f>
        <v>563</v>
      </c>
      <c r="G288" s="111">
        <f t="shared" si="25"/>
        <v>0</v>
      </c>
      <c r="H288" s="20"/>
    </row>
    <row r="289" spans="1:8" x14ac:dyDescent="0.2">
      <c r="A289" s="5">
        <v>275</v>
      </c>
      <c r="B289" s="153"/>
      <c r="C289" s="84" t="str">
        <f>Цены!B279</f>
        <v>Штукатурка потолков простая (под провило)</v>
      </c>
      <c r="D289" s="85" t="str">
        <f>Цены!C279</f>
        <v>м2</v>
      </c>
      <c r="E289" s="152">
        <f t="shared" si="24"/>
        <v>0</v>
      </c>
      <c r="F289" s="86">
        <f>Цены!E279</f>
        <v>794</v>
      </c>
      <c r="G289" s="111">
        <f t="shared" si="25"/>
        <v>0</v>
      </c>
      <c r="H289" s="20"/>
    </row>
    <row r="290" spans="1:8" x14ac:dyDescent="0.2">
      <c r="A290" s="5">
        <v>276</v>
      </c>
      <c r="B290" s="153"/>
      <c r="C290" s="84" t="str">
        <f>Цены!B280</f>
        <v>Штукатурка улучшенная до 1 см гипсовой смесью</v>
      </c>
      <c r="D290" s="85" t="str">
        <f>Цены!C280</f>
        <v>м2</v>
      </c>
      <c r="E290" s="152">
        <f t="shared" si="24"/>
        <v>0</v>
      </c>
      <c r="F290" s="86">
        <f>Цены!E280</f>
        <v>987</v>
      </c>
      <c r="G290" s="111">
        <f t="shared" si="25"/>
        <v>0</v>
      </c>
      <c r="H290" s="20"/>
    </row>
    <row r="291" spans="1:8" ht="25.5" x14ac:dyDescent="0.2">
      <c r="A291" s="5">
        <v>277</v>
      </c>
      <c r="B291" s="153"/>
      <c r="C291" s="84" t="str">
        <f>Цены!B281</f>
        <v>Штукатурка потолков по маякам до 3 см гипсовой смесью</v>
      </c>
      <c r="D291" s="85" t="str">
        <f>Цены!C281</f>
        <v>м2</v>
      </c>
      <c r="E291" s="152">
        <f t="shared" si="24"/>
        <v>0</v>
      </c>
      <c r="F291" s="86">
        <f>Цены!E281</f>
        <v>1265</v>
      </c>
      <c r="G291" s="111">
        <f t="shared" si="25"/>
        <v>0</v>
      </c>
      <c r="H291" s="20"/>
    </row>
    <row r="292" spans="1:8" x14ac:dyDescent="0.2">
      <c r="A292" s="5">
        <v>278</v>
      </c>
      <c r="B292" s="153"/>
      <c r="C292" s="84" t="str">
        <f>Цены!B282</f>
        <v>Заделка трещин рустов</v>
      </c>
      <c r="D292" s="85" t="str">
        <f>Цены!C282</f>
        <v>м/п</v>
      </c>
      <c r="E292" s="152">
        <f>$D$9</f>
        <v>0</v>
      </c>
      <c r="F292" s="86">
        <f>Цены!E282</f>
        <v>213</v>
      </c>
      <c r="G292" s="111">
        <f t="shared" si="25"/>
        <v>0</v>
      </c>
      <c r="H292" s="20"/>
    </row>
    <row r="293" spans="1:8" x14ac:dyDescent="0.2">
      <c r="A293" s="5">
        <v>279</v>
      </c>
      <c r="B293" s="153"/>
      <c r="C293" s="84" t="str">
        <f>Цены!B283</f>
        <v>Устройство теплоизоляции пеноплексом</v>
      </c>
      <c r="D293" s="85" t="str">
        <f>Цены!C283</f>
        <v>м2</v>
      </c>
      <c r="E293" s="152">
        <f t="shared" ref="E293:E299" si="26">$D$10</f>
        <v>0</v>
      </c>
      <c r="F293" s="86">
        <f>Цены!E283</f>
        <v>518</v>
      </c>
      <c r="G293" s="111">
        <f t="shared" si="25"/>
        <v>0</v>
      </c>
      <c r="H293" s="20"/>
    </row>
    <row r="294" spans="1:8" ht="25.5" x14ac:dyDescent="0.2">
      <c r="A294" s="5">
        <v>280</v>
      </c>
      <c r="B294" s="153"/>
      <c r="C294" s="84" t="str">
        <f>Цены!B284</f>
        <v>Устройство тепло/звукоизоляции минеральной ватой</v>
      </c>
      <c r="D294" s="85" t="str">
        <f>Цены!C284</f>
        <v>м2</v>
      </c>
      <c r="E294" s="152">
        <f t="shared" si="26"/>
        <v>0</v>
      </c>
      <c r="F294" s="86">
        <f>Цены!E284</f>
        <v>938</v>
      </c>
      <c r="G294" s="111">
        <f t="shared" si="25"/>
        <v>0</v>
      </c>
      <c r="H294" s="20"/>
    </row>
    <row r="295" spans="1:8" x14ac:dyDescent="0.2">
      <c r="A295" s="5">
        <v>281</v>
      </c>
      <c r="B295" s="153"/>
      <c r="C295" s="84" t="str">
        <f>Цены!B285</f>
        <v>Устройство шумоизоляционного мата на потолоке</v>
      </c>
      <c r="D295" s="85" t="str">
        <f>Цены!C285</f>
        <v>м2</v>
      </c>
      <c r="E295" s="152">
        <f t="shared" si="26"/>
        <v>0</v>
      </c>
      <c r="F295" s="86">
        <f>Цены!E285</f>
        <v>1350</v>
      </c>
      <c r="G295" s="111">
        <f t="shared" si="25"/>
        <v>0</v>
      </c>
      <c r="H295" s="20"/>
    </row>
    <row r="296" spans="1:8" x14ac:dyDescent="0.2">
      <c r="A296" s="5">
        <v>282</v>
      </c>
      <c r="B296" s="153"/>
      <c r="C296" s="84" t="str">
        <f>Цены!B286</f>
        <v>Устройство пароизоляции</v>
      </c>
      <c r="D296" s="85" t="str">
        <f>Цены!C286</f>
        <v>м2</v>
      </c>
      <c r="E296" s="152">
        <f t="shared" si="26"/>
        <v>0</v>
      </c>
      <c r="F296" s="86">
        <f>Цены!E286</f>
        <v>215</v>
      </c>
      <c r="G296" s="111">
        <f t="shared" si="25"/>
        <v>0</v>
      </c>
      <c r="H296" s="20"/>
    </row>
    <row r="297" spans="1:8" x14ac:dyDescent="0.2">
      <c r="A297" s="5">
        <v>283</v>
      </c>
      <c r="B297" s="153"/>
      <c r="C297" s="84" t="str">
        <f>Цены!B287</f>
        <v>Устройство деревянной обрешетки</v>
      </c>
      <c r="D297" s="85" t="str">
        <f>Цены!C287</f>
        <v>м2</v>
      </c>
      <c r="E297" s="152">
        <f t="shared" si="26"/>
        <v>0</v>
      </c>
      <c r="F297" s="86">
        <f>Цены!E287</f>
        <v>555</v>
      </c>
      <c r="G297" s="111">
        <f t="shared" si="25"/>
        <v>0</v>
      </c>
      <c r="H297" s="20"/>
    </row>
    <row r="298" spans="1:8" ht="25.5" x14ac:dyDescent="0.2">
      <c r="A298" s="5">
        <v>284</v>
      </c>
      <c r="B298" s="153"/>
      <c r="C298" s="84" t="str">
        <f>Цены!B288</f>
        <v>Устройство потолков из ГКЛ ( с устройством каркаса)</v>
      </c>
      <c r="D298" s="85" t="str">
        <f>Цены!C288</f>
        <v>м2</v>
      </c>
      <c r="E298" s="152">
        <f t="shared" si="26"/>
        <v>0</v>
      </c>
      <c r="F298" s="86">
        <f>Цены!E288</f>
        <v>2475</v>
      </c>
      <c r="G298" s="111">
        <f t="shared" si="25"/>
        <v>0</v>
      </c>
      <c r="H298" s="20"/>
    </row>
    <row r="299" spans="1:8" ht="25.5" x14ac:dyDescent="0.2">
      <c r="A299" s="5">
        <v>285</v>
      </c>
      <c r="B299" s="153"/>
      <c r="C299" s="84" t="str">
        <f>Цены!B289</f>
        <v>Устройство потолков из ГКЛ в 2 слоя ( с устройством каркаса)</v>
      </c>
      <c r="D299" s="85" t="str">
        <f>Цены!C289</f>
        <v>м2</v>
      </c>
      <c r="E299" s="152">
        <f t="shared" si="26"/>
        <v>0</v>
      </c>
      <c r="F299" s="86">
        <f>Цены!E289</f>
        <v>2918</v>
      </c>
      <c r="G299" s="111">
        <f t="shared" si="25"/>
        <v>0</v>
      </c>
      <c r="H299" s="20"/>
    </row>
    <row r="300" spans="1:8" x14ac:dyDescent="0.2">
      <c r="A300" s="5">
        <v>286</v>
      </c>
      <c r="B300" s="153"/>
      <c r="C300" s="84" t="str">
        <f>Цены!B290</f>
        <v xml:space="preserve">Устройство коробов из ГКЛ  на потолке </v>
      </c>
      <c r="D300" s="85" t="str">
        <f>Цены!C290</f>
        <v>м/п</v>
      </c>
      <c r="E300" s="152">
        <v>1</v>
      </c>
      <c r="F300" s="86">
        <f>Цены!E290</f>
        <v>3218</v>
      </c>
      <c r="G300" s="111">
        <f t="shared" si="25"/>
        <v>3218</v>
      </c>
      <c r="H300" s="20"/>
    </row>
    <row r="301" spans="1:8" ht="25.5" x14ac:dyDescent="0.2">
      <c r="A301" s="5">
        <v>287</v>
      </c>
      <c r="B301" s="153"/>
      <c r="C301" s="84" t="str">
        <f>Цены!B291</f>
        <v>Устройство коробов из ГКЛ на потолке с нишей для скрытой подсветки</v>
      </c>
      <c r="D301" s="85" t="str">
        <f>Цены!C291</f>
        <v>м/п</v>
      </c>
      <c r="E301" s="152">
        <v>1</v>
      </c>
      <c r="F301" s="86">
        <f>Цены!E291</f>
        <v>3683</v>
      </c>
      <c r="G301" s="111">
        <f t="shared" si="25"/>
        <v>3683</v>
      </c>
      <c r="H301" s="20"/>
    </row>
    <row r="302" spans="1:8" ht="25.5" x14ac:dyDescent="0.2">
      <c r="A302" s="5">
        <v>288</v>
      </c>
      <c r="B302" s="153"/>
      <c r="C302" s="84" t="str">
        <f>Цены!B292</f>
        <v>Устройство потолков из ГКЛ в 2 уровня прямолинейного</v>
      </c>
      <c r="D302" s="85" t="str">
        <f>Цены!C292</f>
        <v>м2</v>
      </c>
      <c r="E302" s="152">
        <f>$D$10</f>
        <v>0</v>
      </c>
      <c r="F302" s="86">
        <f>Цены!E292</f>
        <v>3975</v>
      </c>
      <c r="G302" s="111">
        <f t="shared" si="25"/>
        <v>0</v>
      </c>
      <c r="H302" s="20"/>
    </row>
    <row r="303" spans="1:8" ht="25.5" x14ac:dyDescent="0.2">
      <c r="A303" s="5">
        <v>289</v>
      </c>
      <c r="B303" s="153"/>
      <c r="C303" s="84" t="str">
        <f>Цены!B293</f>
        <v>Устройство потолков из ГКЛ в 2 уровня криволинейного</v>
      </c>
      <c r="D303" s="85" t="str">
        <f>Цены!C293</f>
        <v>м2</v>
      </c>
      <c r="E303" s="152">
        <f>$D$10</f>
        <v>0</v>
      </c>
      <c r="F303" s="86">
        <f>Цены!E293</f>
        <v>4860</v>
      </c>
      <c r="G303" s="111">
        <f t="shared" si="25"/>
        <v>0</v>
      </c>
      <c r="H303" s="20"/>
    </row>
    <row r="304" spans="1:8" ht="25.5" x14ac:dyDescent="0.2">
      <c r="A304" s="5">
        <v>290</v>
      </c>
      <c r="B304" s="153"/>
      <c r="C304" s="84" t="str">
        <f>Цены!B294</f>
        <v xml:space="preserve">Монтаж ниши для парящего потолка из гипсокартона </v>
      </c>
      <c r="D304" s="85" t="str">
        <f>Цены!C294</f>
        <v>м/п</v>
      </c>
      <c r="E304" s="152">
        <f>$D$9</f>
        <v>0</v>
      </c>
      <c r="F304" s="86">
        <f>Цены!E294</f>
        <v>3683</v>
      </c>
      <c r="G304" s="111">
        <f t="shared" si="25"/>
        <v>0</v>
      </c>
      <c r="H304" s="20"/>
    </row>
    <row r="305" spans="1:8" x14ac:dyDescent="0.2">
      <c r="A305" s="5">
        <v>291</v>
      </c>
      <c r="B305" s="153"/>
      <c r="C305" s="84" t="str">
        <f>Цены!B295</f>
        <v xml:space="preserve">Монтаж полки из ГКЛ  для скрытой подсветки </v>
      </c>
      <c r="D305" s="85" t="str">
        <f>Цены!C295</f>
        <v>м/п</v>
      </c>
      <c r="E305" s="152">
        <f>$D$9</f>
        <v>0</v>
      </c>
      <c r="F305" s="86">
        <f>Цены!E295</f>
        <v>2468</v>
      </c>
      <c r="G305" s="111">
        <f t="shared" si="25"/>
        <v>0</v>
      </c>
      <c r="H305" s="20"/>
    </row>
    <row r="306" spans="1:8" x14ac:dyDescent="0.2">
      <c r="A306" s="5">
        <v>292</v>
      </c>
      <c r="B306" s="153"/>
      <c r="C306" s="84" t="str">
        <f>Цены!B296</f>
        <v>Монтаж ниши из ГКЛ для скрытого карниза</v>
      </c>
      <c r="D306" s="85" t="str">
        <f>Цены!C296</f>
        <v>м/п</v>
      </c>
      <c r="E306" s="152">
        <f>$D$9</f>
        <v>0</v>
      </c>
      <c r="F306" s="86">
        <f>Цены!E296</f>
        <v>1853</v>
      </c>
      <c r="G306" s="111">
        <f t="shared" si="25"/>
        <v>0</v>
      </c>
      <c r="H306" s="20"/>
    </row>
    <row r="307" spans="1:8" x14ac:dyDescent="0.2">
      <c r="A307" s="5">
        <v>293</v>
      </c>
      <c r="B307" s="153"/>
      <c r="C307" s="84" t="str">
        <f>Цены!B297</f>
        <v>Устройство закладной на потолке</v>
      </c>
      <c r="D307" s="85" t="str">
        <f>Цены!C297</f>
        <v>м/п</v>
      </c>
      <c r="E307" s="152">
        <f>$D$10</f>
        <v>0</v>
      </c>
      <c r="F307" s="86">
        <f>Цены!E297</f>
        <v>300</v>
      </c>
      <c r="G307" s="111">
        <f t="shared" si="25"/>
        <v>0</v>
      </c>
      <c r="H307" s="20"/>
    </row>
    <row r="308" spans="1:8" ht="25.5" x14ac:dyDescent="0.2">
      <c r="A308" s="5">
        <v>294</v>
      </c>
      <c r="B308" s="153"/>
      <c r="C308" s="84" t="str">
        <f>Цены!B298</f>
        <v xml:space="preserve">Устройство криволинейных коробов из ГКЛ на потолке </v>
      </c>
      <c r="D308" s="85" t="str">
        <f>Цены!C298</f>
        <v>м/п</v>
      </c>
      <c r="E308" s="152">
        <f>$D$9</f>
        <v>0</v>
      </c>
      <c r="F308" s="86">
        <f>Цены!E298</f>
        <v>4215</v>
      </c>
      <c r="G308" s="111">
        <f t="shared" si="25"/>
        <v>0</v>
      </c>
      <c r="H308" s="20"/>
    </row>
    <row r="309" spans="1:8" x14ac:dyDescent="0.2">
      <c r="A309" s="5">
        <v>295</v>
      </c>
      <c r="B309" s="153"/>
      <c r="C309" s="84" t="str">
        <f>Цены!B299</f>
        <v>Установка уголков перфорированных арочных</v>
      </c>
      <c r="D309" s="85" t="str">
        <f>Цены!C299</f>
        <v>м/п</v>
      </c>
      <c r="E309" s="152">
        <f>$D$9</f>
        <v>0</v>
      </c>
      <c r="F309" s="86">
        <f>Цены!E299</f>
        <v>338</v>
      </c>
      <c r="G309" s="111">
        <f t="shared" si="25"/>
        <v>0</v>
      </c>
      <c r="H309" s="20"/>
    </row>
    <row r="310" spans="1:8" x14ac:dyDescent="0.2">
      <c r="A310" s="5">
        <v>296</v>
      </c>
      <c r="B310" s="153"/>
      <c r="C310" s="84" t="str">
        <f>Цены!B300</f>
        <v>Установка уголков перфорированных</v>
      </c>
      <c r="D310" s="85" t="str">
        <f>Цены!C300</f>
        <v>м/п</v>
      </c>
      <c r="E310" s="152">
        <f>$D$10</f>
        <v>0</v>
      </c>
      <c r="F310" s="86">
        <f>Цены!E300</f>
        <v>263</v>
      </c>
      <c r="G310" s="111">
        <f t="shared" si="25"/>
        <v>0</v>
      </c>
      <c r="H310" s="20"/>
    </row>
    <row r="311" spans="1:8" x14ac:dyDescent="0.2">
      <c r="A311" s="5">
        <v>297</v>
      </c>
      <c r="B311" s="153"/>
      <c r="C311" s="84" t="str">
        <f>Цены!B301</f>
        <v>Проклейка швов ГКЛ серпянкой/малярной лентой</v>
      </c>
      <c r="D311" s="85" t="str">
        <f>Цены!C301</f>
        <v>м/п</v>
      </c>
      <c r="E311" s="152">
        <f>$D$9</f>
        <v>0</v>
      </c>
      <c r="F311" s="86">
        <f>Цены!E301</f>
        <v>188</v>
      </c>
      <c r="G311" s="111">
        <f t="shared" si="25"/>
        <v>0</v>
      </c>
      <c r="H311" s="20"/>
    </row>
    <row r="312" spans="1:8" x14ac:dyDescent="0.2">
      <c r="A312" s="5">
        <v>298</v>
      </c>
      <c r="B312" s="153"/>
      <c r="C312" s="84" t="str">
        <f>Цены!B302</f>
        <v>Поклейка  стеклохолста(потолок)</v>
      </c>
      <c r="D312" s="85" t="str">
        <f>Цены!C302</f>
        <v>м2</v>
      </c>
      <c r="E312" s="152">
        <f t="shared" ref="E312:E320" si="27">$D$10</f>
        <v>0</v>
      </c>
      <c r="F312" s="86">
        <f>Цены!E302</f>
        <v>428</v>
      </c>
      <c r="G312" s="111">
        <f t="shared" si="25"/>
        <v>0</v>
      </c>
      <c r="H312" s="20"/>
    </row>
    <row r="313" spans="1:8" x14ac:dyDescent="0.2">
      <c r="A313" s="5">
        <v>299</v>
      </c>
      <c r="B313" s="153"/>
      <c r="C313" s="84" t="str">
        <f>Цены!B303</f>
        <v xml:space="preserve">Монтаж малярной сетки / серпянки </v>
      </c>
      <c r="D313" s="85" t="str">
        <f>Цены!C303</f>
        <v>м/п</v>
      </c>
      <c r="E313" s="152">
        <f t="shared" si="27"/>
        <v>0</v>
      </c>
      <c r="F313" s="86">
        <f>Цены!E303</f>
        <v>188</v>
      </c>
      <c r="G313" s="111">
        <f t="shared" si="25"/>
        <v>0</v>
      </c>
      <c r="H313" s="20"/>
    </row>
    <row r="314" spans="1:8" x14ac:dyDescent="0.2">
      <c r="A314" s="5">
        <v>300</v>
      </c>
      <c r="B314" s="153"/>
      <c r="C314" s="84" t="str">
        <f>Цены!B304</f>
        <v>Сплошная шпаклевка в один слой</v>
      </c>
      <c r="D314" s="85" t="str">
        <f>Цены!C304</f>
        <v>м2</v>
      </c>
      <c r="E314" s="152">
        <f t="shared" si="27"/>
        <v>0</v>
      </c>
      <c r="F314" s="86">
        <f>Цены!E304</f>
        <v>563</v>
      </c>
      <c r="G314" s="111">
        <f t="shared" si="25"/>
        <v>0</v>
      </c>
      <c r="H314" s="20"/>
    </row>
    <row r="315" spans="1:8" x14ac:dyDescent="0.2">
      <c r="A315" s="5">
        <v>301</v>
      </c>
      <c r="B315" s="153"/>
      <c r="C315" s="84" t="str">
        <f>Цены!B305</f>
        <v>Базовая шпаклевка (с ошкуриванием)</v>
      </c>
      <c r="D315" s="85" t="str">
        <f>Цены!C305</f>
        <v>м2</v>
      </c>
      <c r="E315" s="152">
        <f t="shared" si="27"/>
        <v>0</v>
      </c>
      <c r="F315" s="86">
        <f>Цены!E305</f>
        <v>645</v>
      </c>
      <c r="G315" s="111">
        <f t="shared" ref="G315:G331" si="28">E315*F315</f>
        <v>0</v>
      </c>
      <c r="H315" s="20"/>
    </row>
    <row r="316" spans="1:8" x14ac:dyDescent="0.2">
      <c r="A316" s="5">
        <v>302</v>
      </c>
      <c r="B316" s="153"/>
      <c r="C316" s="84" t="str">
        <f>Цены!B306</f>
        <v>Шпаклевка потолков в два слоя под обои</v>
      </c>
      <c r="D316" s="85" t="str">
        <f>Цены!C306</f>
        <v>м2</v>
      </c>
      <c r="E316" s="152">
        <f t="shared" si="27"/>
        <v>0</v>
      </c>
      <c r="F316" s="86">
        <f>Цены!E306</f>
        <v>786</v>
      </c>
      <c r="G316" s="111">
        <f t="shared" si="28"/>
        <v>0</v>
      </c>
      <c r="H316" s="20"/>
    </row>
    <row r="317" spans="1:8" x14ac:dyDescent="0.2">
      <c r="A317" s="5">
        <v>303</v>
      </c>
      <c r="B317" s="153"/>
      <c r="C317" s="84" t="str">
        <f>Цены!B307</f>
        <v>Шпаклевка потолков под покраску</v>
      </c>
      <c r="D317" s="85" t="str">
        <f>Цены!C307</f>
        <v>м2</v>
      </c>
      <c r="E317" s="152">
        <f t="shared" si="27"/>
        <v>0</v>
      </c>
      <c r="F317" s="86">
        <f>Цены!E307</f>
        <v>1500</v>
      </c>
      <c r="G317" s="111">
        <f t="shared" si="28"/>
        <v>0</v>
      </c>
      <c r="H317" s="20"/>
    </row>
    <row r="318" spans="1:8" ht="27" customHeight="1" x14ac:dyDescent="0.2">
      <c r="A318" s="5">
        <v>304</v>
      </c>
      <c r="B318" s="153"/>
      <c r="C318" s="84" t="str">
        <f>Цены!B308</f>
        <v>Шпаклевка ГКЛ под оклейку обоями (с ошкуриванием)</v>
      </c>
      <c r="D318" s="85" t="str">
        <f>Цены!C308</f>
        <v>м2</v>
      </c>
      <c r="E318" s="152">
        <f t="shared" si="27"/>
        <v>0</v>
      </c>
      <c r="F318" s="86">
        <f>Цены!E308</f>
        <v>900</v>
      </c>
      <c r="G318" s="111">
        <f t="shared" si="28"/>
        <v>0</v>
      </c>
      <c r="H318" s="20"/>
    </row>
    <row r="319" spans="1:8" ht="28.5" customHeight="1" x14ac:dyDescent="0.2">
      <c r="A319" s="5">
        <v>305</v>
      </c>
      <c r="B319" s="153"/>
      <c r="C319" s="84" t="str">
        <f>Цены!B309</f>
        <v>Шпаклевка ГКЛ под окраску (2 слоя с ошкуриванием)</v>
      </c>
      <c r="D319" s="85" t="str">
        <f>Цены!C309</f>
        <v>м2</v>
      </c>
      <c r="E319" s="152">
        <f t="shared" si="27"/>
        <v>0</v>
      </c>
      <c r="F319" s="86">
        <f>Цены!E309</f>
        <v>1800</v>
      </c>
      <c r="G319" s="111">
        <f t="shared" si="28"/>
        <v>0</v>
      </c>
      <c r="H319" s="20"/>
    </row>
    <row r="320" spans="1:8" ht="28.5" customHeight="1" x14ac:dyDescent="0.2">
      <c r="A320" s="5">
        <v>306</v>
      </c>
      <c r="B320" s="153"/>
      <c r="C320" s="84" t="str">
        <f>Цены!B310</f>
        <v>Малярные работы по нише для закарнизной конструкции (штукатурка, грунтовка, шпаклевка, окраска</v>
      </c>
      <c r="D320" s="85" t="str">
        <f>Цены!C310</f>
        <v>м/п</v>
      </c>
      <c r="E320" s="152">
        <f t="shared" si="27"/>
        <v>0</v>
      </c>
      <c r="F320" s="86">
        <f>Цены!E310</f>
        <v>1500</v>
      </c>
      <c r="G320" s="111">
        <f t="shared" si="28"/>
        <v>0</v>
      </c>
      <c r="H320" s="20"/>
    </row>
    <row r="321" spans="1:8" ht="25.5" x14ac:dyDescent="0.2">
      <c r="A321" s="5">
        <v>307</v>
      </c>
      <c r="B321" s="153"/>
      <c r="C321" s="84" t="str">
        <f>Цены!B311</f>
        <v>Шпаклевка криволинейного участка шириной до 250 мм</v>
      </c>
      <c r="D321" s="85" t="str">
        <f>Цены!C311</f>
        <v>м/п</v>
      </c>
      <c r="E321" s="152">
        <f>$D$9</f>
        <v>0</v>
      </c>
      <c r="F321" s="86">
        <f>Цены!E311</f>
        <v>1011</v>
      </c>
      <c r="G321" s="111">
        <f t="shared" si="28"/>
        <v>0</v>
      </c>
      <c r="H321" s="20"/>
    </row>
    <row r="322" spans="1:8" x14ac:dyDescent="0.2">
      <c r="A322" s="5">
        <v>308</v>
      </c>
      <c r="B322" s="153"/>
      <c r="C322" s="84" t="str">
        <f>Цены!B312</f>
        <v xml:space="preserve">Шпаклевка коробов, ниш </v>
      </c>
      <c r="D322" s="85" t="str">
        <f>Цены!C312</f>
        <v>м/п</v>
      </c>
      <c r="E322" s="152">
        <f>$D$9</f>
        <v>0</v>
      </c>
      <c r="F322" s="86">
        <f>Цены!E312</f>
        <v>828</v>
      </c>
      <c r="G322" s="111">
        <f t="shared" si="28"/>
        <v>0</v>
      </c>
      <c r="H322" s="20"/>
    </row>
    <row r="323" spans="1:8" x14ac:dyDescent="0.2">
      <c r="A323" s="5">
        <v>309</v>
      </c>
      <c r="B323" s="153"/>
      <c r="C323" s="84" t="str">
        <f>Цены!B313</f>
        <v>Шпаклевка полок для скрытой подсветки</v>
      </c>
      <c r="D323" s="85" t="str">
        <f>Цены!C313</f>
        <v>м/п</v>
      </c>
      <c r="E323" s="152">
        <f>$D$9</f>
        <v>0</v>
      </c>
      <c r="F323" s="86">
        <f>Цены!E313</f>
        <v>602</v>
      </c>
      <c r="G323" s="111">
        <f t="shared" si="28"/>
        <v>0</v>
      </c>
      <c r="H323" s="20"/>
    </row>
    <row r="324" spans="1:8" x14ac:dyDescent="0.2">
      <c r="A324" s="5">
        <v>310</v>
      </c>
      <c r="B324" s="153"/>
      <c r="C324" s="84" t="str">
        <f>Цены!B314</f>
        <v xml:space="preserve">Оклеивание потолков флизелином под окраску </v>
      </c>
      <c r="D324" s="85" t="str">
        <f>Цены!C314</f>
        <v>м2</v>
      </c>
      <c r="E324" s="152">
        <f>$D$10</f>
        <v>0</v>
      </c>
      <c r="F324" s="86">
        <f>Цены!E314</f>
        <v>593</v>
      </c>
      <c r="G324" s="111">
        <f t="shared" si="28"/>
        <v>0</v>
      </c>
      <c r="H324" s="20"/>
    </row>
    <row r="325" spans="1:8" x14ac:dyDescent="0.2">
      <c r="A325" s="5">
        <v>311</v>
      </c>
      <c r="B325" s="153"/>
      <c r="C325" s="84" t="str">
        <f>Цены!B315</f>
        <v xml:space="preserve">Ошкуривание поверхности потолка </v>
      </c>
      <c r="D325" s="85" t="str">
        <f>Цены!C315</f>
        <v>м2</v>
      </c>
      <c r="E325" s="152">
        <f>$D$10</f>
        <v>0</v>
      </c>
      <c r="F325" s="86">
        <f>Цены!E315</f>
        <v>263</v>
      </c>
      <c r="G325" s="111">
        <f t="shared" si="28"/>
        <v>0</v>
      </c>
      <c r="H325" s="20"/>
    </row>
    <row r="326" spans="1:8" x14ac:dyDescent="0.2">
      <c r="A326" s="5">
        <v>312</v>
      </c>
      <c r="B326" s="153"/>
      <c r="C326" s="84" t="str">
        <f>Цены!B316</f>
        <v xml:space="preserve">Монтаж фальш балки на потолок </v>
      </c>
      <c r="D326" s="85" t="str">
        <f>Цены!C316</f>
        <v>м/п</v>
      </c>
      <c r="E326" s="152">
        <f t="shared" ref="E326:E331" si="29">$D$9</f>
        <v>0</v>
      </c>
      <c r="F326" s="86">
        <f>Цены!E316</f>
        <v>1431</v>
      </c>
      <c r="G326" s="111">
        <f t="shared" si="28"/>
        <v>0</v>
      </c>
      <c r="H326" s="20"/>
    </row>
    <row r="327" spans="1:8" x14ac:dyDescent="0.2">
      <c r="A327" s="5">
        <v>313</v>
      </c>
      <c r="B327" s="153"/>
      <c r="C327" s="84" t="str">
        <f>Цены!B317</f>
        <v>Грунтовка коробов из ГКЛ</v>
      </c>
      <c r="D327" s="85" t="str">
        <f>Цены!C317</f>
        <v>м/п</v>
      </c>
      <c r="E327" s="152">
        <f t="shared" si="29"/>
        <v>0</v>
      </c>
      <c r="F327" s="86">
        <f>Цены!E317</f>
        <v>83</v>
      </c>
      <c r="G327" s="111">
        <f t="shared" si="28"/>
        <v>0</v>
      </c>
      <c r="H327" s="20"/>
    </row>
    <row r="328" spans="1:8" x14ac:dyDescent="0.2">
      <c r="A328" s="5">
        <v>314</v>
      </c>
      <c r="B328" s="153"/>
      <c r="C328" s="154" t="str">
        <f>Цены!B318</f>
        <v>&lt;Запасные строчки&gt;</v>
      </c>
      <c r="D328" s="155">
        <f>Цены!C318</f>
        <v>0</v>
      </c>
      <c r="E328" s="152">
        <f t="shared" si="29"/>
        <v>0</v>
      </c>
      <c r="F328" s="156">
        <f>Цены!E318</f>
        <v>0</v>
      </c>
      <c r="G328" s="111">
        <f t="shared" si="28"/>
        <v>0</v>
      </c>
      <c r="H328" s="20"/>
    </row>
    <row r="329" spans="1:8" x14ac:dyDescent="0.2">
      <c r="A329" s="5">
        <v>315</v>
      </c>
      <c r="B329" s="153"/>
      <c r="C329" s="154" t="str">
        <f>Цены!B319</f>
        <v>&lt;Запасные строчки&gt;</v>
      </c>
      <c r="D329" s="155">
        <f>Цены!C319</f>
        <v>0</v>
      </c>
      <c r="E329" s="152">
        <f t="shared" si="29"/>
        <v>0</v>
      </c>
      <c r="F329" s="156">
        <f>Цены!E319</f>
        <v>0</v>
      </c>
      <c r="G329" s="111">
        <f t="shared" si="28"/>
        <v>0</v>
      </c>
      <c r="H329" s="20"/>
    </row>
    <row r="330" spans="1:8" x14ac:dyDescent="0.2">
      <c r="A330" s="5">
        <v>316</v>
      </c>
      <c r="B330" s="153"/>
      <c r="C330" s="154" t="str">
        <f>Цены!B320</f>
        <v>&lt;Запасные строчки&gt;</v>
      </c>
      <c r="D330" s="155">
        <f>Цены!C320</f>
        <v>0</v>
      </c>
      <c r="E330" s="152">
        <f t="shared" si="29"/>
        <v>0</v>
      </c>
      <c r="F330" s="156">
        <f>Цены!E320</f>
        <v>0</v>
      </c>
      <c r="G330" s="111">
        <f t="shared" si="28"/>
        <v>0</v>
      </c>
      <c r="H330" s="20"/>
    </row>
    <row r="331" spans="1:8" x14ac:dyDescent="0.2">
      <c r="A331" s="5">
        <v>317</v>
      </c>
      <c r="B331" s="153"/>
      <c r="C331" s="154" t="str">
        <f>Цены!B321</f>
        <v>&lt;Запасные строчки&gt;</v>
      </c>
      <c r="D331" s="155">
        <f>Цены!C321</f>
        <v>0</v>
      </c>
      <c r="E331" s="152">
        <f t="shared" si="29"/>
        <v>0</v>
      </c>
      <c r="F331" s="156">
        <f>Цены!E321</f>
        <v>0</v>
      </c>
      <c r="G331" s="111">
        <f t="shared" si="28"/>
        <v>0</v>
      </c>
      <c r="H331" s="20"/>
    </row>
    <row r="332" spans="1:8" x14ac:dyDescent="0.2">
      <c r="A332" s="5">
        <v>318</v>
      </c>
      <c r="B332" s="5" t="str">
        <f>B171</f>
        <v/>
      </c>
      <c r="C332" s="433" t="s">
        <v>246</v>
      </c>
      <c r="D332" s="433"/>
      <c r="E332" s="433"/>
      <c r="F332" s="433"/>
      <c r="G332" s="112">
        <f>SUMIF(B173:B331,1,G173:G331)</f>
        <v>0</v>
      </c>
      <c r="H332" s="20"/>
    </row>
    <row r="333" spans="1:8" ht="25.5" x14ac:dyDescent="0.2">
      <c r="A333" s="5">
        <v>319</v>
      </c>
      <c r="B333" s="103" t="str">
        <f>IF(SUM(B334:B517)&gt;0,1,"")</f>
        <v/>
      </c>
      <c r="C333" s="97" t="str">
        <f ca="1">C1&amp;". Чистовые отделочные работы"</f>
        <v>14. Чистовые отделочные работы</v>
      </c>
      <c r="D333" s="98" t="s">
        <v>804</v>
      </c>
      <c r="E333" s="107" t="s">
        <v>531</v>
      </c>
      <c r="F333" s="99" t="s">
        <v>805</v>
      </c>
      <c r="G333" s="110" t="s">
        <v>578</v>
      </c>
      <c r="H333" s="20"/>
    </row>
    <row r="334" spans="1:8" x14ac:dyDescent="0.2">
      <c r="A334" s="5">
        <v>320</v>
      </c>
      <c r="B334" s="103" t="str">
        <f>IF(SUM(B335:B388)&gt;0,1,"")</f>
        <v/>
      </c>
      <c r="C334" s="428" t="s">
        <v>131</v>
      </c>
      <c r="D334" s="428"/>
      <c r="E334" s="428"/>
      <c r="F334" s="428"/>
      <c r="G334" s="428"/>
      <c r="H334" s="20"/>
    </row>
    <row r="335" spans="1:8" x14ac:dyDescent="0.2">
      <c r="A335" s="5">
        <v>321</v>
      </c>
      <c r="B335" s="153"/>
      <c r="C335" s="84" t="str">
        <f>Цены!B325</f>
        <v>Облицовка плиткой пола</v>
      </c>
      <c r="D335" s="85" t="str">
        <f>Цены!C325</f>
        <v>м2</v>
      </c>
      <c r="E335" s="152">
        <f>$D$10</f>
        <v>0</v>
      </c>
      <c r="F335" s="86">
        <f>Цены!E325</f>
        <v>2588</v>
      </c>
      <c r="G335" s="111">
        <f t="shared" ref="G335:G366" si="30">E335*F335</f>
        <v>0</v>
      </c>
      <c r="H335" s="20"/>
    </row>
    <row r="336" spans="1:8" x14ac:dyDescent="0.2">
      <c r="A336" s="5">
        <v>322</v>
      </c>
      <c r="B336" s="153"/>
      <c r="C336" s="84" t="str">
        <f>Цены!B326</f>
        <v xml:space="preserve">Облицовка плиткой гексагон  </v>
      </c>
      <c r="D336" s="85" t="str">
        <f>Цены!C326</f>
        <v>м2</v>
      </c>
      <c r="E336" s="152">
        <f>$D$10</f>
        <v>0</v>
      </c>
      <c r="F336" s="86">
        <f>Цены!E326</f>
        <v>3518</v>
      </c>
      <c r="G336" s="111">
        <f t="shared" si="30"/>
        <v>0</v>
      </c>
      <c r="H336" s="20"/>
    </row>
    <row r="337" spans="1:8" x14ac:dyDescent="0.2">
      <c r="A337" s="5">
        <v>323</v>
      </c>
      <c r="B337" s="153"/>
      <c r="C337" s="84" t="str">
        <f>Цены!B327</f>
        <v>Подрезка керамической плитки</v>
      </c>
      <c r="D337" s="85" t="str">
        <f>Цены!C327</f>
        <v>м/п</v>
      </c>
      <c r="E337" s="152">
        <f>$D$9</f>
        <v>0</v>
      </c>
      <c r="F337" s="86">
        <f>Цены!E327</f>
        <v>423</v>
      </c>
      <c r="G337" s="111">
        <f t="shared" si="30"/>
        <v>0</v>
      </c>
      <c r="H337" s="20"/>
    </row>
    <row r="338" spans="1:8" ht="25.5" x14ac:dyDescent="0.2">
      <c r="A338" s="5">
        <v>324</v>
      </c>
      <c r="B338" s="153"/>
      <c r="C338" s="84" t="str">
        <f>Цены!B328</f>
        <v>Облицовка плиткой пола с декоративными вставками</v>
      </c>
      <c r="D338" s="85" t="str">
        <f>Цены!C328</f>
        <v>м2</v>
      </c>
      <c r="E338" s="152">
        <f>$D$10</f>
        <v>0</v>
      </c>
      <c r="F338" s="86">
        <f>Цены!E328</f>
        <v>2784</v>
      </c>
      <c r="G338" s="111">
        <f t="shared" si="30"/>
        <v>0</v>
      </c>
      <c r="H338" s="20"/>
    </row>
    <row r="339" spans="1:8" x14ac:dyDescent="0.2">
      <c r="A339" s="5">
        <v>325</v>
      </c>
      <c r="B339" s="153"/>
      <c r="C339" s="84" t="str">
        <f>Цены!B329</f>
        <v>Облицовка плиткой пола по диагонали</v>
      </c>
      <c r="D339" s="85" t="str">
        <f>Цены!C329</f>
        <v>м2</v>
      </c>
      <c r="E339" s="152">
        <f>$D$10</f>
        <v>0</v>
      </c>
      <c r="F339" s="86">
        <f>Цены!E329</f>
        <v>3488</v>
      </c>
      <c r="G339" s="111">
        <f t="shared" si="30"/>
        <v>0</v>
      </c>
      <c r="H339" s="20"/>
    </row>
    <row r="340" spans="1:8" x14ac:dyDescent="0.2">
      <c r="A340" s="5">
        <v>326</v>
      </c>
      <c r="B340" s="153"/>
      <c r="C340" s="84" t="str">
        <f>Цены!B330</f>
        <v>Облицовка плиткой пола елочкой</v>
      </c>
      <c r="D340" s="85" t="str">
        <f>Цены!C330</f>
        <v>м2</v>
      </c>
      <c r="E340" s="152">
        <f>$D$10</f>
        <v>0</v>
      </c>
      <c r="F340" s="86">
        <f>Цены!E330</f>
        <v>4266</v>
      </c>
      <c r="G340" s="111">
        <f t="shared" si="30"/>
        <v>0</v>
      </c>
      <c r="H340" s="20"/>
    </row>
    <row r="341" spans="1:8" x14ac:dyDescent="0.2">
      <c r="A341" s="5">
        <v>327</v>
      </c>
      <c r="B341" s="153"/>
      <c r="C341" s="84" t="str">
        <f>Цены!B331</f>
        <v>Облицовка плиткой пола "панно"</v>
      </c>
      <c r="D341" s="85" t="str">
        <f>Цены!C331</f>
        <v>м2</v>
      </c>
      <c r="E341" s="152">
        <f>$D$10</f>
        <v>0</v>
      </c>
      <c r="F341" s="86">
        <f>Цены!E331</f>
        <v>3831</v>
      </c>
      <c r="G341" s="111">
        <f t="shared" si="30"/>
        <v>0</v>
      </c>
      <c r="H341" s="20"/>
    </row>
    <row r="342" spans="1:8" x14ac:dyDescent="0.2">
      <c r="A342" s="5">
        <v>328</v>
      </c>
      <c r="B342" s="153"/>
      <c r="C342" s="84" t="str">
        <f>Цены!B332</f>
        <v>Облицовка мозаикой, мелкой плиткой (с затиркой)</v>
      </c>
      <c r="D342" s="85" t="str">
        <f>Цены!C332</f>
        <v>м2</v>
      </c>
      <c r="E342" s="152">
        <f>$D$10</f>
        <v>0</v>
      </c>
      <c r="F342" s="86">
        <f>Цены!E332</f>
        <v>4283</v>
      </c>
      <c r="G342" s="111">
        <f t="shared" si="30"/>
        <v>0</v>
      </c>
      <c r="H342" s="20"/>
    </row>
    <row r="343" spans="1:8" x14ac:dyDescent="0.2">
      <c r="A343" s="5">
        <v>329</v>
      </c>
      <c r="B343" s="153"/>
      <c r="C343" s="84" t="str">
        <f>Цены!B333</f>
        <v>Облицовка плиточным бордюром (с затиркой)</v>
      </c>
      <c r="D343" s="85" t="str">
        <f>Цены!C333</f>
        <v>м/п</v>
      </c>
      <c r="E343" s="152">
        <f>$D$9</f>
        <v>0</v>
      </c>
      <c r="F343" s="86">
        <f>Цены!E333</f>
        <v>1281</v>
      </c>
      <c r="G343" s="111">
        <f t="shared" si="30"/>
        <v>0</v>
      </c>
      <c r="H343" s="20"/>
    </row>
    <row r="344" spans="1:8" x14ac:dyDescent="0.2">
      <c r="A344" s="5">
        <v>330</v>
      </c>
      <c r="B344" s="153"/>
      <c r="C344" s="84" t="str">
        <f>Цены!B334</f>
        <v>Облицовка плиткой менее 300х300</v>
      </c>
      <c r="D344" s="85" t="str">
        <f>Цены!C334</f>
        <v>м2</v>
      </c>
      <c r="E344" s="152">
        <f t="shared" ref="E344:E350" si="31">$D$10</f>
        <v>0</v>
      </c>
      <c r="F344" s="86">
        <f>Цены!E334</f>
        <v>3218</v>
      </c>
      <c r="G344" s="111">
        <f t="shared" si="30"/>
        <v>0</v>
      </c>
      <c r="H344" s="20"/>
    </row>
    <row r="345" spans="1:8" x14ac:dyDescent="0.2">
      <c r="A345" s="5">
        <v>331</v>
      </c>
      <c r="B345" s="153"/>
      <c r="C345" s="84" t="str">
        <f>Цены!B335</f>
        <v>Облицовка пола разноразмерной плиткой</v>
      </c>
      <c r="D345" s="85" t="str">
        <f>Цены!C335</f>
        <v>м2</v>
      </c>
      <c r="E345" s="152">
        <f t="shared" si="31"/>
        <v>0</v>
      </c>
      <c r="F345" s="86">
        <f>Цены!E335</f>
        <v>3159</v>
      </c>
      <c r="G345" s="111">
        <f t="shared" si="30"/>
        <v>0</v>
      </c>
      <c r="H345" s="20"/>
    </row>
    <row r="346" spans="1:8" x14ac:dyDescent="0.2">
      <c r="A346" s="5">
        <v>332</v>
      </c>
      <c r="B346" s="153"/>
      <c r="C346" s="84" t="str">
        <f>Цены!B336</f>
        <v xml:space="preserve">Облицовка керамогранитом по диагонали </v>
      </c>
      <c r="D346" s="85" t="str">
        <f>Цены!C336</f>
        <v>м2</v>
      </c>
      <c r="E346" s="152">
        <f t="shared" si="31"/>
        <v>0</v>
      </c>
      <c r="F346" s="86">
        <f>Цены!E336</f>
        <v>3986</v>
      </c>
      <c r="G346" s="111">
        <f t="shared" si="30"/>
        <v>0</v>
      </c>
      <c r="H346" s="20"/>
    </row>
    <row r="347" spans="1:8" ht="25.5" x14ac:dyDescent="0.2">
      <c r="A347" s="5">
        <v>333</v>
      </c>
      <c r="B347" s="153"/>
      <c r="C347" s="84" t="str">
        <f>Цены!B337</f>
        <v>Облицовка  керамогранитом до 600 мм по одной стороне</v>
      </c>
      <c r="D347" s="85" t="str">
        <f>Цены!C337</f>
        <v>м2</v>
      </c>
      <c r="E347" s="152">
        <f t="shared" si="31"/>
        <v>0</v>
      </c>
      <c r="F347" s="86">
        <f>Цены!E337</f>
        <v>3459</v>
      </c>
      <c r="G347" s="111">
        <f t="shared" si="30"/>
        <v>0</v>
      </c>
      <c r="H347" s="20"/>
    </row>
    <row r="348" spans="1:8" ht="25.5" x14ac:dyDescent="0.2">
      <c r="A348" s="5">
        <v>334</v>
      </c>
      <c r="B348" s="153"/>
      <c r="C348" s="84" t="str">
        <f>Цены!B338</f>
        <v>Облицовка  керамогранитом до 1200 мм по одной стороне</v>
      </c>
      <c r="D348" s="85" t="str">
        <f>Цены!C338</f>
        <v>м2</v>
      </c>
      <c r="E348" s="152">
        <f t="shared" si="31"/>
        <v>0</v>
      </c>
      <c r="F348" s="86">
        <f>Цены!E338</f>
        <v>4838</v>
      </c>
      <c r="G348" s="111">
        <f t="shared" si="30"/>
        <v>0</v>
      </c>
      <c r="H348" s="20"/>
    </row>
    <row r="349" spans="1:8" ht="25.5" x14ac:dyDescent="0.2">
      <c r="A349" s="5">
        <v>335</v>
      </c>
      <c r="B349" s="153"/>
      <c r="C349" s="84" t="str">
        <f>Цены!B338</f>
        <v>Облицовка  керамогранитом до 1200 мм по одной стороне</v>
      </c>
      <c r="D349" s="85" t="str">
        <f>Цены!C338</f>
        <v>м2</v>
      </c>
      <c r="E349" s="152">
        <f t="shared" si="31"/>
        <v>0</v>
      </c>
      <c r="F349" s="86">
        <f>Цены!E338</f>
        <v>4838</v>
      </c>
      <c r="G349" s="111">
        <f t="shared" si="30"/>
        <v>0</v>
      </c>
      <c r="H349" s="20"/>
    </row>
    <row r="350" spans="1:8" x14ac:dyDescent="0.2">
      <c r="A350" s="5">
        <v>336</v>
      </c>
      <c r="B350" s="153"/>
      <c r="C350" s="84" t="str">
        <f>Цены!B339</f>
        <v>Облицовка  Крупноформатным керамогранитом</v>
      </c>
      <c r="D350" s="85" t="str">
        <f>Цены!C339</f>
        <v>м2</v>
      </c>
      <c r="E350" s="152">
        <f t="shared" si="31"/>
        <v>0</v>
      </c>
      <c r="F350" s="86">
        <f>Цены!E339</f>
        <v>9915</v>
      </c>
      <c r="G350" s="111">
        <f t="shared" si="30"/>
        <v>0</v>
      </c>
      <c r="H350" s="20"/>
    </row>
    <row r="351" spans="1:8" x14ac:dyDescent="0.2">
      <c r="A351" s="5">
        <v>337</v>
      </c>
      <c r="B351" s="153"/>
      <c r="C351" s="84" t="str">
        <f>Цены!B340</f>
        <v>Подрезка  керамогранита до 600 мм</v>
      </c>
      <c r="D351" s="85" t="str">
        <f>Цены!C340</f>
        <v>м/п</v>
      </c>
      <c r="E351" s="152">
        <f>$D$9</f>
        <v>0</v>
      </c>
      <c r="F351" s="86">
        <f>Цены!E340</f>
        <v>782</v>
      </c>
      <c r="G351" s="111">
        <f t="shared" si="30"/>
        <v>0</v>
      </c>
      <c r="H351" s="20"/>
    </row>
    <row r="352" spans="1:8" x14ac:dyDescent="0.2">
      <c r="A352" s="5">
        <v>338</v>
      </c>
      <c r="B352" s="153"/>
      <c r="C352" s="84" t="str">
        <f>Цены!B341</f>
        <v>Подрезка  керамогранита до 1200 мм</v>
      </c>
      <c r="D352" s="85" t="str">
        <f>Цены!C341</f>
        <v>м/п</v>
      </c>
      <c r="E352" s="152">
        <f>$D$9</f>
        <v>0</v>
      </c>
      <c r="F352" s="86">
        <f>Цены!E341</f>
        <v>1359</v>
      </c>
      <c r="G352" s="111">
        <f t="shared" si="30"/>
        <v>0</v>
      </c>
      <c r="H352" s="20"/>
    </row>
    <row r="353" spans="1:8" x14ac:dyDescent="0.2">
      <c r="A353" s="5">
        <v>339</v>
      </c>
      <c r="B353" s="153"/>
      <c r="C353" s="84" t="str">
        <f>Цены!B342</f>
        <v>Подрезка керамогранита крупноформатного</v>
      </c>
      <c r="D353" s="85" t="str">
        <f>Цены!C342</f>
        <v>м/п</v>
      </c>
      <c r="E353" s="152">
        <f>$D$9</f>
        <v>0</v>
      </c>
      <c r="F353" s="86">
        <f>Цены!E342</f>
        <v>2469</v>
      </c>
      <c r="G353" s="111">
        <f t="shared" si="30"/>
        <v>0</v>
      </c>
      <c r="H353" s="20"/>
    </row>
    <row r="354" spans="1:8" x14ac:dyDescent="0.2">
      <c r="A354" s="5">
        <v>340</v>
      </c>
      <c r="B354" s="153"/>
      <c r="C354" s="84" t="str">
        <f>Цены!B344</f>
        <v>Устройство плинтуса из плитки</v>
      </c>
      <c r="D354" s="85" t="str">
        <f>Цены!C344</f>
        <v>м/п</v>
      </c>
      <c r="E354" s="152">
        <f>D9-I13</f>
        <v>0</v>
      </c>
      <c r="F354" s="86">
        <f>Цены!E344</f>
        <v>1380</v>
      </c>
      <c r="G354" s="111">
        <f t="shared" si="30"/>
        <v>0</v>
      </c>
      <c r="H354" s="20"/>
    </row>
    <row r="355" spans="1:8" x14ac:dyDescent="0.2">
      <c r="A355" s="5">
        <v>341</v>
      </c>
      <c r="B355" s="153"/>
      <c r="C355" s="84" t="str">
        <f>Цены!B345</f>
        <v>Установка порожков из плитки</v>
      </c>
      <c r="D355" s="85" t="str">
        <f>Цены!C345</f>
        <v>шт.</v>
      </c>
      <c r="E355" s="152">
        <v>1</v>
      </c>
      <c r="F355" s="86">
        <f>Цены!E345</f>
        <v>2775</v>
      </c>
      <c r="G355" s="111">
        <f t="shared" si="30"/>
        <v>2775</v>
      </c>
      <c r="H355" s="20"/>
    </row>
    <row r="356" spans="1:8" ht="25.5" x14ac:dyDescent="0.2">
      <c r="A356" s="5">
        <v>342</v>
      </c>
      <c r="B356" s="153"/>
      <c r="C356" s="84" t="str">
        <f>Цены!B346</f>
        <v>Облицовка плиткой ступеней (с подрезкой и затиркой)</v>
      </c>
      <c r="D356" s="85" t="str">
        <f>Цены!C346</f>
        <v>м/п</v>
      </c>
      <c r="E356" s="152">
        <f t="shared" ref="E356:E374" si="32">$D$10</f>
        <v>0</v>
      </c>
      <c r="F356" s="86">
        <f>Цены!E346</f>
        <v>3161</v>
      </c>
      <c r="G356" s="111">
        <f t="shared" si="30"/>
        <v>0</v>
      </c>
      <c r="H356" s="20"/>
    </row>
    <row r="357" spans="1:8" x14ac:dyDescent="0.2">
      <c r="A357" s="5">
        <v>343</v>
      </c>
      <c r="B357" s="153"/>
      <c r="C357" s="84" t="str">
        <f>Цены!B347</f>
        <v>Затирка плитки</v>
      </c>
      <c r="D357" s="85" t="str">
        <f>Цены!C347</f>
        <v>м2</v>
      </c>
      <c r="E357" s="152">
        <f t="shared" si="32"/>
        <v>0</v>
      </c>
      <c r="F357" s="86">
        <f>Цены!E347</f>
        <v>294</v>
      </c>
      <c r="G357" s="111">
        <f t="shared" si="30"/>
        <v>0</v>
      </c>
      <c r="H357" s="20"/>
    </row>
    <row r="358" spans="1:8" x14ac:dyDescent="0.2">
      <c r="A358" s="5">
        <v>344</v>
      </c>
      <c r="B358" s="153"/>
      <c r="C358" s="84" t="str">
        <f>Цены!B348</f>
        <v xml:space="preserve">Затирка плитки эпоксидной затиркой </v>
      </c>
      <c r="D358" s="85" t="str">
        <f>Цены!C348</f>
        <v>м2</v>
      </c>
      <c r="E358" s="152">
        <f t="shared" si="32"/>
        <v>0</v>
      </c>
      <c r="F358" s="86">
        <f>Цены!E348</f>
        <v>1301</v>
      </c>
      <c r="G358" s="111">
        <f t="shared" si="30"/>
        <v>0</v>
      </c>
      <c r="H358" s="20"/>
    </row>
    <row r="359" spans="1:8" x14ac:dyDescent="0.2">
      <c r="A359" s="5">
        <v>345</v>
      </c>
      <c r="B359" s="153"/>
      <c r="C359" s="84" t="str">
        <f>Цены!B349</f>
        <v>Укладка ламината</v>
      </c>
      <c r="D359" s="85" t="str">
        <f>Цены!C349</f>
        <v>м2</v>
      </c>
      <c r="E359" s="152">
        <f t="shared" si="32"/>
        <v>0</v>
      </c>
      <c r="F359" s="86">
        <f>Цены!E349</f>
        <v>714</v>
      </c>
      <c r="G359" s="111">
        <f t="shared" si="30"/>
        <v>0</v>
      </c>
      <c r="H359" s="20"/>
    </row>
    <row r="360" spans="1:8" ht="25.5" x14ac:dyDescent="0.2">
      <c r="A360" s="5">
        <v>346</v>
      </c>
      <c r="B360" s="153"/>
      <c r="C360" s="84" t="str">
        <f>Цены!B350</f>
        <v>Укладка ламината и подложки с проклейкой стыков клеем</v>
      </c>
      <c r="D360" s="85" t="str">
        <f>Цены!C350</f>
        <v>м2</v>
      </c>
      <c r="E360" s="152">
        <f t="shared" si="32"/>
        <v>0</v>
      </c>
      <c r="F360" s="86">
        <f>Цены!E350</f>
        <v>884</v>
      </c>
      <c r="G360" s="111">
        <f t="shared" si="30"/>
        <v>0</v>
      </c>
      <c r="H360" s="20"/>
    </row>
    <row r="361" spans="1:8" x14ac:dyDescent="0.2">
      <c r="A361" s="5">
        <v>347</v>
      </c>
      <c r="B361" s="153"/>
      <c r="C361" s="84" t="str">
        <f>Цены!B351</f>
        <v xml:space="preserve">Укладка ламината и подложки по диагонали </v>
      </c>
      <c r="D361" s="85" t="str">
        <f>Цены!C351</f>
        <v>м2</v>
      </c>
      <c r="E361" s="152">
        <f t="shared" si="32"/>
        <v>0</v>
      </c>
      <c r="F361" s="86">
        <f>Цены!E351</f>
        <v>1338</v>
      </c>
      <c r="G361" s="111">
        <f t="shared" si="30"/>
        <v>0</v>
      </c>
      <c r="H361" s="20"/>
    </row>
    <row r="362" spans="1:8" ht="25.5" x14ac:dyDescent="0.2">
      <c r="A362" s="5">
        <v>348</v>
      </c>
      <c r="B362" s="153"/>
      <c r="C362" s="84" t="str">
        <f>Цены!B352</f>
        <v>Укладка нелакированного модульного паркета на фанеру</v>
      </c>
      <c r="D362" s="85" t="str">
        <f>Цены!C352</f>
        <v>м2</v>
      </c>
      <c r="E362" s="152">
        <f t="shared" si="32"/>
        <v>0</v>
      </c>
      <c r="F362" s="86">
        <f>Цены!E352</f>
        <v>3315</v>
      </c>
      <c r="G362" s="111">
        <f t="shared" si="30"/>
        <v>0</v>
      </c>
      <c r="H362" s="20"/>
    </row>
    <row r="363" spans="1:8" x14ac:dyDescent="0.2">
      <c r="A363" s="5">
        <v>349</v>
      </c>
      <c r="B363" s="153"/>
      <c r="C363" s="84" t="str">
        <f>Цены!B353</f>
        <v>Укладка инженерной доски</v>
      </c>
      <c r="D363" s="85" t="str">
        <f>Цены!C353</f>
        <v>м2</v>
      </c>
      <c r="E363" s="152">
        <f t="shared" si="32"/>
        <v>0</v>
      </c>
      <c r="F363" s="86">
        <f>Цены!E353</f>
        <v>3183</v>
      </c>
      <c r="G363" s="111">
        <f t="shared" si="30"/>
        <v>0</v>
      </c>
      <c r="H363" s="20"/>
    </row>
    <row r="364" spans="1:8" x14ac:dyDescent="0.2">
      <c r="A364" s="5">
        <v>350</v>
      </c>
      <c r="B364" s="153"/>
      <c r="C364" s="84" t="str">
        <f>Цены!B354</f>
        <v>Укладка паркетной доски</v>
      </c>
      <c r="D364" s="85" t="str">
        <f>Цены!C354</f>
        <v>м2</v>
      </c>
      <c r="E364" s="152">
        <f t="shared" si="32"/>
        <v>0</v>
      </c>
      <c r="F364" s="86">
        <f>Цены!E354</f>
        <v>2241</v>
      </c>
      <c r="G364" s="111">
        <f t="shared" si="30"/>
        <v>0</v>
      </c>
      <c r="H364" s="20"/>
    </row>
    <row r="365" spans="1:8" x14ac:dyDescent="0.2">
      <c r="A365" s="5">
        <v>351</v>
      </c>
      <c r="B365" s="153"/>
      <c r="C365" s="84" t="str">
        <f>Цены!B355</f>
        <v>Укладка паркетной доски (на клей)</v>
      </c>
      <c r="D365" s="85" t="str">
        <f>Цены!C355</f>
        <v>м2</v>
      </c>
      <c r="E365" s="152">
        <f t="shared" si="32"/>
        <v>0</v>
      </c>
      <c r="F365" s="86">
        <f>Цены!E355</f>
        <v>2691</v>
      </c>
      <c r="G365" s="111">
        <f t="shared" si="30"/>
        <v>0</v>
      </c>
      <c r="H365" s="20"/>
    </row>
    <row r="366" spans="1:8" x14ac:dyDescent="0.2">
      <c r="A366" s="5">
        <v>352</v>
      </c>
      <c r="B366" s="153"/>
      <c r="C366" s="84" t="str">
        <f>Цены!B356</f>
        <v>Укладка паркетной доски по диагонали</v>
      </c>
      <c r="D366" s="85" t="str">
        <f>Цены!C356</f>
        <v>м2</v>
      </c>
      <c r="E366" s="152">
        <f t="shared" si="32"/>
        <v>0</v>
      </c>
      <c r="F366" s="86">
        <f>Цены!E356</f>
        <v>2796</v>
      </c>
      <c r="G366" s="111">
        <f t="shared" si="30"/>
        <v>0</v>
      </c>
      <c r="H366" s="20"/>
    </row>
    <row r="367" spans="1:8" x14ac:dyDescent="0.2">
      <c r="A367" s="5">
        <v>353</v>
      </c>
      <c r="B367" s="153"/>
      <c r="C367" s="84" t="str">
        <f>Цены!B357</f>
        <v xml:space="preserve">Укладка массивной доски </v>
      </c>
      <c r="D367" s="85" t="str">
        <f>Цены!C357</f>
        <v>м2</v>
      </c>
      <c r="E367" s="152">
        <f t="shared" si="32"/>
        <v>0</v>
      </c>
      <c r="F367" s="86">
        <f>Цены!E357</f>
        <v>2760</v>
      </c>
      <c r="G367" s="111">
        <f t="shared" ref="G367:G388" si="33">E367*F367</f>
        <v>0</v>
      </c>
      <c r="H367" s="20"/>
    </row>
    <row r="368" spans="1:8" x14ac:dyDescent="0.2">
      <c r="A368" s="5">
        <v>354</v>
      </c>
      <c r="B368" s="153"/>
      <c r="C368" s="84" t="str">
        <f>Цены!B358</f>
        <v xml:space="preserve">Укладка замкового пробкового пола </v>
      </c>
      <c r="D368" s="85" t="str">
        <f>Цены!C358</f>
        <v>м2</v>
      </c>
      <c r="E368" s="152">
        <f t="shared" si="32"/>
        <v>0</v>
      </c>
      <c r="F368" s="86">
        <f>Цены!E358</f>
        <v>740</v>
      </c>
      <c r="G368" s="111">
        <f t="shared" si="33"/>
        <v>0</v>
      </c>
      <c r="H368" s="20"/>
    </row>
    <row r="369" spans="1:8" x14ac:dyDescent="0.2">
      <c r="A369" s="5">
        <v>355</v>
      </c>
      <c r="B369" s="153"/>
      <c r="C369" s="84" t="str">
        <f>Цены!B359</f>
        <v xml:space="preserve">Укладка кварцвиниловой плитки </v>
      </c>
      <c r="D369" s="85" t="str">
        <f>Цены!C359</f>
        <v>м2</v>
      </c>
      <c r="E369" s="152">
        <f t="shared" si="32"/>
        <v>0</v>
      </c>
      <c r="F369" s="86">
        <f>Цены!E359</f>
        <v>818</v>
      </c>
      <c r="G369" s="111">
        <f t="shared" si="33"/>
        <v>0</v>
      </c>
      <c r="H369" s="20"/>
    </row>
    <row r="370" spans="1:8" x14ac:dyDescent="0.2">
      <c r="A370" s="5">
        <v>356</v>
      </c>
      <c r="B370" s="153"/>
      <c r="C370" s="84" t="str">
        <f>Цены!B360</f>
        <v xml:space="preserve">Укладка кварцвиниловой плитки на клей </v>
      </c>
      <c r="D370" s="85" t="str">
        <f>Цены!C360</f>
        <v>м2</v>
      </c>
      <c r="E370" s="152">
        <f t="shared" si="32"/>
        <v>0</v>
      </c>
      <c r="F370" s="86">
        <f>Цены!E360</f>
        <v>1145</v>
      </c>
      <c r="G370" s="111">
        <f t="shared" si="33"/>
        <v>0</v>
      </c>
      <c r="H370" s="20"/>
    </row>
    <row r="371" spans="1:8" x14ac:dyDescent="0.2">
      <c r="A371" s="5">
        <v>357</v>
      </c>
      <c r="B371" s="153"/>
      <c r="C371" s="84" t="str">
        <f>Цены!B361</f>
        <v>Укладка кварцвинила клеевого елочкой</v>
      </c>
      <c r="D371" s="85" t="str">
        <f>Цены!C361</f>
        <v>м2</v>
      </c>
      <c r="E371" s="152">
        <f t="shared" si="32"/>
        <v>0</v>
      </c>
      <c r="F371" s="86">
        <f>Цены!E361</f>
        <v>2700</v>
      </c>
      <c r="G371" s="111">
        <f t="shared" si="33"/>
        <v>0</v>
      </c>
      <c r="H371" s="20"/>
    </row>
    <row r="372" spans="1:8" x14ac:dyDescent="0.2">
      <c r="A372" s="5">
        <v>358</v>
      </c>
      <c r="B372" s="153"/>
      <c r="C372" s="84" t="str">
        <f>Цены!B362</f>
        <v>Укладка кварцвинила замкового по диагонали</v>
      </c>
      <c r="D372" s="85" t="str">
        <f>Цены!C362</f>
        <v>м2</v>
      </c>
      <c r="E372" s="152">
        <f t="shared" si="32"/>
        <v>0</v>
      </c>
      <c r="F372" s="86">
        <f>Цены!E362</f>
        <v>1500</v>
      </c>
      <c r="G372" s="111">
        <f t="shared" si="33"/>
        <v>0</v>
      </c>
      <c r="H372" s="20"/>
    </row>
    <row r="373" spans="1:8" x14ac:dyDescent="0.2">
      <c r="A373" s="5">
        <v>359</v>
      </c>
      <c r="B373" s="153"/>
      <c r="C373" s="84" t="str">
        <f>Цены!B363</f>
        <v xml:space="preserve">Настил линолеума коммерческого </v>
      </c>
      <c r="D373" s="85" t="str">
        <f>Цены!C363</f>
        <v>м2</v>
      </c>
      <c r="E373" s="152">
        <f t="shared" si="32"/>
        <v>0</v>
      </c>
      <c r="F373" s="86">
        <f>Цены!E363</f>
        <v>467</v>
      </c>
      <c r="G373" s="111">
        <f t="shared" si="33"/>
        <v>0</v>
      </c>
      <c r="H373" s="20"/>
    </row>
    <row r="374" spans="1:8" x14ac:dyDescent="0.2">
      <c r="A374" s="5">
        <v>360</v>
      </c>
      <c r="B374" s="153"/>
      <c r="C374" s="84" t="str">
        <f>Цены!B364</f>
        <v xml:space="preserve">Настил линолеума бытового , на клей </v>
      </c>
      <c r="D374" s="85" t="str">
        <f>Цены!C364</f>
        <v>м2</v>
      </c>
      <c r="E374" s="152">
        <f t="shared" si="32"/>
        <v>0</v>
      </c>
      <c r="F374" s="86">
        <f>Цены!E364</f>
        <v>570</v>
      </c>
      <c r="G374" s="111">
        <f t="shared" si="33"/>
        <v>0</v>
      </c>
      <c r="H374" s="20"/>
    </row>
    <row r="375" spans="1:8" x14ac:dyDescent="0.2">
      <c r="A375" s="5">
        <v>361</v>
      </c>
      <c r="B375" s="153"/>
      <c r="C375" s="84" t="str">
        <f>Цены!B365</f>
        <v>Настил линолеума бытового, ковролина</v>
      </c>
      <c r="D375" s="85" t="str">
        <f>Цены!C365</f>
        <v>м2</v>
      </c>
      <c r="E375" s="152">
        <f t="shared" ref="E375:E383" si="34">$D$9-$I$13</f>
        <v>0</v>
      </c>
      <c r="F375" s="86">
        <f>Цены!E365</f>
        <v>440</v>
      </c>
      <c r="G375" s="111">
        <f t="shared" si="33"/>
        <v>0</v>
      </c>
      <c r="H375" s="20"/>
    </row>
    <row r="376" spans="1:8" x14ac:dyDescent="0.2">
      <c r="A376" s="5">
        <v>362</v>
      </c>
      <c r="B376" s="153"/>
      <c r="C376" s="84" t="str">
        <f>Цены!B366</f>
        <v xml:space="preserve">Устройство ковровых покрытий плиточных </v>
      </c>
      <c r="D376" s="85" t="str">
        <f>Цены!C366</f>
        <v>м2</v>
      </c>
      <c r="E376" s="152">
        <f t="shared" si="34"/>
        <v>0</v>
      </c>
      <c r="F376" s="86">
        <f>Цены!E366</f>
        <v>833</v>
      </c>
      <c r="G376" s="111">
        <f t="shared" si="33"/>
        <v>0</v>
      </c>
      <c r="H376" s="20"/>
    </row>
    <row r="377" spans="1:8" x14ac:dyDescent="0.2">
      <c r="A377" s="5">
        <v>363</v>
      </c>
      <c r="B377" s="153"/>
      <c r="C377" s="84" t="str">
        <f>Цены!B367</f>
        <v>Установка пробкового компенсатора</v>
      </c>
      <c r="D377" s="85" t="str">
        <f>Цены!C367</f>
        <v>м/п</v>
      </c>
      <c r="E377" s="152">
        <f t="shared" si="34"/>
        <v>0</v>
      </c>
      <c r="F377" s="86">
        <f>Цены!E367</f>
        <v>702</v>
      </c>
      <c r="G377" s="111">
        <f t="shared" si="33"/>
        <v>0</v>
      </c>
      <c r="H377" s="20"/>
    </row>
    <row r="378" spans="1:8" x14ac:dyDescent="0.2">
      <c r="A378" s="5">
        <v>364</v>
      </c>
      <c r="B378" s="153"/>
      <c r="C378" s="84" t="str">
        <f>Цены!B368</f>
        <v>Монтаж плинтусов пластиковых</v>
      </c>
      <c r="D378" s="85" t="str">
        <f>Цены!C368</f>
        <v>м/п</v>
      </c>
      <c r="E378" s="152">
        <f t="shared" si="34"/>
        <v>0</v>
      </c>
      <c r="F378" s="86">
        <f>Цены!E368</f>
        <v>368</v>
      </c>
      <c r="G378" s="111">
        <f t="shared" si="33"/>
        <v>0</v>
      </c>
      <c r="H378" s="20"/>
    </row>
    <row r="379" spans="1:8" x14ac:dyDescent="0.2">
      <c r="A379" s="5">
        <v>365</v>
      </c>
      <c r="B379" s="153"/>
      <c r="C379" s="84" t="str">
        <f>Цены!B369</f>
        <v>Монтаж скрытого плинтуса/теневого профиля</v>
      </c>
      <c r="D379" s="85" t="str">
        <f>Цены!C369</f>
        <v>м/п</v>
      </c>
      <c r="E379" s="152">
        <f t="shared" si="34"/>
        <v>0</v>
      </c>
      <c r="F379" s="86">
        <f>Цены!E369</f>
        <v>2025</v>
      </c>
      <c r="G379" s="111">
        <f t="shared" si="33"/>
        <v>0</v>
      </c>
      <c r="H379" s="20"/>
    </row>
    <row r="380" spans="1:8" ht="25.5" x14ac:dyDescent="0.2">
      <c r="A380" s="5">
        <v>366</v>
      </c>
      <c r="B380" s="153"/>
      <c r="C380" s="84" t="str">
        <f>Цены!B370</f>
        <v>Штробление  под плинтус/профиль скрытого монтажа</v>
      </c>
      <c r="D380" s="85" t="str">
        <f>Цены!C370</f>
        <v>м/п</v>
      </c>
      <c r="E380" s="152">
        <f t="shared" si="34"/>
        <v>0</v>
      </c>
      <c r="F380" s="86">
        <f>Цены!E370</f>
        <v>350</v>
      </c>
      <c r="G380" s="111">
        <f t="shared" si="33"/>
        <v>0</v>
      </c>
      <c r="H380" s="20"/>
    </row>
    <row r="381" spans="1:8" x14ac:dyDescent="0.2">
      <c r="A381" s="5">
        <v>367</v>
      </c>
      <c r="B381" s="153"/>
      <c r="C381" s="84" t="str">
        <f>Цены!B371</f>
        <v>Монтаж микроплинтуса</v>
      </c>
      <c r="D381" s="85" t="str">
        <f>Цены!C371</f>
        <v>м/п</v>
      </c>
      <c r="E381" s="152">
        <f t="shared" si="34"/>
        <v>0</v>
      </c>
      <c r="F381" s="86">
        <f>Цены!E371</f>
        <v>2028</v>
      </c>
      <c r="G381" s="111">
        <f t="shared" si="33"/>
        <v>0</v>
      </c>
      <c r="H381" s="20"/>
    </row>
    <row r="382" spans="1:8" x14ac:dyDescent="0.2">
      <c r="A382" s="5">
        <v>368</v>
      </c>
      <c r="B382" s="153"/>
      <c r="C382" s="84" t="str">
        <f>Цены!B372</f>
        <v>Установка плинтусов деревянных, МДФ</v>
      </c>
      <c r="D382" s="85" t="str">
        <f>Цены!C372</f>
        <v>м/п</v>
      </c>
      <c r="E382" s="152">
        <f t="shared" si="34"/>
        <v>0</v>
      </c>
      <c r="F382" s="86">
        <f>Цены!E372</f>
        <v>675</v>
      </c>
      <c r="G382" s="111">
        <f t="shared" si="33"/>
        <v>0</v>
      </c>
      <c r="H382" s="20"/>
    </row>
    <row r="383" spans="1:8" ht="25.5" x14ac:dyDescent="0.2">
      <c r="A383" s="5">
        <v>369</v>
      </c>
      <c r="B383" s="153"/>
      <c r="C383" s="84" t="str">
        <f>Цены!B373</f>
        <v>Установка плинтусов из дюрополимера и полиуриетана</v>
      </c>
      <c r="D383" s="85" t="str">
        <f>Цены!C373</f>
        <v>м/п</v>
      </c>
      <c r="E383" s="152">
        <f t="shared" si="34"/>
        <v>0</v>
      </c>
      <c r="F383" s="86">
        <f>Цены!E373</f>
        <v>825</v>
      </c>
      <c r="G383" s="111">
        <f t="shared" si="33"/>
        <v>0</v>
      </c>
      <c r="H383" s="20"/>
    </row>
    <row r="384" spans="1:8" x14ac:dyDescent="0.2">
      <c r="A384" s="5">
        <v>370</v>
      </c>
      <c r="B384" s="153"/>
      <c r="C384" s="84" t="str">
        <f>Цены!B374</f>
        <v xml:space="preserve">Запил углов  плинтуса </v>
      </c>
      <c r="D384" s="85" t="str">
        <f>Цены!C374</f>
        <v>шт.</v>
      </c>
      <c r="E384" s="152">
        <v>4</v>
      </c>
      <c r="F384" s="86">
        <f>Цены!E374</f>
        <v>216</v>
      </c>
      <c r="G384" s="111">
        <f t="shared" si="33"/>
        <v>864</v>
      </c>
      <c r="H384" s="20"/>
    </row>
    <row r="385" spans="1:8" x14ac:dyDescent="0.2">
      <c r="A385" s="5">
        <v>371</v>
      </c>
      <c r="B385" s="153"/>
      <c r="C385" s="84" t="str">
        <f>Цены!B375</f>
        <v>Покраска напольного плинтуса</v>
      </c>
      <c r="D385" s="85" t="str">
        <f>Цены!C375</f>
        <v>м/п</v>
      </c>
      <c r="E385" s="152">
        <f>$D$10</f>
        <v>0</v>
      </c>
      <c r="F385" s="86">
        <f>Цены!E375</f>
        <v>353</v>
      </c>
      <c r="G385" s="111">
        <f t="shared" si="33"/>
        <v>0</v>
      </c>
      <c r="H385" s="20"/>
    </row>
    <row r="386" spans="1:8" x14ac:dyDescent="0.2">
      <c r="A386" s="5">
        <v>372</v>
      </c>
      <c r="B386" s="153"/>
      <c r="C386" s="84" t="str">
        <f>Цены!B376</f>
        <v>Установка порожков</v>
      </c>
      <c r="D386" s="85" t="str">
        <f>Цены!C376</f>
        <v>шт.</v>
      </c>
      <c r="E386" s="152">
        <v>1</v>
      </c>
      <c r="F386" s="86">
        <f>Цены!E376</f>
        <v>923</v>
      </c>
      <c r="G386" s="111">
        <f t="shared" si="33"/>
        <v>923</v>
      </c>
      <c r="H386" s="20"/>
    </row>
    <row r="387" spans="1:8" ht="25.5" x14ac:dyDescent="0.2">
      <c r="A387" s="5">
        <v>373</v>
      </c>
      <c r="B387" s="153"/>
      <c r="C387" s="84" t="str">
        <f>Цены!B377</f>
        <v>Добавляется на установку плинтусов к криволинейным стенам</v>
      </c>
      <c r="D387" s="85" t="str">
        <f>Цены!C377</f>
        <v>м/п</v>
      </c>
      <c r="E387" s="152">
        <f>$D$9</f>
        <v>0</v>
      </c>
      <c r="F387" s="86">
        <f>Цены!E377</f>
        <v>297</v>
      </c>
      <c r="G387" s="111">
        <f t="shared" si="33"/>
        <v>0</v>
      </c>
      <c r="H387" s="20"/>
    </row>
    <row r="388" spans="1:8" x14ac:dyDescent="0.2">
      <c r="A388" s="5">
        <v>374</v>
      </c>
      <c r="B388" s="153"/>
      <c r="C388" s="84" t="str">
        <f>Цены!B378</f>
        <v>Устройство плинтуса из плитки</v>
      </c>
      <c r="D388" s="85" t="str">
        <f>Цены!C378</f>
        <v>м/п</v>
      </c>
      <c r="E388" s="152">
        <f>$D$9-$I$13</f>
        <v>0</v>
      </c>
      <c r="F388" s="86">
        <f>Цены!E378</f>
        <v>987</v>
      </c>
      <c r="G388" s="111">
        <f t="shared" si="33"/>
        <v>0</v>
      </c>
      <c r="H388" s="20"/>
    </row>
    <row r="389" spans="1:8" x14ac:dyDescent="0.2">
      <c r="A389" s="5">
        <v>375</v>
      </c>
      <c r="B389" s="103" t="str">
        <f>IF(SUM(B390:B458)&gt;0,1,"")</f>
        <v/>
      </c>
      <c r="C389" s="428" t="s">
        <v>24</v>
      </c>
      <c r="D389" s="428"/>
      <c r="E389" s="428"/>
      <c r="F389" s="428"/>
      <c r="G389" s="428"/>
      <c r="H389" s="20"/>
    </row>
    <row r="390" spans="1:8" ht="25.5" x14ac:dyDescent="0.2">
      <c r="A390" s="5">
        <v>376</v>
      </c>
      <c r="B390" s="153"/>
      <c r="C390" s="84" t="str">
        <f>Цены!B380</f>
        <v>Облицовка плиткой стен до 600 мм по одной стороне</v>
      </c>
      <c r="D390" s="85" t="str">
        <f>Цены!C380</f>
        <v>м2</v>
      </c>
      <c r="E390" s="152">
        <f t="shared" ref="E390:E397" si="35">$D$12</f>
        <v>0</v>
      </c>
      <c r="F390" s="86">
        <f>Цены!E380</f>
        <v>3000</v>
      </c>
      <c r="G390" s="111">
        <f t="shared" ref="G390:G421" si="36">E390*F390</f>
        <v>0</v>
      </c>
      <c r="H390" s="20"/>
    </row>
    <row r="391" spans="1:8" x14ac:dyDescent="0.2">
      <c r="A391" s="5">
        <v>377</v>
      </c>
      <c r="B391" s="153"/>
      <c r="C391" s="84" t="str">
        <f>Цены!B381</f>
        <v xml:space="preserve">Облицовка плиткой гексагон  </v>
      </c>
      <c r="D391" s="85" t="str">
        <f>Цены!C381</f>
        <v>м2</v>
      </c>
      <c r="E391" s="152">
        <f t="shared" si="35"/>
        <v>0</v>
      </c>
      <c r="F391" s="86">
        <f>Цены!E381</f>
        <v>3698</v>
      </c>
      <c r="G391" s="111">
        <f t="shared" si="36"/>
        <v>0</v>
      </c>
      <c r="H391" s="20"/>
    </row>
    <row r="392" spans="1:8" ht="25.5" x14ac:dyDescent="0.2">
      <c r="A392" s="5">
        <v>378</v>
      </c>
      <c r="B392" s="153"/>
      <c r="C392" s="84" t="str">
        <f>Цены!B382</f>
        <v>Облицовка плиткой стен, с декоративными вставками</v>
      </c>
      <c r="D392" s="85" t="str">
        <f>Цены!C382</f>
        <v>м2</v>
      </c>
      <c r="E392" s="152">
        <f t="shared" si="35"/>
        <v>0</v>
      </c>
      <c r="F392" s="86">
        <f>Цены!E382</f>
        <v>3104</v>
      </c>
      <c r="G392" s="111">
        <f t="shared" si="36"/>
        <v>0</v>
      </c>
      <c r="H392" s="20"/>
    </row>
    <row r="393" spans="1:8" x14ac:dyDescent="0.2">
      <c r="A393" s="5">
        <v>379</v>
      </c>
      <c r="B393" s="153"/>
      <c r="C393" s="84" t="str">
        <f>Цены!B383</f>
        <v>Облицовка плиткой стен по диагонали</v>
      </c>
      <c r="D393" s="85" t="str">
        <f>Цены!C383</f>
        <v>м2</v>
      </c>
      <c r="E393" s="152">
        <f t="shared" si="35"/>
        <v>0</v>
      </c>
      <c r="F393" s="86">
        <f>Цены!E383</f>
        <v>3540</v>
      </c>
      <c r="G393" s="111">
        <f t="shared" si="36"/>
        <v>0</v>
      </c>
      <c r="H393" s="20"/>
    </row>
    <row r="394" spans="1:8" ht="25.5" x14ac:dyDescent="0.2">
      <c r="A394" s="5">
        <v>380</v>
      </c>
      <c r="B394" s="153"/>
      <c r="C394" s="84" t="str">
        <f>Цены!B384</f>
        <v xml:space="preserve">Облицовка плиткой стен по диагонали, со вставками </v>
      </c>
      <c r="D394" s="85" t="str">
        <f>Цены!C384</f>
        <v>м2</v>
      </c>
      <c r="E394" s="152">
        <f t="shared" si="35"/>
        <v>0</v>
      </c>
      <c r="F394" s="86">
        <f>Цены!E384</f>
        <v>4650</v>
      </c>
      <c r="G394" s="111">
        <f t="shared" si="36"/>
        <v>0</v>
      </c>
      <c r="H394" s="20"/>
    </row>
    <row r="395" spans="1:8" x14ac:dyDescent="0.2">
      <c r="A395" s="5">
        <v>381</v>
      </c>
      <c r="B395" s="153"/>
      <c r="C395" s="84" t="str">
        <f>Цены!B385</f>
        <v>Облицовка плиткой стен менее 200х200 мм</v>
      </c>
      <c r="D395" s="85" t="str">
        <f>Цены!C385</f>
        <v>м2</v>
      </c>
      <c r="E395" s="152">
        <f t="shared" si="35"/>
        <v>0</v>
      </c>
      <c r="F395" s="86">
        <f>Цены!E385</f>
        <v>3750</v>
      </c>
      <c r="G395" s="111">
        <f t="shared" si="36"/>
        <v>0</v>
      </c>
      <c r="H395" s="20"/>
    </row>
    <row r="396" spans="1:8" ht="25.5" x14ac:dyDescent="0.2">
      <c r="A396" s="5">
        <v>382</v>
      </c>
      <c r="B396" s="153"/>
      <c r="C396" s="84" t="str">
        <f>Цены!B386</f>
        <v>Облицовка стен мелкой плиткой на подложке (с затиркой)</v>
      </c>
      <c r="D396" s="85" t="str">
        <f>Цены!C386</f>
        <v>м2</v>
      </c>
      <c r="E396" s="152">
        <f t="shared" si="35"/>
        <v>0</v>
      </c>
      <c r="F396" s="86">
        <f>Цены!E386</f>
        <v>4200</v>
      </c>
      <c r="G396" s="111">
        <f t="shared" si="36"/>
        <v>0</v>
      </c>
      <c r="H396" s="20"/>
    </row>
    <row r="397" spans="1:8" ht="25.5" x14ac:dyDescent="0.2">
      <c r="A397" s="5">
        <v>383</v>
      </c>
      <c r="B397" s="153"/>
      <c r="C397" s="84" t="str">
        <f>Цены!B387</f>
        <v>Облицовка стен мелкой плиткой, мозаикой (с затиркой)</v>
      </c>
      <c r="D397" s="85" t="str">
        <f>Цены!C387</f>
        <v>м2</v>
      </c>
      <c r="E397" s="152">
        <f t="shared" si="35"/>
        <v>0</v>
      </c>
      <c r="F397" s="86">
        <f>Цены!E387</f>
        <v>4806</v>
      </c>
      <c r="G397" s="111">
        <f t="shared" si="36"/>
        <v>0</v>
      </c>
      <c r="H397" s="20"/>
    </row>
    <row r="398" spans="1:8" x14ac:dyDescent="0.2">
      <c r="A398" s="5">
        <v>384</v>
      </c>
      <c r="B398" s="153"/>
      <c r="C398" s="84" t="str">
        <f>Цены!B388</f>
        <v>Подрезка керамической плитки</v>
      </c>
      <c r="D398" s="85" t="str">
        <f>Цены!C388</f>
        <v>м/п</v>
      </c>
      <c r="E398" s="152">
        <f>$D$9+2.6*4</f>
        <v>10.4</v>
      </c>
      <c r="F398" s="86">
        <f>Цены!E388</f>
        <v>675</v>
      </c>
      <c r="G398" s="111">
        <f t="shared" si="36"/>
        <v>7020</v>
      </c>
      <c r="H398" s="20"/>
    </row>
    <row r="399" spans="1:8" x14ac:dyDescent="0.2">
      <c r="A399" s="5">
        <v>385</v>
      </c>
      <c r="B399" s="153"/>
      <c r="C399" s="84" t="str">
        <f>Цены!B389</f>
        <v>Подрезка резного края плитки под 45(стены)</v>
      </c>
      <c r="D399" s="85" t="str">
        <f>Цены!C389</f>
        <v>м/п</v>
      </c>
      <c r="E399" s="152">
        <f>$D$9</f>
        <v>0</v>
      </c>
      <c r="F399" s="86">
        <f>Цены!E389</f>
        <v>2168</v>
      </c>
      <c r="G399" s="111">
        <f t="shared" si="36"/>
        <v>0</v>
      </c>
      <c r="H399" s="20"/>
    </row>
    <row r="400" spans="1:8" x14ac:dyDescent="0.2">
      <c r="A400" s="5">
        <v>386</v>
      </c>
      <c r="B400" s="153"/>
      <c r="C400" s="84" t="str">
        <f>Цены!B390</f>
        <v>Облицовка стен плиткой панно*</v>
      </c>
      <c r="D400" s="85" t="str">
        <f>Цены!C390</f>
        <v>м2</v>
      </c>
      <c r="E400" s="152">
        <f>$D$12</f>
        <v>0</v>
      </c>
      <c r="F400" s="86">
        <f>Цены!E390</f>
        <v>7425</v>
      </c>
      <c r="G400" s="111">
        <f t="shared" si="36"/>
        <v>0</v>
      </c>
      <c r="H400" s="20"/>
    </row>
    <row r="401" spans="1:8" ht="25.5" x14ac:dyDescent="0.2">
      <c r="A401" s="5">
        <v>387</v>
      </c>
      <c r="B401" s="153"/>
      <c r="C401" s="84" t="str">
        <f>Цены!B391</f>
        <v>Облицовка стен композитными материалами (ЛОФТ)</v>
      </c>
      <c r="D401" s="85" t="str">
        <f>Цены!C391</f>
        <v>м2</v>
      </c>
      <c r="E401" s="152">
        <f>$D$12</f>
        <v>0</v>
      </c>
      <c r="F401" s="86">
        <f>Цены!E391</f>
        <v>4005</v>
      </c>
      <c r="G401" s="111">
        <f t="shared" si="36"/>
        <v>0</v>
      </c>
      <c r="H401" s="20"/>
    </row>
    <row r="402" spans="1:8" ht="25.5" x14ac:dyDescent="0.2">
      <c r="A402" s="5">
        <v>388</v>
      </c>
      <c r="B402" s="153"/>
      <c r="C402" s="84" t="str">
        <f>Цены!B392</f>
        <v xml:space="preserve">Устройство объемного керамического бордюра с подрезкой в углах </v>
      </c>
      <c r="D402" s="85" t="str">
        <f>Цены!C392</f>
        <v>м/п</v>
      </c>
      <c r="E402" s="152">
        <f>$D$9</f>
        <v>0</v>
      </c>
      <c r="F402" s="86">
        <f>Цены!E392</f>
        <v>1530</v>
      </c>
      <c r="G402" s="111">
        <f t="shared" si="36"/>
        <v>0</v>
      </c>
      <c r="H402" s="20"/>
    </row>
    <row r="403" spans="1:8" x14ac:dyDescent="0.2">
      <c r="A403" s="5">
        <v>389</v>
      </c>
      <c r="B403" s="153"/>
      <c r="C403" s="84" t="str">
        <f>Цены!B393</f>
        <v xml:space="preserve">Устройство бордюра из плитки (с затиркой) </v>
      </c>
      <c r="D403" s="85" t="str">
        <f>Цены!C393</f>
        <v>м/п</v>
      </c>
      <c r="E403" s="152">
        <f>$D$9</f>
        <v>0</v>
      </c>
      <c r="F403" s="86">
        <f>Цены!E393</f>
        <v>1011</v>
      </c>
      <c r="G403" s="111">
        <f t="shared" si="36"/>
        <v>0</v>
      </c>
      <c r="H403" s="20"/>
    </row>
    <row r="404" spans="1:8" ht="25.5" x14ac:dyDescent="0.2">
      <c r="A404" s="5">
        <v>390</v>
      </c>
      <c r="B404" s="153"/>
      <c r="C404" s="84" t="str">
        <f>Цены!B394</f>
        <v>Облицовка плиткой "фартук" (с затиркой и подрезкой)</v>
      </c>
      <c r="D404" s="85" t="str">
        <f>Цены!C394</f>
        <v>м2</v>
      </c>
      <c r="E404" s="152">
        <f t="shared" ref="E404:E410" si="37">$D$12</f>
        <v>0</v>
      </c>
      <c r="F404" s="86">
        <f>Цены!E394</f>
        <v>4680</v>
      </c>
      <c r="G404" s="111">
        <f t="shared" si="36"/>
        <v>0</v>
      </c>
      <c r="H404" s="20"/>
    </row>
    <row r="405" spans="1:8" ht="25.5" x14ac:dyDescent="0.2">
      <c r="A405" s="5">
        <v>391</v>
      </c>
      <c r="B405" s="153"/>
      <c r="C405" s="84" t="str">
        <f>Цены!B395</f>
        <v>Облицовка керамогранитом "фартук" (с затиркой и подрезкой)</v>
      </c>
      <c r="D405" s="85" t="str">
        <f>Цены!C395</f>
        <v>м2</v>
      </c>
      <c r="E405" s="152">
        <f t="shared" si="37"/>
        <v>0</v>
      </c>
      <c r="F405" s="86">
        <f>Цены!E395</f>
        <v>5475</v>
      </c>
      <c r="G405" s="111">
        <f t="shared" si="36"/>
        <v>0</v>
      </c>
      <c r="H405" s="20"/>
    </row>
    <row r="406" spans="1:8" x14ac:dyDescent="0.2">
      <c r="A406" s="5">
        <v>392</v>
      </c>
      <c r="B406" s="153"/>
      <c r="C406" s="84" t="str">
        <f>Цены!B396</f>
        <v>Фартук из декоративного камня</v>
      </c>
      <c r="D406" s="85" t="str">
        <f>Цены!C396</f>
        <v>м2</v>
      </c>
      <c r="E406" s="152">
        <f t="shared" si="37"/>
        <v>0</v>
      </c>
      <c r="F406" s="86">
        <f>Цены!E396</f>
        <v>5850</v>
      </c>
      <c r="G406" s="111">
        <f t="shared" si="36"/>
        <v>0</v>
      </c>
      <c r="H406" s="20"/>
    </row>
    <row r="407" spans="1:8" x14ac:dyDescent="0.2">
      <c r="A407" s="5">
        <v>393</v>
      </c>
      <c r="B407" s="153"/>
      <c r="C407" s="84" t="str">
        <f>Цены!B397</f>
        <v>Облицовка клинкерным кирпичом с затиркой</v>
      </c>
      <c r="D407" s="85" t="str">
        <f>Цены!C397</f>
        <v>м2</v>
      </c>
      <c r="E407" s="152">
        <f t="shared" si="37"/>
        <v>0</v>
      </c>
      <c r="F407" s="86">
        <f>Цены!E397</f>
        <v>4200</v>
      </c>
      <c r="G407" s="111">
        <f t="shared" si="36"/>
        <v>0</v>
      </c>
      <c r="H407" s="20"/>
    </row>
    <row r="408" spans="1:8" x14ac:dyDescent="0.2">
      <c r="A408" s="5">
        <v>394</v>
      </c>
      <c r="B408" s="153"/>
      <c r="C408" s="84" t="str">
        <f>Цены!B398</f>
        <v>Облицовка  Крупноформатным керамогранитом</v>
      </c>
      <c r="D408" s="85" t="str">
        <f>Цены!C398</f>
        <v>м2</v>
      </c>
      <c r="E408" s="152">
        <f t="shared" si="37"/>
        <v>0</v>
      </c>
      <c r="F408" s="86">
        <f>Цены!E398</f>
        <v>10800</v>
      </c>
      <c r="G408" s="111">
        <f t="shared" si="36"/>
        <v>0</v>
      </c>
      <c r="H408" s="20"/>
    </row>
    <row r="409" spans="1:8" ht="25.5" x14ac:dyDescent="0.2">
      <c r="A409" s="5">
        <v>395</v>
      </c>
      <c r="B409" s="153"/>
      <c r="C409" s="84" t="str">
        <f>Цены!B399</f>
        <v>Облицовка стен керамогранитом до 1200 мм по одной стороне</v>
      </c>
      <c r="D409" s="85" t="str">
        <f>Цены!C399</f>
        <v>м2</v>
      </c>
      <c r="E409" s="152">
        <f t="shared" si="37"/>
        <v>0</v>
      </c>
      <c r="F409" s="86">
        <f>Цены!E399</f>
        <v>5166</v>
      </c>
      <c r="G409" s="111">
        <f t="shared" si="36"/>
        <v>0</v>
      </c>
      <c r="H409" s="20"/>
    </row>
    <row r="410" spans="1:8" ht="25.5" x14ac:dyDescent="0.2">
      <c r="A410" s="5">
        <v>396</v>
      </c>
      <c r="B410" s="153"/>
      <c r="C410" s="84" t="str">
        <f>Цены!B400</f>
        <v>Облицовка стен керамогранитом до 600 мм по одной стороне</v>
      </c>
      <c r="D410" s="85" t="str">
        <f>Цены!C400</f>
        <v>м2</v>
      </c>
      <c r="E410" s="152">
        <f t="shared" si="37"/>
        <v>0</v>
      </c>
      <c r="F410" s="86">
        <f>Цены!E400</f>
        <v>2570</v>
      </c>
      <c r="G410" s="111">
        <f t="shared" si="36"/>
        <v>0</v>
      </c>
      <c r="H410" s="20"/>
    </row>
    <row r="411" spans="1:8" ht="25.5" x14ac:dyDescent="0.2">
      <c r="A411" s="5">
        <v>397</v>
      </c>
      <c r="B411" s="153"/>
      <c r="C411" s="84" t="str">
        <f>Цены!B401</f>
        <v>Подрезка керамогранита крупноформатного до 1200 мм</v>
      </c>
      <c r="D411" s="85" t="str">
        <f>Цены!C401</f>
        <v>м/п</v>
      </c>
      <c r="E411" s="152">
        <f>$D$9</f>
        <v>0</v>
      </c>
      <c r="F411" s="86">
        <f>Цены!E401</f>
        <v>1359</v>
      </c>
      <c r="G411" s="111">
        <f t="shared" si="36"/>
        <v>0</v>
      </c>
      <c r="H411" s="20"/>
    </row>
    <row r="412" spans="1:8" x14ac:dyDescent="0.2">
      <c r="A412" s="5">
        <v>398</v>
      </c>
      <c r="B412" s="153"/>
      <c r="C412" s="84" t="str">
        <f>Цены!B402</f>
        <v>Подрезка керамогранита крупноформатного</v>
      </c>
      <c r="D412" s="85" t="str">
        <f>Цены!C402</f>
        <v>м/п</v>
      </c>
      <c r="E412" s="152">
        <f>$D$9</f>
        <v>0</v>
      </c>
      <c r="F412" s="86">
        <f>Цены!E402</f>
        <v>2471</v>
      </c>
      <c r="G412" s="111">
        <f t="shared" si="36"/>
        <v>0</v>
      </c>
      <c r="H412" s="20"/>
    </row>
    <row r="413" spans="1:8" ht="25.5" x14ac:dyDescent="0.2">
      <c r="A413" s="5">
        <v>399</v>
      </c>
      <c r="B413" s="153"/>
      <c r="C413" s="84" t="str">
        <f>Цены!B403</f>
        <v>Подрезка керамогранита крупноформатного под 45 гр.</v>
      </c>
      <c r="D413" s="85" t="str">
        <f>Цены!C403</f>
        <v>м/п</v>
      </c>
      <c r="E413" s="152">
        <f>$D$9</f>
        <v>0</v>
      </c>
      <c r="F413" s="86">
        <f>Цены!E403</f>
        <v>4286</v>
      </c>
      <c r="G413" s="111">
        <f t="shared" si="36"/>
        <v>0</v>
      </c>
      <c r="H413" s="20"/>
    </row>
    <row r="414" spans="1:8" x14ac:dyDescent="0.2">
      <c r="A414" s="5">
        <v>400</v>
      </c>
      <c r="B414" s="153"/>
      <c r="C414" s="84" t="str">
        <f>Цены!B404</f>
        <v>Подрезка керамогранита 600</v>
      </c>
      <c r="D414" s="85" t="str">
        <f>Цены!C404</f>
        <v>м/п</v>
      </c>
      <c r="E414" s="152">
        <f>$D$9</f>
        <v>0</v>
      </c>
      <c r="F414" s="86">
        <f>Цены!E404</f>
        <v>782</v>
      </c>
      <c r="G414" s="111">
        <f t="shared" si="36"/>
        <v>0</v>
      </c>
      <c r="H414" s="20"/>
    </row>
    <row r="415" spans="1:8" ht="25.5" x14ac:dyDescent="0.2">
      <c r="A415" s="5">
        <v>401</v>
      </c>
      <c r="B415" s="153"/>
      <c r="C415" s="84" t="str">
        <f>Цены!B405</f>
        <v>Высверливание коронкой отверстия в керамической плитке</v>
      </c>
      <c r="D415" s="85" t="str">
        <f>Цены!C405</f>
        <v>шт.</v>
      </c>
      <c r="E415" s="152">
        <v>11</v>
      </c>
      <c r="F415" s="86">
        <f>Цены!E405</f>
        <v>609</v>
      </c>
      <c r="G415" s="111">
        <f t="shared" si="36"/>
        <v>6699</v>
      </c>
      <c r="H415" s="20"/>
    </row>
    <row r="416" spans="1:8" x14ac:dyDescent="0.2">
      <c r="A416" s="5">
        <v>402</v>
      </c>
      <c r="B416" s="153"/>
      <c r="C416" s="84" t="str">
        <f>Цены!B406</f>
        <v xml:space="preserve">Высверливание отверстий в керамограните </v>
      </c>
      <c r="D416" s="85" t="str">
        <f>Цены!C406</f>
        <v>шт.</v>
      </c>
      <c r="E416" s="152">
        <v>1</v>
      </c>
      <c r="F416" s="86">
        <f>Цены!E406</f>
        <v>668</v>
      </c>
      <c r="G416" s="111">
        <f t="shared" si="36"/>
        <v>668</v>
      </c>
      <c r="H416" s="20"/>
    </row>
    <row r="417" spans="1:9" ht="25.5" x14ac:dyDescent="0.2">
      <c r="A417" s="5">
        <v>403</v>
      </c>
      <c r="B417" s="153"/>
      <c r="C417" s="84" t="str">
        <f>Цены!B407</f>
        <v>Облицовка стен декоративным камнем (с затиркой)</v>
      </c>
      <c r="D417" s="85" t="str">
        <f>Цены!C407</f>
        <v>м2</v>
      </c>
      <c r="E417" s="152">
        <f>$D$12</f>
        <v>0</v>
      </c>
      <c r="F417" s="86">
        <f>Цены!E407</f>
        <v>3519</v>
      </c>
      <c r="G417" s="111">
        <f t="shared" si="36"/>
        <v>0</v>
      </c>
      <c r="H417" s="20"/>
    </row>
    <row r="418" spans="1:9" x14ac:dyDescent="0.2">
      <c r="A418" s="5">
        <v>404</v>
      </c>
      <c r="B418" s="153"/>
      <c r="C418" s="84" t="str">
        <f>Цены!B408</f>
        <v>Затирка плитки(стены)</v>
      </c>
      <c r="D418" s="85" t="str">
        <f>Цены!C408</f>
        <v>м2</v>
      </c>
      <c r="E418" s="152">
        <f>$D$12</f>
        <v>0</v>
      </c>
      <c r="F418" s="86">
        <f>Цены!E408</f>
        <v>330</v>
      </c>
      <c r="G418" s="111">
        <f t="shared" si="36"/>
        <v>0</v>
      </c>
      <c r="H418" s="20"/>
    </row>
    <row r="419" spans="1:9" x14ac:dyDescent="0.2">
      <c r="A419" s="5">
        <v>405</v>
      </c>
      <c r="B419" s="153"/>
      <c r="C419" s="84" t="str">
        <f>Цены!B409</f>
        <v xml:space="preserve">Затирка плитки эпоксидной затиркой </v>
      </c>
      <c r="D419" s="85" t="str">
        <f>Цены!C409</f>
        <v>м2</v>
      </c>
      <c r="E419" s="152">
        <f>$D$12</f>
        <v>0</v>
      </c>
      <c r="F419" s="86">
        <f>Цены!E409</f>
        <v>1301</v>
      </c>
      <c r="G419" s="111">
        <f t="shared" si="36"/>
        <v>0</v>
      </c>
      <c r="H419" s="20"/>
    </row>
    <row r="420" spans="1:9" ht="38.25" x14ac:dyDescent="0.2">
      <c r="A420" s="5">
        <v>406</v>
      </c>
      <c r="B420" s="153"/>
      <c r="C420" s="84" t="str">
        <f>Цены!B410</f>
        <v>Затирка швов в керамической плитке нестандартного размера (10*10, рзноразмерной плитке , мраморной плитке)</v>
      </c>
      <c r="D420" s="85" t="str">
        <f>Цены!C410</f>
        <v>м2</v>
      </c>
      <c r="E420" s="152">
        <f>$D$12</f>
        <v>0</v>
      </c>
      <c r="F420" s="86">
        <f>Цены!E410</f>
        <v>750</v>
      </c>
      <c r="G420" s="111">
        <f t="shared" si="36"/>
        <v>0</v>
      </c>
      <c r="H420" s="20"/>
    </row>
    <row r="421" spans="1:9" x14ac:dyDescent="0.2">
      <c r="A421" s="5">
        <v>407</v>
      </c>
      <c r="B421" s="153"/>
      <c r="C421" s="84" t="str">
        <f>Цены!B411</f>
        <v xml:space="preserve">Вставки из стеклоблоков поштучно в ниши, стены </v>
      </c>
      <c r="D421" s="85" t="str">
        <f>Цены!C411</f>
        <v>шт.</v>
      </c>
      <c r="E421" s="152">
        <v>1</v>
      </c>
      <c r="F421" s="86">
        <f>Цены!E411</f>
        <v>867</v>
      </c>
      <c r="G421" s="111">
        <f t="shared" si="36"/>
        <v>867</v>
      </c>
      <c r="H421" s="20"/>
    </row>
    <row r="422" spans="1:9" ht="25.5" x14ac:dyDescent="0.2">
      <c r="A422" s="5">
        <v>408</v>
      </c>
      <c r="B422" s="153"/>
      <c r="C422" s="84" t="str">
        <f>Цены!B412</f>
        <v>Укладка стеклоблоков ( устройство перегородок, стен)</v>
      </c>
      <c r="D422" s="85" t="str">
        <f>Цены!C412</f>
        <v>м2</v>
      </c>
      <c r="E422" s="152">
        <f>$D$12</f>
        <v>0</v>
      </c>
      <c r="F422" s="86">
        <f>Цены!E412</f>
        <v>5928</v>
      </c>
      <c r="G422" s="111">
        <f t="shared" ref="G422:G453" si="38">E422*F422</f>
        <v>0</v>
      </c>
      <c r="H422" s="20"/>
    </row>
    <row r="423" spans="1:9" x14ac:dyDescent="0.2">
      <c r="A423" s="5">
        <v>409</v>
      </c>
      <c r="B423" s="153"/>
      <c r="C423" s="84" t="str">
        <f>Цены!B413</f>
        <v>Установка углового профиля (для плитки)</v>
      </c>
      <c r="D423" s="85" t="str">
        <f>Цены!C413</f>
        <v>м/п</v>
      </c>
      <c r="E423" s="152">
        <f>$D$9</f>
        <v>0</v>
      </c>
      <c r="F423" s="86">
        <f>Цены!E413</f>
        <v>294</v>
      </c>
      <c r="G423" s="111">
        <f t="shared" si="38"/>
        <v>0</v>
      </c>
      <c r="H423" s="20"/>
    </row>
    <row r="424" spans="1:9" x14ac:dyDescent="0.2">
      <c r="A424" s="5">
        <v>410</v>
      </c>
      <c r="B424" s="153"/>
      <c r="C424" s="84" t="str">
        <f>Цены!B414</f>
        <v>Облицовка стеновыми ПВХ панелями  (до 10м2)</v>
      </c>
      <c r="D424" s="85" t="str">
        <f>Цены!C414</f>
        <v>м2</v>
      </c>
      <c r="E424" s="152">
        <f>$D$12</f>
        <v>0</v>
      </c>
      <c r="F424" s="86">
        <f>Цены!E414</f>
        <v>1260</v>
      </c>
      <c r="G424" s="111">
        <f t="shared" si="38"/>
        <v>0</v>
      </c>
      <c r="H424" s="20"/>
    </row>
    <row r="425" spans="1:9" ht="25.5" x14ac:dyDescent="0.2">
      <c r="A425" s="5">
        <v>411</v>
      </c>
      <c r="B425" s="153"/>
      <c r="C425" s="84" t="str">
        <f>Цены!B415</f>
        <v>Облицовка стеновыми ПВХ панелями (свыше 10м2)</v>
      </c>
      <c r="D425" s="85" t="str">
        <f>Цены!C415</f>
        <v>м2</v>
      </c>
      <c r="E425" s="152">
        <f>$D$12</f>
        <v>0</v>
      </c>
      <c r="F425" s="86">
        <f>Цены!E415</f>
        <v>879</v>
      </c>
      <c r="G425" s="111">
        <f t="shared" si="38"/>
        <v>0</v>
      </c>
      <c r="H425" s="20"/>
    </row>
    <row r="426" spans="1:9" ht="25.5" x14ac:dyDescent="0.2">
      <c r="A426" s="5">
        <v>412</v>
      </c>
      <c r="B426" s="153"/>
      <c r="C426" s="84" t="str">
        <f>Цены!B416</f>
        <v>Монтаж стеновых ПВХ панелей с устройством каркаса</v>
      </c>
      <c r="D426" s="85" t="str">
        <f>Цены!C416</f>
        <v>м2</v>
      </c>
      <c r="E426" s="152">
        <f>$D$12</f>
        <v>0</v>
      </c>
      <c r="F426" s="86">
        <f>Цены!E416</f>
        <v>1739</v>
      </c>
      <c r="G426" s="111">
        <f t="shared" si="38"/>
        <v>0</v>
      </c>
      <c r="H426" s="20"/>
    </row>
    <row r="427" spans="1:9" x14ac:dyDescent="0.2">
      <c r="A427" s="5">
        <v>413</v>
      </c>
      <c r="B427" s="153"/>
      <c r="C427" s="84" t="str">
        <f>Цены!B417</f>
        <v xml:space="preserve">Монтаж стеновых 3D панелей на клей </v>
      </c>
      <c r="D427" s="85" t="str">
        <f>Цены!C417</f>
        <v>м2</v>
      </c>
      <c r="E427" s="152">
        <f>$D$12</f>
        <v>0</v>
      </c>
      <c r="F427" s="86">
        <f>Цены!E417</f>
        <v>3368</v>
      </c>
      <c r="G427" s="111">
        <f t="shared" si="38"/>
        <v>0</v>
      </c>
      <c r="H427" s="20"/>
      <c r="I427" s="88"/>
    </row>
    <row r="428" spans="1:9" x14ac:dyDescent="0.2">
      <c r="A428" s="5">
        <v>414</v>
      </c>
      <c r="B428" s="153"/>
      <c r="C428" s="84" t="str">
        <f>Цены!B418</f>
        <v xml:space="preserve">Монтаж молдингов на стену </v>
      </c>
      <c r="D428" s="85" t="str">
        <f>Цены!C418</f>
        <v>м/п</v>
      </c>
      <c r="E428" s="152">
        <f>$D$9</f>
        <v>0</v>
      </c>
      <c r="F428" s="86">
        <f>Цены!E418</f>
        <v>630</v>
      </c>
      <c r="G428" s="111">
        <f t="shared" si="38"/>
        <v>0</v>
      </c>
      <c r="H428" s="20"/>
    </row>
    <row r="429" spans="1:9" x14ac:dyDescent="0.2">
      <c r="A429" s="5">
        <v>415</v>
      </c>
      <c r="B429" s="153"/>
      <c r="C429" s="84" t="str">
        <f>Цены!B419</f>
        <v xml:space="preserve">Запил молдингов под 45 градусов </v>
      </c>
      <c r="D429" s="85" t="str">
        <f>Цены!C419</f>
        <v>шт.</v>
      </c>
      <c r="E429" s="152">
        <v>1</v>
      </c>
      <c r="F429" s="86">
        <f>Цены!E419</f>
        <v>81</v>
      </c>
      <c r="G429" s="111">
        <f t="shared" si="38"/>
        <v>81</v>
      </c>
      <c r="H429" s="20"/>
    </row>
    <row r="430" spans="1:9" x14ac:dyDescent="0.2">
      <c r="A430" s="5">
        <v>416</v>
      </c>
      <c r="B430" s="153"/>
      <c r="C430" s="84" t="str">
        <f>Цены!B420</f>
        <v>Монтаж ламината на клей</v>
      </c>
      <c r="D430" s="85" t="str">
        <f>Цены!C420</f>
        <v>м2</v>
      </c>
      <c r="E430" s="152">
        <f t="shared" ref="E430:E445" si="39">$D$12</f>
        <v>0</v>
      </c>
      <c r="F430" s="86">
        <f>Цены!E420</f>
        <v>1868</v>
      </c>
      <c r="G430" s="111">
        <f t="shared" si="38"/>
        <v>0</v>
      </c>
      <c r="H430" s="20"/>
    </row>
    <row r="431" spans="1:9" ht="25.5" x14ac:dyDescent="0.2">
      <c r="A431" s="5">
        <v>417</v>
      </c>
      <c r="B431" s="153"/>
      <c r="C431" s="84" t="str">
        <f>Цены!B421</f>
        <v>Облицовка стеновыми панелями (с устройством каркаса)</v>
      </c>
      <c r="D431" s="85" t="str">
        <f>Цены!C421</f>
        <v>м2</v>
      </c>
      <c r="E431" s="152">
        <f t="shared" si="39"/>
        <v>0</v>
      </c>
      <c r="F431" s="86">
        <f>Цены!E421</f>
        <v>1761</v>
      </c>
      <c r="G431" s="111">
        <f t="shared" si="38"/>
        <v>0</v>
      </c>
      <c r="H431" s="20"/>
    </row>
    <row r="432" spans="1:9" ht="25.5" x14ac:dyDescent="0.2">
      <c r="A432" s="5">
        <v>418</v>
      </c>
      <c r="B432" s="153"/>
      <c r="C432" s="84" t="str">
        <f>Цены!B422</f>
        <v xml:space="preserve">Облицовка стен деревянной вагонкой с устройством каркаса </v>
      </c>
      <c r="D432" s="85" t="str">
        <f>Цены!C422</f>
        <v>м2</v>
      </c>
      <c r="E432" s="152">
        <f t="shared" si="39"/>
        <v>0</v>
      </c>
      <c r="F432" s="86">
        <f>Цены!E422</f>
        <v>3090</v>
      </c>
      <c r="G432" s="111">
        <f t="shared" si="38"/>
        <v>0</v>
      </c>
      <c r="H432" s="20"/>
    </row>
    <row r="433" spans="1:8" ht="25.5" x14ac:dyDescent="0.2">
      <c r="A433" s="5">
        <v>419</v>
      </c>
      <c r="B433" s="153"/>
      <c r="C433" s="84" t="str">
        <f>Цены!B423</f>
        <v>Покрытие деревянных поверхностей лаком или тонирующим составом в 1 слой</v>
      </c>
      <c r="D433" s="85" t="str">
        <f>Цены!C423</f>
        <v>м2</v>
      </c>
      <c r="E433" s="152">
        <f t="shared" si="39"/>
        <v>0</v>
      </c>
      <c r="F433" s="86">
        <f>Цены!E423</f>
        <v>297</v>
      </c>
      <c r="G433" s="111">
        <f t="shared" si="38"/>
        <v>0</v>
      </c>
      <c r="H433" s="20"/>
    </row>
    <row r="434" spans="1:8" ht="25.5" x14ac:dyDescent="0.2">
      <c r="A434" s="5">
        <v>420</v>
      </c>
      <c r="B434" s="153"/>
      <c r="C434" s="84" t="str">
        <f>Цены!B424</f>
        <v>Оклейка стен стеклянными/зеркальными элементами (размер менее 20*20)</v>
      </c>
      <c r="D434" s="85" t="str">
        <f>Цены!C424</f>
        <v>м2</v>
      </c>
      <c r="E434" s="152">
        <f t="shared" si="39"/>
        <v>0</v>
      </c>
      <c r="F434" s="86">
        <f>Цены!E424</f>
        <v>3090</v>
      </c>
      <c r="G434" s="111">
        <f t="shared" si="38"/>
        <v>0</v>
      </c>
      <c r="H434" s="20"/>
    </row>
    <row r="435" spans="1:8" ht="25.5" x14ac:dyDescent="0.2">
      <c r="A435" s="5">
        <v>421</v>
      </c>
      <c r="B435" s="153"/>
      <c r="C435" s="84" t="str">
        <f>Цены!B425</f>
        <v>Оклейка стен стеклянными/зеркальными элементами (размер более 20*20)</v>
      </c>
      <c r="D435" s="85" t="str">
        <f>Цены!C425</f>
        <v>м2</v>
      </c>
      <c r="E435" s="152">
        <f t="shared" si="39"/>
        <v>0</v>
      </c>
      <c r="F435" s="86">
        <f>Цены!E425</f>
        <v>2520</v>
      </c>
      <c r="G435" s="111">
        <f t="shared" si="38"/>
        <v>0</v>
      </c>
      <c r="H435" s="20"/>
    </row>
    <row r="436" spans="1:8" x14ac:dyDescent="0.2">
      <c r="A436" s="5">
        <v>422</v>
      </c>
      <c r="B436" s="153"/>
      <c r="C436" s="84" t="str">
        <f>Цены!B426</f>
        <v>Декоративная  штукатурка</v>
      </c>
      <c r="D436" s="85" t="str">
        <f>Цены!C426</f>
        <v>м2</v>
      </c>
      <c r="E436" s="152">
        <f t="shared" si="39"/>
        <v>0</v>
      </c>
      <c r="F436" s="86">
        <f>Цены!E426</f>
        <v>2280</v>
      </c>
      <c r="G436" s="111">
        <f t="shared" si="38"/>
        <v>0</v>
      </c>
      <c r="H436" s="20"/>
    </row>
    <row r="437" spans="1:8" x14ac:dyDescent="0.2">
      <c r="A437" s="5">
        <v>423</v>
      </c>
      <c r="B437" s="153"/>
      <c r="C437" s="84" t="str">
        <f>Цены!B427</f>
        <v>Фактурная  штукатурка</v>
      </c>
      <c r="D437" s="85" t="str">
        <f>Цены!C427</f>
        <v>м2</v>
      </c>
      <c r="E437" s="152">
        <f t="shared" si="39"/>
        <v>0</v>
      </c>
      <c r="F437" s="86">
        <f>Цены!E427</f>
        <v>981</v>
      </c>
      <c r="G437" s="111">
        <f t="shared" si="38"/>
        <v>0</v>
      </c>
      <c r="H437" s="20"/>
    </row>
    <row r="438" spans="1:8" x14ac:dyDescent="0.2">
      <c r="A438" s="5">
        <v>424</v>
      </c>
      <c r="B438" s="153"/>
      <c r="C438" s="84" t="str">
        <f>Цены!B428</f>
        <v>Венецианская  штукатурка</v>
      </c>
      <c r="D438" s="85" t="str">
        <f>Цены!C428</f>
        <v>м2</v>
      </c>
      <c r="E438" s="152">
        <f t="shared" si="39"/>
        <v>0</v>
      </c>
      <c r="F438" s="86">
        <f>Цены!E428</f>
        <v>3953</v>
      </c>
      <c r="G438" s="111">
        <f t="shared" si="38"/>
        <v>0</v>
      </c>
      <c r="H438" s="20"/>
    </row>
    <row r="439" spans="1:8" x14ac:dyDescent="0.2">
      <c r="A439" s="5">
        <v>425</v>
      </c>
      <c r="B439" s="153"/>
      <c r="C439" s="84" t="str">
        <f>Цены!B429</f>
        <v>Нанесение жидких обоев</v>
      </c>
      <c r="D439" s="85" t="str">
        <f>Цены!C429</f>
        <v>м2</v>
      </c>
      <c r="E439" s="152">
        <f t="shared" si="39"/>
        <v>0</v>
      </c>
      <c r="F439" s="86">
        <f>Цены!E429</f>
        <v>1170</v>
      </c>
      <c r="G439" s="111">
        <f t="shared" si="38"/>
        <v>0</v>
      </c>
      <c r="H439" s="20"/>
    </row>
    <row r="440" spans="1:8" x14ac:dyDescent="0.2">
      <c r="A440" s="5">
        <v>426</v>
      </c>
      <c r="B440" s="153"/>
      <c r="C440" s="84" t="str">
        <f>Цены!B430</f>
        <v>Оклейка стен обоями шириной менее 700мм</v>
      </c>
      <c r="D440" s="85" t="str">
        <f>Цены!C430</f>
        <v>м2</v>
      </c>
      <c r="E440" s="152">
        <f t="shared" si="39"/>
        <v>0</v>
      </c>
      <c r="F440" s="86">
        <f>Цены!E430</f>
        <v>728</v>
      </c>
      <c r="G440" s="111">
        <f t="shared" si="38"/>
        <v>0</v>
      </c>
      <c r="H440" s="20"/>
    </row>
    <row r="441" spans="1:8" x14ac:dyDescent="0.2">
      <c r="A441" s="5">
        <v>427</v>
      </c>
      <c r="B441" s="153"/>
      <c r="C441" s="84" t="str">
        <f>Цены!B431</f>
        <v>Оклейка стен обоями без подбора</v>
      </c>
      <c r="D441" s="85" t="str">
        <f>Цены!C431</f>
        <v>м2</v>
      </c>
      <c r="E441" s="152">
        <f t="shared" si="39"/>
        <v>0</v>
      </c>
      <c r="F441" s="86">
        <f>Цены!E431</f>
        <v>720</v>
      </c>
      <c r="G441" s="111">
        <f t="shared" si="38"/>
        <v>0</v>
      </c>
      <c r="H441" s="20"/>
    </row>
    <row r="442" spans="1:8" x14ac:dyDescent="0.2">
      <c r="A442" s="5">
        <v>428</v>
      </c>
      <c r="B442" s="153"/>
      <c r="C442" s="84" t="str">
        <f>Цены!B432</f>
        <v>Оклейка стен обоями с подбором</v>
      </c>
      <c r="D442" s="85" t="str">
        <f>Цены!C432</f>
        <v>м2</v>
      </c>
      <c r="E442" s="152">
        <f t="shared" si="39"/>
        <v>0</v>
      </c>
      <c r="F442" s="86">
        <f>Цены!E432</f>
        <v>810</v>
      </c>
      <c r="G442" s="111">
        <f t="shared" si="38"/>
        <v>0</v>
      </c>
      <c r="H442" s="20"/>
    </row>
    <row r="443" spans="1:8" x14ac:dyDescent="0.2">
      <c r="A443" s="5">
        <v>429</v>
      </c>
      <c r="B443" s="153"/>
      <c r="C443" s="84" t="str">
        <f>Цены!B433</f>
        <v xml:space="preserve">Оклейка стен текстильными обоями </v>
      </c>
      <c r="D443" s="85" t="str">
        <f>Цены!C433</f>
        <v>м2</v>
      </c>
      <c r="E443" s="152">
        <f t="shared" si="39"/>
        <v>0</v>
      </c>
      <c r="F443" s="86">
        <f>Цены!E433</f>
        <v>939</v>
      </c>
      <c r="G443" s="111">
        <f t="shared" si="38"/>
        <v>0</v>
      </c>
      <c r="H443" s="20"/>
    </row>
    <row r="444" spans="1:8" x14ac:dyDescent="0.2">
      <c r="A444" s="5">
        <v>430</v>
      </c>
      <c r="B444" s="153"/>
      <c r="C444" s="84" t="str">
        <f>Цены!B434</f>
        <v>Оклейка стен обоями под окраску</v>
      </c>
      <c r="D444" s="85" t="str">
        <f>Цены!C434</f>
        <v>м2</v>
      </c>
      <c r="E444" s="152">
        <f t="shared" si="39"/>
        <v>0</v>
      </c>
      <c r="F444" s="86">
        <f>Цены!E434</f>
        <v>630</v>
      </c>
      <c r="G444" s="111">
        <f t="shared" si="38"/>
        <v>0</v>
      </c>
      <c r="H444" s="20"/>
    </row>
    <row r="445" spans="1:8" ht="25.5" x14ac:dyDescent="0.2">
      <c r="A445" s="5">
        <v>431</v>
      </c>
      <c r="B445" s="153"/>
      <c r="C445" s="84" t="str">
        <f>Цены!B435</f>
        <v>Оклейка стен флизелиновым холстом (110,130,150 г/м2)</v>
      </c>
      <c r="D445" s="85" t="str">
        <f>Цены!C435</f>
        <v>м2</v>
      </c>
      <c r="E445" s="152">
        <f t="shared" si="39"/>
        <v>0</v>
      </c>
      <c r="F445" s="86">
        <f>Цены!E435</f>
        <v>465</v>
      </c>
      <c r="G445" s="111">
        <f t="shared" si="38"/>
        <v>0</v>
      </c>
      <c r="H445" s="20"/>
    </row>
    <row r="446" spans="1:8" x14ac:dyDescent="0.2">
      <c r="A446" s="5">
        <v>432</v>
      </c>
      <c r="B446" s="153"/>
      <c r="C446" s="84" t="str">
        <f>Цены!B436</f>
        <v xml:space="preserve">Оклеивание стен обоями шелкография </v>
      </c>
      <c r="D446" s="85" t="str">
        <f>Цены!C436</f>
        <v>м2</v>
      </c>
      <c r="E446" s="152">
        <f>$D$9</f>
        <v>0</v>
      </c>
      <c r="F446" s="86">
        <f>Цены!E436</f>
        <v>1413</v>
      </c>
      <c r="G446" s="111">
        <f t="shared" si="38"/>
        <v>0</v>
      </c>
      <c r="H446" s="20"/>
    </row>
    <row r="447" spans="1:8" x14ac:dyDescent="0.2">
      <c r="A447" s="5">
        <v>433</v>
      </c>
      <c r="B447" s="153"/>
      <c r="C447" s="84" t="str">
        <f>Цены!B437</f>
        <v>Поклейка обойного бордюра</v>
      </c>
      <c r="D447" s="85" t="str">
        <f>Цены!C437</f>
        <v>м/п</v>
      </c>
      <c r="E447" s="152">
        <f>$D$12</f>
        <v>0</v>
      </c>
      <c r="F447" s="86">
        <f>Цены!E437</f>
        <v>362</v>
      </c>
      <c r="G447" s="111">
        <f t="shared" si="38"/>
        <v>0</v>
      </c>
      <c r="H447" s="20"/>
    </row>
    <row r="448" spans="1:8" x14ac:dyDescent="0.2">
      <c r="A448" s="5">
        <v>434</v>
      </c>
      <c r="B448" s="153"/>
      <c r="C448" s="84" t="str">
        <f>Цены!B438</f>
        <v xml:space="preserve">Поклейка фотообоев/бумажных обоев </v>
      </c>
      <c r="D448" s="85" t="str">
        <f>Цены!C438</f>
        <v>м2</v>
      </c>
      <c r="E448" s="152">
        <f>$D$12</f>
        <v>0</v>
      </c>
      <c r="F448" s="86">
        <f>Цены!E438</f>
        <v>3123</v>
      </c>
      <c r="G448" s="111">
        <f t="shared" si="38"/>
        <v>0</v>
      </c>
      <c r="H448" s="20"/>
    </row>
    <row r="449" spans="1:8" ht="25.5" x14ac:dyDescent="0.2">
      <c r="A449" s="5">
        <v>435</v>
      </c>
      <c r="B449" s="153"/>
      <c r="C449" s="84" t="str">
        <f>Цены!B439</f>
        <v xml:space="preserve">Оклеивание стен шелковыми обоями VIP класса, обоями типа соломка, пробковым покрытием </v>
      </c>
      <c r="D449" s="85" t="str">
        <f>Цены!C439</f>
        <v>м2</v>
      </c>
      <c r="E449" s="152">
        <f>$D$9</f>
        <v>0</v>
      </c>
      <c r="F449" s="86">
        <f>Цены!E439</f>
        <v>4296</v>
      </c>
      <c r="G449" s="111">
        <f t="shared" si="38"/>
        <v>0</v>
      </c>
      <c r="H449" s="20"/>
    </row>
    <row r="450" spans="1:8" x14ac:dyDescent="0.2">
      <c r="A450" s="5">
        <v>436</v>
      </c>
      <c r="B450" s="153"/>
      <c r="C450" s="84" t="str">
        <f>Цены!B440</f>
        <v>Оклеивание стены фреской/панно</v>
      </c>
      <c r="D450" s="85" t="str">
        <f>Цены!C440</f>
        <v>м2</v>
      </c>
      <c r="E450" s="152">
        <f>$D$12</f>
        <v>0</v>
      </c>
      <c r="F450" s="86">
        <f>Цены!E440</f>
        <v>3150</v>
      </c>
      <c r="G450" s="111">
        <f t="shared" si="38"/>
        <v>0</v>
      </c>
      <c r="H450" s="20"/>
    </row>
    <row r="451" spans="1:8" x14ac:dyDescent="0.2">
      <c r="A451" s="5">
        <v>437</v>
      </c>
      <c r="B451" s="153"/>
      <c r="C451" s="84" t="str">
        <f>Цены!B441</f>
        <v>Окраска молдингов стены</v>
      </c>
      <c r="D451" s="85" t="str">
        <f>Цены!C441</f>
        <v>м/п</v>
      </c>
      <c r="E451" s="152">
        <f>$D$12</f>
        <v>0</v>
      </c>
      <c r="F451" s="86">
        <f>Цены!E441</f>
        <v>368</v>
      </c>
      <c r="G451" s="111">
        <f t="shared" si="38"/>
        <v>0</v>
      </c>
      <c r="H451" s="20"/>
    </row>
    <row r="452" spans="1:8" x14ac:dyDescent="0.2">
      <c r="A452" s="5">
        <v>438</v>
      </c>
      <c r="B452" s="153"/>
      <c r="C452" s="84" t="str">
        <f>Цены!B442</f>
        <v>Окраска кирпичной /бетонной стены( стиль лофт)</v>
      </c>
      <c r="D452" s="85" t="str">
        <f>Цены!C442</f>
        <v>м2</v>
      </c>
      <c r="E452" s="152">
        <f>$D$12</f>
        <v>0</v>
      </c>
      <c r="F452" s="86">
        <f>Цены!E442</f>
        <v>672</v>
      </c>
      <c r="G452" s="111">
        <f t="shared" si="38"/>
        <v>0</v>
      </c>
      <c r="H452" s="20"/>
    </row>
    <row r="453" spans="1:8" x14ac:dyDescent="0.2">
      <c r="A453" s="5">
        <v>439</v>
      </c>
      <c r="B453" s="153"/>
      <c r="C453" s="84" t="str">
        <f>Цены!B443</f>
        <v>Окраска стен в 2 слоя</v>
      </c>
      <c r="D453" s="85" t="str">
        <f>Цены!C443</f>
        <v>м2</v>
      </c>
      <c r="E453" s="152">
        <f>$D$12</f>
        <v>0</v>
      </c>
      <c r="F453" s="86">
        <f>Цены!E443</f>
        <v>518</v>
      </c>
      <c r="G453" s="111">
        <f t="shared" si="38"/>
        <v>0</v>
      </c>
      <c r="H453" s="20"/>
    </row>
    <row r="454" spans="1:8" x14ac:dyDescent="0.2">
      <c r="A454" s="5">
        <v>440</v>
      </c>
      <c r="B454" s="153"/>
      <c r="C454" s="84" t="str">
        <f>Цены!B444</f>
        <v>Окраска стен (цветная) до 3х цветов</v>
      </c>
      <c r="D454" s="85" t="str">
        <f>Цены!C444</f>
        <v>м2</v>
      </c>
      <c r="E454" s="152">
        <f>$D$9</f>
        <v>0</v>
      </c>
      <c r="F454" s="86">
        <f>Цены!E444</f>
        <v>953</v>
      </c>
      <c r="G454" s="111">
        <f>E454*F454</f>
        <v>0</v>
      </c>
      <c r="H454" s="20"/>
    </row>
    <row r="455" spans="1:8" x14ac:dyDescent="0.2">
      <c r="A455" s="5">
        <v>441</v>
      </c>
      <c r="B455" s="153"/>
      <c r="C455" s="84" t="str">
        <f>Цены!B445</f>
        <v>Окраска обоев в 2 слоя</v>
      </c>
      <c r="D455" s="85" t="str">
        <f>Цены!C445</f>
        <v>м2</v>
      </c>
      <c r="E455" s="152">
        <f>$D$12</f>
        <v>0</v>
      </c>
      <c r="F455" s="86">
        <f>Цены!E445</f>
        <v>413</v>
      </c>
      <c r="G455" s="111">
        <f>E455*F455</f>
        <v>0</v>
      </c>
      <c r="H455" s="20"/>
    </row>
    <row r="456" spans="1:8" x14ac:dyDescent="0.2">
      <c r="A456" s="5">
        <v>442</v>
      </c>
      <c r="B456" s="153"/>
      <c r="C456" s="84" t="str">
        <f>Цены!B446</f>
        <v>Установка люка "невидимка"</v>
      </c>
      <c r="D456" s="85" t="str">
        <f>Цены!C446</f>
        <v>шт.</v>
      </c>
      <c r="E456" s="152">
        <v>1</v>
      </c>
      <c r="F456" s="86">
        <f>Цены!E446</f>
        <v>4149</v>
      </c>
      <c r="G456" s="111">
        <f>E456*F456</f>
        <v>4149</v>
      </c>
      <c r="H456" s="20"/>
    </row>
    <row r="457" spans="1:8" x14ac:dyDescent="0.2">
      <c r="A457" s="5">
        <v>443</v>
      </c>
      <c r="B457" s="153"/>
      <c r="C457" s="84" t="str">
        <f>Цены!B447</f>
        <v>Установка люка (металл/ПВХ)</v>
      </c>
      <c r="D457" s="85" t="str">
        <f>Цены!C447</f>
        <v>шт.</v>
      </c>
      <c r="E457" s="152">
        <v>1</v>
      </c>
      <c r="F457" s="86">
        <f>Цены!E447</f>
        <v>1113</v>
      </c>
      <c r="G457" s="111">
        <f>E457*F457</f>
        <v>1113</v>
      </c>
      <c r="H457" s="20"/>
    </row>
    <row r="458" spans="1:8" x14ac:dyDescent="0.2">
      <c r="A458" s="5">
        <v>444</v>
      </c>
      <c r="B458" s="153"/>
      <c r="C458" s="84" t="str">
        <f>Цены!B448</f>
        <v>Установка пластикового декоративного уголка</v>
      </c>
      <c r="D458" s="85" t="str">
        <f>Цены!C448</f>
        <v>м/п</v>
      </c>
      <c r="E458" s="152">
        <f>$D$9</f>
        <v>0</v>
      </c>
      <c r="F458" s="86">
        <f>Цены!E448</f>
        <v>297</v>
      </c>
      <c r="G458" s="111">
        <f>E458*F458</f>
        <v>0</v>
      </c>
      <c r="H458" s="20"/>
    </row>
    <row r="459" spans="1:8" x14ac:dyDescent="0.2">
      <c r="A459" s="5">
        <v>445</v>
      </c>
      <c r="B459" s="103" t="str">
        <f>IF(SUM(B460:B466)&gt;0,1,"")</f>
        <v/>
      </c>
      <c r="C459" s="428" t="s">
        <v>49</v>
      </c>
      <c r="D459" s="428"/>
      <c r="E459" s="428"/>
      <c r="F459" s="428"/>
      <c r="G459" s="428"/>
      <c r="H459" s="20"/>
    </row>
    <row r="460" spans="1:8" x14ac:dyDescent="0.2">
      <c r="A460" s="5">
        <v>446</v>
      </c>
      <c r="B460" s="153"/>
      <c r="C460" s="84" t="str">
        <f>Цены!B450</f>
        <v>Окраска откосов, углов</v>
      </c>
      <c r="D460" s="85" t="str">
        <f>Цены!C450</f>
        <v>м/п</v>
      </c>
      <c r="E460" s="152">
        <f t="shared" ref="E460:E466" si="40">$G$13</f>
        <v>0</v>
      </c>
      <c r="F460" s="86">
        <f>Цены!E450</f>
        <v>384</v>
      </c>
      <c r="G460" s="111">
        <f t="shared" ref="G460:G466" si="41">E460*F460</f>
        <v>0</v>
      </c>
      <c r="H460" s="20"/>
    </row>
    <row r="461" spans="1:8" x14ac:dyDescent="0.2">
      <c r="A461" s="5">
        <v>447</v>
      </c>
      <c r="B461" s="153"/>
      <c r="C461" s="84" t="str">
        <f>Цены!B451</f>
        <v>Оклейка откосов обоями</v>
      </c>
      <c r="D461" s="85" t="str">
        <f>Цены!C451</f>
        <v>м/п</v>
      </c>
      <c r="E461" s="152">
        <f t="shared" si="40"/>
        <v>0</v>
      </c>
      <c r="F461" s="86">
        <f>Цены!E451</f>
        <v>390</v>
      </c>
      <c r="G461" s="111">
        <f t="shared" si="41"/>
        <v>0</v>
      </c>
      <c r="H461" s="20"/>
    </row>
    <row r="462" spans="1:8" x14ac:dyDescent="0.2">
      <c r="A462" s="5">
        <v>448</v>
      </c>
      <c r="B462" s="153"/>
      <c r="C462" s="84" t="str">
        <f>Цены!B452</f>
        <v>Установка ПВХ уголка</v>
      </c>
      <c r="D462" s="85" t="str">
        <f>Цены!C452</f>
        <v>м/п</v>
      </c>
      <c r="E462" s="152">
        <f t="shared" si="40"/>
        <v>0</v>
      </c>
      <c r="F462" s="86">
        <f>Цены!E452</f>
        <v>218</v>
      </c>
      <c r="G462" s="111">
        <f t="shared" si="41"/>
        <v>0</v>
      </c>
      <c r="H462" s="20"/>
    </row>
    <row r="463" spans="1:8" ht="25.5" x14ac:dyDescent="0.2">
      <c r="A463" s="5">
        <v>449</v>
      </c>
      <c r="B463" s="153"/>
      <c r="C463" s="84" t="str">
        <f>Цены!B453</f>
        <v>Устройство откосов из ПВХ панелей, сэндвич-панелей</v>
      </c>
      <c r="D463" s="85" t="str">
        <f>Цены!C453</f>
        <v>м/п</v>
      </c>
      <c r="E463" s="152">
        <f t="shared" si="40"/>
        <v>0</v>
      </c>
      <c r="F463" s="86">
        <f>Цены!E453</f>
        <v>1103</v>
      </c>
      <c r="G463" s="111">
        <f t="shared" si="41"/>
        <v>0</v>
      </c>
      <c r="H463" s="20"/>
    </row>
    <row r="464" spans="1:8" x14ac:dyDescent="0.2">
      <c r="A464" s="5">
        <v>450</v>
      </c>
      <c r="B464" s="153"/>
      <c r="C464" s="84" t="str">
        <f>Цены!B454</f>
        <v>Облицовка откосов плиткой</v>
      </c>
      <c r="D464" s="85" t="str">
        <f>Цены!C454</f>
        <v>м/п</v>
      </c>
      <c r="E464" s="152">
        <f t="shared" si="40"/>
        <v>0</v>
      </c>
      <c r="F464" s="86">
        <f>Цены!E454</f>
        <v>2018</v>
      </c>
      <c r="G464" s="111">
        <f t="shared" si="41"/>
        <v>0</v>
      </c>
      <c r="H464" s="20"/>
    </row>
    <row r="465" spans="1:8" ht="25.5" x14ac:dyDescent="0.2">
      <c r="A465" s="5">
        <v>451</v>
      </c>
      <c r="B465" s="153"/>
      <c r="C465" s="84" t="str">
        <f>Цены!B455</f>
        <v>Облицовка откосов плиткой (торец 45 град, дополнительно)</v>
      </c>
      <c r="D465" s="85" t="str">
        <f>Цены!C455</f>
        <v>м/п</v>
      </c>
      <c r="E465" s="152">
        <f t="shared" si="40"/>
        <v>0</v>
      </c>
      <c r="F465" s="86">
        <f>Цены!E455</f>
        <v>3368</v>
      </c>
      <c r="G465" s="111">
        <f t="shared" si="41"/>
        <v>0</v>
      </c>
      <c r="H465" s="20"/>
    </row>
    <row r="466" spans="1:8" x14ac:dyDescent="0.2">
      <c r="A466" s="5">
        <v>452</v>
      </c>
      <c r="B466" s="153"/>
      <c r="C466" s="84" t="str">
        <f>Цены!B456</f>
        <v>Подрезка резного края плитки под 45 гр.</v>
      </c>
      <c r="D466" s="85" t="str">
        <f>Цены!C456</f>
        <v>м/п</v>
      </c>
      <c r="E466" s="152">
        <f t="shared" si="40"/>
        <v>0</v>
      </c>
      <c r="F466" s="86">
        <f>Цены!E456</f>
        <v>2168</v>
      </c>
      <c r="G466" s="111">
        <f t="shared" si="41"/>
        <v>0</v>
      </c>
      <c r="H466" s="20"/>
    </row>
    <row r="467" spans="1:8" x14ac:dyDescent="0.2">
      <c r="A467" s="5">
        <v>453</v>
      </c>
      <c r="B467" s="103" t="str">
        <f>IF(SUM(B468:B485)&gt;0,1,"")</f>
        <v/>
      </c>
      <c r="C467" s="428" t="s">
        <v>59</v>
      </c>
      <c r="D467" s="428"/>
      <c r="E467" s="428"/>
      <c r="F467" s="428"/>
      <c r="G467" s="428"/>
      <c r="H467" s="20"/>
    </row>
    <row r="468" spans="1:8" x14ac:dyDescent="0.2">
      <c r="A468" s="5">
        <v>454</v>
      </c>
      <c r="B468" s="153"/>
      <c r="C468" s="84" t="str">
        <f>Цены!B458</f>
        <v xml:space="preserve">Окраска потолка в 2 слоя </v>
      </c>
      <c r="D468" s="85" t="str">
        <f>Цены!C458</f>
        <v>м2</v>
      </c>
      <c r="E468" s="152">
        <f>$D$10</f>
        <v>0</v>
      </c>
      <c r="F468" s="86">
        <f>Цены!E458</f>
        <v>518</v>
      </c>
      <c r="G468" s="111">
        <f t="shared" ref="G468:G485" si="42">E468*F468</f>
        <v>0</v>
      </c>
      <c r="H468" s="20"/>
    </row>
    <row r="469" spans="1:8" x14ac:dyDescent="0.2">
      <c r="A469" s="5">
        <v>455</v>
      </c>
      <c r="B469" s="153"/>
      <c r="C469" s="84" t="str">
        <f>Цены!B459</f>
        <v>Декоративная штукатурка на потолке</v>
      </c>
      <c r="D469" s="85" t="str">
        <f>Цены!C459</f>
        <v>м2</v>
      </c>
      <c r="E469" s="152">
        <f>$D$10</f>
        <v>0</v>
      </c>
      <c r="F469" s="86">
        <f>Цены!E459</f>
        <v>2618</v>
      </c>
      <c r="G469" s="111">
        <f t="shared" si="42"/>
        <v>0</v>
      </c>
      <c r="H469" s="20"/>
    </row>
    <row r="470" spans="1:8" x14ac:dyDescent="0.2">
      <c r="A470" s="5">
        <v>456</v>
      </c>
      <c r="B470" s="153"/>
      <c r="C470" s="84" t="str">
        <f>Цены!B460</f>
        <v>Установка плинтуса потолочного (полиуритан)</v>
      </c>
      <c r="D470" s="85" t="str">
        <f>Цены!C460</f>
        <v>м/п</v>
      </c>
      <c r="E470" s="152">
        <f>$D$9</f>
        <v>0</v>
      </c>
      <c r="F470" s="86">
        <f>Цены!E460</f>
        <v>966</v>
      </c>
      <c r="G470" s="111">
        <f t="shared" si="42"/>
        <v>0</v>
      </c>
      <c r="H470" s="20"/>
    </row>
    <row r="471" spans="1:8" x14ac:dyDescent="0.2">
      <c r="A471" s="5">
        <v>457</v>
      </c>
      <c r="B471" s="153"/>
      <c r="C471" s="84" t="str">
        <f>Цены!B461</f>
        <v>Установка потолочных розеток декоративных</v>
      </c>
      <c r="D471" s="85" t="str">
        <f>Цены!C461</f>
        <v>шт.</v>
      </c>
      <c r="E471" s="152">
        <v>1</v>
      </c>
      <c r="F471" s="86">
        <f>Цены!E461</f>
        <v>1155</v>
      </c>
      <c r="G471" s="111">
        <f t="shared" si="42"/>
        <v>1155</v>
      </c>
      <c r="H471" s="20"/>
    </row>
    <row r="472" spans="1:8" ht="25.5" x14ac:dyDescent="0.2">
      <c r="A472" s="5">
        <v>458</v>
      </c>
      <c r="B472" s="153"/>
      <c r="C472" s="84" t="str">
        <f>Цены!B462</f>
        <v xml:space="preserve">Установка потолочного плинтуса дюрополимер/полиуретан до 70 мм </v>
      </c>
      <c r="D472" s="85" t="str">
        <f>Цены!C462</f>
        <v>м/п</v>
      </c>
      <c r="E472" s="152">
        <f>$D$9</f>
        <v>0</v>
      </c>
      <c r="F472" s="86">
        <f>Цены!E462</f>
        <v>795</v>
      </c>
      <c r="G472" s="111">
        <f t="shared" si="42"/>
        <v>0</v>
      </c>
      <c r="H472" s="20"/>
    </row>
    <row r="473" spans="1:8" ht="25.5" x14ac:dyDescent="0.2">
      <c r="A473" s="5">
        <v>459</v>
      </c>
      <c r="B473" s="153"/>
      <c r="C473" s="84" t="str">
        <f>Цены!B463</f>
        <v>Установка потолочного плинтуса дюрополимер/полиуретан более 70 мм</v>
      </c>
      <c r="D473" s="85" t="str">
        <f>Цены!C463</f>
        <v>м/п</v>
      </c>
      <c r="E473" s="152">
        <f>$D$9</f>
        <v>0</v>
      </c>
      <c r="F473" s="86">
        <f>Цены!E463</f>
        <v>1395</v>
      </c>
      <c r="G473" s="111">
        <f t="shared" si="42"/>
        <v>0</v>
      </c>
      <c r="H473" s="20"/>
    </row>
    <row r="474" spans="1:8" ht="25.5" x14ac:dyDescent="0.2">
      <c r="A474" s="5">
        <v>460</v>
      </c>
      <c r="B474" s="153"/>
      <c r="C474" s="84" t="str">
        <f>Цены!B464</f>
        <v>Монтаж плинтуса потолочного (полиуретан, с подбором рисунка)</v>
      </c>
      <c r="D474" s="85" t="str">
        <f>Цены!C464</f>
        <v>м/п</v>
      </c>
      <c r="E474" s="152">
        <f>$D$9</f>
        <v>0</v>
      </c>
      <c r="F474" s="86">
        <f>Цены!E464</f>
        <v>1248</v>
      </c>
      <c r="G474" s="111">
        <f t="shared" si="42"/>
        <v>0</v>
      </c>
      <c r="H474" s="20"/>
    </row>
    <row r="475" spans="1:8" x14ac:dyDescent="0.2">
      <c r="A475" s="5">
        <v>461</v>
      </c>
      <c r="B475" s="153"/>
      <c r="C475" s="84" t="str">
        <f>Цены!B465</f>
        <v>Окраска потолочного плинтуса</v>
      </c>
      <c r="D475" s="85" t="str">
        <f>Цены!C465</f>
        <v>м/п</v>
      </c>
      <c r="E475" s="152">
        <f>$D$9</f>
        <v>0</v>
      </c>
      <c r="F475" s="86">
        <f>Цены!E465</f>
        <v>368</v>
      </c>
      <c r="G475" s="111">
        <f t="shared" si="42"/>
        <v>0</v>
      </c>
      <c r="H475" s="20"/>
    </row>
    <row r="476" spans="1:8" x14ac:dyDescent="0.2">
      <c r="A476" s="5">
        <v>462</v>
      </c>
      <c r="B476" s="153"/>
      <c r="C476" s="84" t="str">
        <f>Цены!B466</f>
        <v>Поклейка обоев на потолок</v>
      </c>
      <c r="D476" s="85" t="str">
        <f>Цены!C466</f>
        <v>м2</v>
      </c>
      <c r="E476" s="152">
        <f t="shared" ref="E476:E483" si="43">$D$10</f>
        <v>0</v>
      </c>
      <c r="F476" s="86">
        <f>Цены!E466</f>
        <v>663</v>
      </c>
      <c r="G476" s="111">
        <f t="shared" si="42"/>
        <v>0</v>
      </c>
      <c r="H476" s="20"/>
    </row>
    <row r="477" spans="1:8" ht="25.5" x14ac:dyDescent="0.2">
      <c r="A477" s="5">
        <v>463</v>
      </c>
      <c r="B477" s="153"/>
      <c r="C477" s="84" t="str">
        <f>Цены!B467</f>
        <v>Отделка готовых потолков типа "Венецианская штукатурка"</v>
      </c>
      <c r="D477" s="85" t="str">
        <f>Цены!C467</f>
        <v>м2</v>
      </c>
      <c r="E477" s="152">
        <f t="shared" si="43"/>
        <v>0</v>
      </c>
      <c r="F477" s="86">
        <f>Цены!E467</f>
        <v>3831</v>
      </c>
      <c r="G477" s="111">
        <f t="shared" si="42"/>
        <v>0</v>
      </c>
      <c r="H477" s="20"/>
    </row>
    <row r="478" spans="1:8" x14ac:dyDescent="0.2">
      <c r="A478" s="5">
        <v>464</v>
      </c>
      <c r="B478" s="153"/>
      <c r="C478" s="84" t="str">
        <f>Цены!B468</f>
        <v>Устройство потолков из ПВХ панелей до 10м2</v>
      </c>
      <c r="D478" s="85" t="str">
        <f>Цены!C468</f>
        <v>м2</v>
      </c>
      <c r="E478" s="152">
        <f t="shared" si="43"/>
        <v>0</v>
      </c>
      <c r="F478" s="86">
        <f>Цены!E468</f>
        <v>1152</v>
      </c>
      <c r="G478" s="111">
        <f t="shared" si="42"/>
        <v>0</v>
      </c>
      <c r="H478" s="20"/>
    </row>
    <row r="479" spans="1:8" x14ac:dyDescent="0.2">
      <c r="A479" s="5">
        <v>465</v>
      </c>
      <c r="B479" s="153"/>
      <c r="C479" s="84" t="str">
        <f>Цены!B469</f>
        <v>Устройство потолков из ПВХ панелей свыше 10м2</v>
      </c>
      <c r="D479" s="85" t="str">
        <f>Цены!C469</f>
        <v>м2</v>
      </c>
      <c r="E479" s="152">
        <f t="shared" si="43"/>
        <v>0</v>
      </c>
      <c r="F479" s="86">
        <f>Цены!E469</f>
        <v>1347</v>
      </c>
      <c r="G479" s="111">
        <f t="shared" si="42"/>
        <v>0</v>
      </c>
      <c r="H479" s="20"/>
    </row>
    <row r="480" spans="1:8" x14ac:dyDescent="0.2">
      <c r="A480" s="5">
        <v>466</v>
      </c>
      <c r="B480" s="153"/>
      <c r="C480" s="84" t="str">
        <f>Цены!B470</f>
        <v>Устройство потолков реечных свыше до 10м2</v>
      </c>
      <c r="D480" s="85" t="str">
        <f>Цены!C470</f>
        <v>м2</v>
      </c>
      <c r="E480" s="152">
        <f t="shared" si="43"/>
        <v>0</v>
      </c>
      <c r="F480" s="86">
        <f>Цены!E470</f>
        <v>1454</v>
      </c>
      <c r="G480" s="111">
        <f t="shared" si="42"/>
        <v>0</v>
      </c>
      <c r="H480" s="20"/>
    </row>
    <row r="481" spans="1:8" ht="25.5" x14ac:dyDescent="0.2">
      <c r="A481" s="5">
        <v>467</v>
      </c>
      <c r="B481" s="153"/>
      <c r="C481" s="84" t="str">
        <f>Цены!B471</f>
        <v xml:space="preserve">Обшивка потолка деревянной вагонкой с устройством каркаса </v>
      </c>
      <c r="D481" s="85" t="str">
        <f>Цены!C471</f>
        <v>м2</v>
      </c>
      <c r="E481" s="152">
        <f t="shared" si="43"/>
        <v>0</v>
      </c>
      <c r="F481" s="86">
        <f>Цены!E471</f>
        <v>3212</v>
      </c>
      <c r="G481" s="111">
        <f t="shared" si="42"/>
        <v>0</v>
      </c>
      <c r="H481" s="20"/>
    </row>
    <row r="482" spans="1:8" x14ac:dyDescent="0.2">
      <c r="A482" s="5">
        <v>468</v>
      </c>
      <c r="B482" s="153"/>
      <c r="C482" s="84" t="str">
        <f>Цены!B472</f>
        <v>Поклейка панелей потолочных</v>
      </c>
      <c r="D482" s="85" t="str">
        <f>Цены!C472</f>
        <v>м2</v>
      </c>
      <c r="E482" s="152">
        <f t="shared" si="43"/>
        <v>0</v>
      </c>
      <c r="F482" s="86">
        <f>Цены!E472</f>
        <v>576</v>
      </c>
      <c r="G482" s="111">
        <f t="shared" si="42"/>
        <v>0</v>
      </c>
      <c r="H482" s="20"/>
    </row>
    <row r="483" spans="1:8" ht="25.5" x14ac:dyDescent="0.2">
      <c r="A483" s="5">
        <v>469</v>
      </c>
      <c r="B483" s="153"/>
      <c r="C483" s="84" t="str">
        <f>Цены!B473</f>
        <v>Устройство кассетных подвесных потолков ("Армстронг")</v>
      </c>
      <c r="D483" s="85" t="str">
        <f>Цены!C473</f>
        <v>м2</v>
      </c>
      <c r="E483" s="152">
        <f t="shared" si="43"/>
        <v>0</v>
      </c>
      <c r="F483" s="86">
        <f>Цены!E473</f>
        <v>1133</v>
      </c>
      <c r="G483" s="111">
        <f t="shared" si="42"/>
        <v>0</v>
      </c>
      <c r="H483" s="20"/>
    </row>
    <row r="484" spans="1:8" x14ac:dyDescent="0.2">
      <c r="A484" s="5">
        <v>470</v>
      </c>
      <c r="B484" s="153"/>
      <c r="C484" s="84" t="str">
        <f>Цены!B474</f>
        <v xml:space="preserve">Сверление отверстия в ГКЛ потолке </v>
      </c>
      <c r="D484" s="85" t="str">
        <f>Цены!C474</f>
        <v>шт.</v>
      </c>
      <c r="E484" s="152">
        <v>1</v>
      </c>
      <c r="F484" s="86">
        <f>Цены!E474</f>
        <v>189</v>
      </c>
      <c r="G484" s="111">
        <f t="shared" si="42"/>
        <v>189</v>
      </c>
      <c r="H484" s="20"/>
    </row>
    <row r="485" spans="1:8" x14ac:dyDescent="0.2">
      <c r="A485" s="5">
        <v>471</v>
      </c>
      <c r="B485" s="153"/>
      <c r="C485" s="84" t="str">
        <f>Цены!B475</f>
        <v xml:space="preserve">Сверление отверстия в реечном потолке </v>
      </c>
      <c r="D485" s="85" t="str">
        <f>Цены!C475</f>
        <v>шт.</v>
      </c>
      <c r="E485" s="152">
        <v>1</v>
      </c>
      <c r="F485" s="86">
        <f>Цены!E475</f>
        <v>270</v>
      </c>
      <c r="G485" s="111">
        <f t="shared" si="42"/>
        <v>270</v>
      </c>
      <c r="H485" s="20"/>
    </row>
    <row r="486" spans="1:8" x14ac:dyDescent="0.2">
      <c r="A486" s="5">
        <v>472</v>
      </c>
      <c r="B486" s="103" t="str">
        <f>IF(SUM(B487:B502)&gt;0,1,"")</f>
        <v/>
      </c>
      <c r="C486" s="428" t="s">
        <v>71</v>
      </c>
      <c r="D486" s="428"/>
      <c r="E486" s="428"/>
      <c r="F486" s="428"/>
      <c r="G486" s="428"/>
      <c r="H486" s="20"/>
    </row>
    <row r="487" spans="1:8" x14ac:dyDescent="0.2">
      <c r="A487" s="5">
        <v>473</v>
      </c>
      <c r="B487" s="153"/>
      <c r="C487" s="84" t="str">
        <f>Цены!B477</f>
        <v>Окраска окна</v>
      </c>
      <c r="D487" s="85" t="str">
        <f>Цены!C477</f>
        <v>м2</v>
      </c>
      <c r="E487" s="152">
        <f>$D$10</f>
        <v>0</v>
      </c>
      <c r="F487" s="86">
        <f>Цены!E477</f>
        <v>1268</v>
      </c>
      <c r="G487" s="111">
        <f t="shared" ref="G487:G502" si="44">E487*F487</f>
        <v>0</v>
      </c>
      <c r="H487" s="20"/>
    </row>
    <row r="488" spans="1:8" x14ac:dyDescent="0.2">
      <c r="A488" s="5">
        <v>474</v>
      </c>
      <c r="B488" s="153"/>
      <c r="C488" s="84" t="str">
        <f>Цены!B478</f>
        <v>Установка подоконников</v>
      </c>
      <c r="D488" s="85" t="str">
        <f>Цены!C478</f>
        <v>м/п</v>
      </c>
      <c r="E488" s="152">
        <f>D9-K13</f>
        <v>0</v>
      </c>
      <c r="F488" s="86">
        <f>Цены!E478</f>
        <v>1413</v>
      </c>
      <c r="G488" s="111">
        <f t="shared" si="44"/>
        <v>0</v>
      </c>
      <c r="H488" s="20"/>
    </row>
    <row r="489" spans="1:8" ht="25.5" x14ac:dyDescent="0.2">
      <c r="A489" s="5">
        <v>475</v>
      </c>
      <c r="B489" s="153"/>
      <c r="C489" s="84" t="str">
        <f>Цены!B479</f>
        <v>Установка каменного подоконника (с подготовкой поверхности)</v>
      </c>
      <c r="D489" s="85" t="str">
        <f>Цены!C479</f>
        <v>м/п</v>
      </c>
      <c r="E489" s="152">
        <f>$D$9</f>
        <v>0</v>
      </c>
      <c r="F489" s="86">
        <f>Цены!E479</f>
        <v>3840</v>
      </c>
      <c r="G489" s="111">
        <f t="shared" si="44"/>
        <v>0</v>
      </c>
      <c r="H489" s="20"/>
    </row>
    <row r="490" spans="1:8" ht="25.5" x14ac:dyDescent="0.2">
      <c r="A490" s="5">
        <v>476</v>
      </c>
      <c r="B490" s="153"/>
      <c r="C490" s="84" t="str">
        <f>Цены!B480</f>
        <v>Устройство подоконника из керамогранита (включая подготовку поверхности)</v>
      </c>
      <c r="D490" s="85" t="str">
        <f>Цены!C480</f>
        <v>м/п</v>
      </c>
      <c r="E490" s="152">
        <f>D9-K13</f>
        <v>0</v>
      </c>
      <c r="F490" s="86">
        <f>Цены!E480</f>
        <v>4650</v>
      </c>
      <c r="G490" s="111">
        <f t="shared" si="44"/>
        <v>0</v>
      </c>
      <c r="H490" s="20"/>
    </row>
    <row r="491" spans="1:8" x14ac:dyDescent="0.2">
      <c r="A491" s="5">
        <v>477</v>
      </c>
      <c r="B491" s="153"/>
      <c r="C491" s="84" t="str">
        <f>Цены!B481</f>
        <v>Установка отливов</v>
      </c>
      <c r="D491" s="85" t="str">
        <f>Цены!C481</f>
        <v>м/п</v>
      </c>
      <c r="E491" s="152">
        <f>$D$9</f>
        <v>0</v>
      </c>
      <c r="F491" s="86">
        <f>Цены!E481</f>
        <v>1187</v>
      </c>
      <c r="G491" s="111">
        <f t="shared" si="44"/>
        <v>0</v>
      </c>
      <c r="H491" s="20"/>
    </row>
    <row r="492" spans="1:8" x14ac:dyDescent="0.2">
      <c r="A492" s="5">
        <v>478</v>
      </c>
      <c r="B492" s="153"/>
      <c r="C492" s="84" t="str">
        <f>Цены!B482</f>
        <v>Окраска подоконников</v>
      </c>
      <c r="D492" s="85" t="str">
        <f>Цены!C482</f>
        <v>м/п</v>
      </c>
      <c r="E492" s="152">
        <f>$D$10</f>
        <v>0</v>
      </c>
      <c r="F492" s="86">
        <f>Цены!E482</f>
        <v>495</v>
      </c>
      <c r="G492" s="111">
        <f t="shared" si="44"/>
        <v>0</v>
      </c>
      <c r="H492" s="20"/>
    </row>
    <row r="493" spans="1:8" x14ac:dyDescent="0.2">
      <c r="A493" s="5">
        <v>479</v>
      </c>
      <c r="B493" s="153"/>
      <c r="C493" s="84" t="str">
        <f>Цены!B483</f>
        <v>Подрез деревянной двери</v>
      </c>
      <c r="D493" s="85" t="str">
        <f>Цены!C483</f>
        <v>м/п</v>
      </c>
      <c r="E493" s="152">
        <v>1</v>
      </c>
      <c r="F493" s="86">
        <f>Цены!E483</f>
        <v>780</v>
      </c>
      <c r="G493" s="111">
        <f t="shared" si="44"/>
        <v>780</v>
      </c>
      <c r="H493" s="20"/>
    </row>
    <row r="494" spans="1:8" x14ac:dyDescent="0.2">
      <c r="A494" s="5">
        <v>480</v>
      </c>
      <c r="B494" s="153"/>
      <c r="C494" s="84" t="str">
        <f>Цены!B484</f>
        <v>Окраска двери</v>
      </c>
      <c r="D494" s="85" t="str">
        <f>Цены!C484</f>
        <v>м2</v>
      </c>
      <c r="E494" s="152">
        <f>$D$9</f>
        <v>0</v>
      </c>
      <c r="F494" s="86">
        <f>Цены!E484</f>
        <v>1581</v>
      </c>
      <c r="G494" s="111">
        <f t="shared" si="44"/>
        <v>0</v>
      </c>
      <c r="H494" s="20"/>
    </row>
    <row r="495" spans="1:8" x14ac:dyDescent="0.2">
      <c r="A495" s="5">
        <v>481</v>
      </c>
      <c r="B495" s="153"/>
      <c r="C495" s="84" t="str">
        <f>Цены!B485</f>
        <v xml:space="preserve">Установка  арки в проем </v>
      </c>
      <c r="D495" s="85" t="str">
        <f>Цены!C485</f>
        <v>шт.</v>
      </c>
      <c r="E495" s="152">
        <v>1</v>
      </c>
      <c r="F495" s="86">
        <f>Цены!E485</f>
        <v>4994</v>
      </c>
      <c r="G495" s="111">
        <f t="shared" si="44"/>
        <v>4994</v>
      </c>
      <c r="H495" s="20"/>
    </row>
    <row r="496" spans="1:8" x14ac:dyDescent="0.2">
      <c r="A496" s="5">
        <v>482</v>
      </c>
      <c r="B496" s="153"/>
      <c r="C496" s="84" t="str">
        <f>Цены!B486</f>
        <v xml:space="preserve">Окраска оконных проемов с подготовкой </v>
      </c>
      <c r="D496" s="85" t="str">
        <f>Цены!C486</f>
        <v>м/п</v>
      </c>
      <c r="E496" s="152">
        <f>$D$9</f>
        <v>0</v>
      </c>
      <c r="F496" s="86">
        <f>Цены!E486</f>
        <v>2225</v>
      </c>
      <c r="G496" s="111">
        <f t="shared" si="44"/>
        <v>0</v>
      </c>
      <c r="H496" s="20"/>
    </row>
    <row r="497" spans="1:8" x14ac:dyDescent="0.2">
      <c r="A497" s="5">
        <v>483</v>
      </c>
      <c r="B497" s="153"/>
      <c r="C497" s="84" t="str">
        <f>Цены!B487</f>
        <v>Установка антресольных дверок</v>
      </c>
      <c r="D497" s="85" t="str">
        <f>Цены!C487</f>
        <v>шт.</v>
      </c>
      <c r="E497" s="152">
        <v>1</v>
      </c>
      <c r="F497" s="86">
        <f>Цены!E487</f>
        <v>1187</v>
      </c>
      <c r="G497" s="111">
        <f t="shared" si="44"/>
        <v>1187</v>
      </c>
      <c r="H497" s="20"/>
    </row>
    <row r="498" spans="1:8" x14ac:dyDescent="0.2">
      <c r="A498" s="5">
        <v>484</v>
      </c>
      <c r="B498" s="153"/>
      <c r="C498" s="84" t="str">
        <f>Цены!B488</f>
        <v>Монтаж дверного ограничителя</v>
      </c>
      <c r="D498" s="85" t="str">
        <f>Цены!C488</f>
        <v>м/п</v>
      </c>
      <c r="E498" s="152">
        <v>1</v>
      </c>
      <c r="F498" s="86">
        <f>Цены!E488</f>
        <v>338</v>
      </c>
      <c r="G498" s="111">
        <f t="shared" si="44"/>
        <v>338</v>
      </c>
      <c r="H498" s="20"/>
    </row>
    <row r="499" spans="1:8" x14ac:dyDescent="0.2">
      <c r="A499" s="5">
        <v>485</v>
      </c>
      <c r="B499" s="153"/>
      <c r="C499" s="84" t="str">
        <f>Цены!B489</f>
        <v>Окраска наличников</v>
      </c>
      <c r="D499" s="85" t="str">
        <f>Цены!C489</f>
        <v>м/п</v>
      </c>
      <c r="E499" s="152">
        <f>$D$9</f>
        <v>0</v>
      </c>
      <c r="F499" s="86">
        <f>Цены!E489</f>
        <v>368</v>
      </c>
      <c r="G499" s="111">
        <f t="shared" si="44"/>
        <v>0</v>
      </c>
      <c r="H499" s="20"/>
    </row>
    <row r="500" spans="1:8" x14ac:dyDescent="0.2">
      <c r="A500" s="5">
        <v>486</v>
      </c>
      <c r="B500" s="153"/>
      <c r="C500" s="84" t="str">
        <f>Цены!B490</f>
        <v>Установка межкомнатной двери под ключ</v>
      </c>
      <c r="D500" s="85" t="str">
        <f>Цены!C490</f>
        <v>шт.</v>
      </c>
      <c r="E500" s="152">
        <f>$D$10</f>
        <v>0</v>
      </c>
      <c r="F500" s="86">
        <f>Цены!E490</f>
        <v>7500</v>
      </c>
      <c r="G500" s="111">
        <f t="shared" si="44"/>
        <v>0</v>
      </c>
      <c r="H500" s="20"/>
    </row>
    <row r="501" spans="1:8" x14ac:dyDescent="0.2">
      <c r="A501" s="5">
        <v>487</v>
      </c>
      <c r="B501" s="153"/>
      <c r="C501" s="84" t="str">
        <f>Цены!B491</f>
        <v>Шпаклевка дверей (с ошкуриванием)</v>
      </c>
      <c r="D501" s="85" t="str">
        <f>Цены!C491</f>
        <v>м2</v>
      </c>
      <c r="E501" s="152">
        <f>$D$10</f>
        <v>0</v>
      </c>
      <c r="F501" s="86">
        <f>Цены!E491</f>
        <v>968</v>
      </c>
      <c r="G501" s="111">
        <f t="shared" si="44"/>
        <v>0</v>
      </c>
      <c r="H501" s="20"/>
    </row>
    <row r="502" spans="1:8" x14ac:dyDescent="0.2">
      <c r="A502" s="5">
        <v>488</v>
      </c>
      <c r="B502" s="153"/>
      <c r="C502" s="84" t="str">
        <f>Цены!B492</f>
        <v>Замуровать окна (между с/у и кухней)</v>
      </c>
      <c r="D502" s="85" t="str">
        <f>Цены!C492</f>
        <v>шт.</v>
      </c>
      <c r="E502" s="152">
        <v>1</v>
      </c>
      <c r="F502" s="86">
        <f>Цены!E492</f>
        <v>3161</v>
      </c>
      <c r="G502" s="111">
        <f t="shared" si="44"/>
        <v>3161</v>
      </c>
      <c r="H502" s="20"/>
    </row>
    <row r="503" spans="1:8" x14ac:dyDescent="0.2">
      <c r="A503" s="5">
        <v>489</v>
      </c>
      <c r="B503" s="103" t="str">
        <f>IF(SUM(B504:B517)&gt;0,1,"")</f>
        <v/>
      </c>
      <c r="C503" s="428" t="s">
        <v>84</v>
      </c>
      <c r="D503" s="428"/>
      <c r="E503" s="428"/>
      <c r="F503" s="428"/>
      <c r="G503" s="428"/>
      <c r="H503" s="20"/>
    </row>
    <row r="504" spans="1:8" x14ac:dyDescent="0.2">
      <c r="A504" s="5">
        <v>490</v>
      </c>
      <c r="B504" s="153"/>
      <c r="C504" s="84" t="str">
        <f>Цены!B494</f>
        <v xml:space="preserve">Скрытый карниз для парящих штор </v>
      </c>
      <c r="D504" s="85" t="str">
        <f>Цены!C494</f>
        <v>м/п</v>
      </c>
      <c r="E504" s="152">
        <f>$D$9</f>
        <v>0</v>
      </c>
      <c r="F504" s="86">
        <f>Цены!E494</f>
        <v>2496</v>
      </c>
      <c r="G504" s="111">
        <f t="shared" ref="G504:G512" si="45">E504*F504</f>
        <v>0</v>
      </c>
      <c r="H504" s="20"/>
    </row>
    <row r="505" spans="1:8" x14ac:dyDescent="0.2">
      <c r="A505" s="5">
        <v>491</v>
      </c>
      <c r="B505" s="153"/>
      <c r="C505" s="84" t="str">
        <f>Цены!B495</f>
        <v>Установка карнизов</v>
      </c>
      <c r="D505" s="85" t="str">
        <f>Цены!C495</f>
        <v>м/п</v>
      </c>
      <c r="E505" s="152">
        <f>$D$9</f>
        <v>0</v>
      </c>
      <c r="F505" s="86">
        <f>Цены!E495</f>
        <v>818</v>
      </c>
      <c r="G505" s="111">
        <f t="shared" si="45"/>
        <v>0</v>
      </c>
      <c r="H505" s="20"/>
    </row>
    <row r="506" spans="1:8" x14ac:dyDescent="0.2">
      <c r="A506" s="5">
        <v>492</v>
      </c>
      <c r="B506" s="153"/>
      <c r="C506" s="84" t="str">
        <f>Цены!B496</f>
        <v>Монтаж  электрокарниза</v>
      </c>
      <c r="D506" s="85" t="str">
        <f>Цены!C496</f>
        <v>м/п</v>
      </c>
      <c r="E506" s="152">
        <f>$D$9</f>
        <v>0</v>
      </c>
      <c r="F506" s="86">
        <f>Цены!E496</f>
        <v>3078</v>
      </c>
      <c r="G506" s="111">
        <f t="shared" si="45"/>
        <v>0</v>
      </c>
      <c r="H506" s="20"/>
    </row>
    <row r="507" spans="1:8" x14ac:dyDescent="0.2">
      <c r="A507" s="5">
        <v>493</v>
      </c>
      <c r="B507" s="153"/>
      <c r="C507" s="84" t="str">
        <f>Цены!B497</f>
        <v>Монтаж антресоли</v>
      </c>
      <c r="D507" s="85" t="str">
        <f>Цены!C497</f>
        <v>м2</v>
      </c>
      <c r="E507" s="152">
        <f>$D$10</f>
        <v>0</v>
      </c>
      <c r="F507" s="86">
        <f>Цены!E497</f>
        <v>2964</v>
      </c>
      <c r="G507" s="111">
        <f t="shared" si="45"/>
        <v>0</v>
      </c>
      <c r="H507" s="20"/>
    </row>
    <row r="508" spans="1:8" x14ac:dyDescent="0.2">
      <c r="A508" s="5">
        <v>494</v>
      </c>
      <c r="B508" s="153"/>
      <c r="C508" s="84" t="str">
        <f>Цены!B498</f>
        <v xml:space="preserve">Монтаж ЖК телевизора на стену </v>
      </c>
      <c r="D508" s="85" t="str">
        <f>Цены!C498</f>
        <v>шт.</v>
      </c>
      <c r="E508" s="152">
        <v>1</v>
      </c>
      <c r="F508" s="86">
        <f>Цены!E498</f>
        <v>3951</v>
      </c>
      <c r="G508" s="111">
        <f t="shared" si="45"/>
        <v>3951</v>
      </c>
      <c r="H508" s="20"/>
    </row>
    <row r="509" spans="1:8" x14ac:dyDescent="0.2">
      <c r="A509" s="5">
        <v>495</v>
      </c>
      <c r="B509" s="153"/>
      <c r="C509" s="84" t="str">
        <f>Цены!B499</f>
        <v>Установка  рольставней</v>
      </c>
      <c r="D509" s="85" t="str">
        <f>Цены!C499</f>
        <v>шт.</v>
      </c>
      <c r="E509" s="152">
        <v>1</v>
      </c>
      <c r="F509" s="86">
        <f>Цены!E499</f>
        <v>4392</v>
      </c>
      <c r="G509" s="111">
        <f t="shared" si="45"/>
        <v>4392</v>
      </c>
      <c r="H509" s="20"/>
    </row>
    <row r="510" spans="1:8" x14ac:dyDescent="0.2">
      <c r="A510" s="5">
        <v>496</v>
      </c>
      <c r="B510" s="153"/>
      <c r="C510" s="84" t="str">
        <f>Цены!B500</f>
        <v>Установка полок</v>
      </c>
      <c r="D510" s="85" t="str">
        <f>Цены!C500</f>
        <v>шт.</v>
      </c>
      <c r="E510" s="152">
        <v>1</v>
      </c>
      <c r="F510" s="86">
        <f>Цены!E500</f>
        <v>1053</v>
      </c>
      <c r="G510" s="111">
        <f t="shared" si="45"/>
        <v>1053</v>
      </c>
      <c r="H510" s="20"/>
    </row>
    <row r="511" spans="1:8" x14ac:dyDescent="0.2">
      <c r="A511" s="5">
        <v>497</v>
      </c>
      <c r="B511" s="153"/>
      <c r="C511" s="84" t="str">
        <f>Цены!B501</f>
        <v>Установка зеркал</v>
      </c>
      <c r="D511" s="85" t="str">
        <f>Цены!C501</f>
        <v>шт.</v>
      </c>
      <c r="E511" s="152">
        <v>1</v>
      </c>
      <c r="F511" s="86">
        <f>Цены!E501</f>
        <v>1685</v>
      </c>
      <c r="G511" s="111">
        <f t="shared" si="45"/>
        <v>1685</v>
      </c>
      <c r="H511" s="20"/>
    </row>
    <row r="512" spans="1:8" ht="25.5" x14ac:dyDescent="0.2">
      <c r="A512" s="5">
        <v>498</v>
      </c>
      <c r="B512" s="153"/>
      <c r="C512" s="84" t="str">
        <f>Цены!B502</f>
        <v>Установка экрана для радиатора из МДФ (без изготовления)</v>
      </c>
      <c r="D512" s="85" t="str">
        <f>Цены!C502</f>
        <v>шт.</v>
      </c>
      <c r="E512" s="152">
        <v>1</v>
      </c>
      <c r="F512" s="86">
        <f>Цены!E502</f>
        <v>972</v>
      </c>
      <c r="G512" s="111">
        <f t="shared" si="45"/>
        <v>972</v>
      </c>
      <c r="H512" s="20"/>
    </row>
    <row r="513" spans="1:8" x14ac:dyDescent="0.2">
      <c r="A513" s="5">
        <v>499</v>
      </c>
      <c r="B513" s="153"/>
      <c r="C513" s="154" t="str">
        <f>Цены!B503</f>
        <v>&lt;Запасные строчки&gt;</v>
      </c>
      <c r="D513" s="155">
        <f>Цены!C503</f>
        <v>0</v>
      </c>
      <c r="E513" s="152"/>
      <c r="F513" s="156">
        <f>Цены!E503</f>
        <v>0</v>
      </c>
      <c r="G513" s="111">
        <f>E513*F513</f>
        <v>0</v>
      </c>
      <c r="H513" s="20"/>
    </row>
    <row r="514" spans="1:8" x14ac:dyDescent="0.2">
      <c r="A514" s="5">
        <v>500</v>
      </c>
      <c r="B514" s="153"/>
      <c r="C514" s="154" t="str">
        <f>Цены!B504</f>
        <v>&lt;Запасные строчки&gt;</v>
      </c>
      <c r="D514" s="155">
        <f>Цены!C504</f>
        <v>0</v>
      </c>
      <c r="E514" s="152"/>
      <c r="F514" s="156">
        <f>Цены!E504</f>
        <v>0</v>
      </c>
      <c r="G514" s="111">
        <f>E514*F514</f>
        <v>0</v>
      </c>
      <c r="H514" s="20"/>
    </row>
    <row r="515" spans="1:8" x14ac:dyDescent="0.2">
      <c r="A515" s="5">
        <v>501</v>
      </c>
      <c r="B515" s="153"/>
      <c r="C515" s="154" t="str">
        <f>Цены!B505</f>
        <v>&lt;Запасные строчки&gt;</v>
      </c>
      <c r="D515" s="155">
        <f>Цены!C505</f>
        <v>0</v>
      </c>
      <c r="E515" s="152"/>
      <c r="F515" s="156">
        <f>Цены!E505</f>
        <v>0</v>
      </c>
      <c r="G515" s="111">
        <f>E515*F515</f>
        <v>0</v>
      </c>
      <c r="H515" s="20"/>
    </row>
    <row r="516" spans="1:8" x14ac:dyDescent="0.2">
      <c r="A516" s="5">
        <v>502</v>
      </c>
      <c r="B516" s="153"/>
      <c r="C516" s="154" t="str">
        <f>Цены!B506</f>
        <v>&lt;Запасные строчки&gt;</v>
      </c>
      <c r="D516" s="155">
        <f>Цены!C506</f>
        <v>0</v>
      </c>
      <c r="E516" s="152"/>
      <c r="F516" s="156">
        <f>Цены!E506</f>
        <v>0</v>
      </c>
      <c r="G516" s="111">
        <f>E516*F516</f>
        <v>0</v>
      </c>
      <c r="H516" s="20"/>
    </row>
    <row r="517" spans="1:8" x14ac:dyDescent="0.2">
      <c r="A517" s="5">
        <v>503</v>
      </c>
      <c r="B517" s="153"/>
      <c r="C517" s="154" t="str">
        <f>Цены!B507</f>
        <v>&lt;Запасные строчки&gt;</v>
      </c>
      <c r="D517" s="155">
        <f>Цены!C507</f>
        <v>0</v>
      </c>
      <c r="E517" s="152"/>
      <c r="F517" s="156">
        <f>Цены!E507</f>
        <v>0</v>
      </c>
      <c r="G517" s="111">
        <f>E517*F517</f>
        <v>0</v>
      </c>
      <c r="H517" s="20"/>
    </row>
    <row r="518" spans="1:8" x14ac:dyDescent="0.2">
      <c r="A518" s="5">
        <v>504</v>
      </c>
      <c r="B518" s="5" t="str">
        <f>B333</f>
        <v/>
      </c>
      <c r="C518" s="433" t="s">
        <v>363</v>
      </c>
      <c r="D518" s="433"/>
      <c r="E518" s="433"/>
      <c r="F518" s="433"/>
      <c r="G518" s="112">
        <f>SUMIF(B335:B517,1,G335:G517)</f>
        <v>0</v>
      </c>
      <c r="H518" s="20"/>
    </row>
    <row r="519" spans="1:8" ht="25.5" x14ac:dyDescent="0.2">
      <c r="A519" s="5">
        <v>505</v>
      </c>
      <c r="B519" s="103" t="str">
        <f>IF(SUM(B520:B583)&gt;0,1,"")</f>
        <v/>
      </c>
      <c r="C519" s="97" t="str">
        <f ca="1">C1&amp;". Электромонтажные  работы"</f>
        <v>14. Электромонтажные  работы</v>
      </c>
      <c r="D519" s="98" t="s">
        <v>804</v>
      </c>
      <c r="E519" s="107" t="s">
        <v>531</v>
      </c>
      <c r="F519" s="99" t="s">
        <v>805</v>
      </c>
      <c r="G519" s="110" t="s">
        <v>578</v>
      </c>
      <c r="H519" s="20"/>
    </row>
    <row r="520" spans="1:8" ht="38.25" x14ac:dyDescent="0.2">
      <c r="A520" s="5">
        <v>506</v>
      </c>
      <c r="B520" s="153"/>
      <c r="C520" s="84" t="str">
        <f>Цены!B510</f>
        <v>Штробление кирпичных/гипсолитовых/пеноблочных стен под элкабель</v>
      </c>
      <c r="D520" s="85" t="str">
        <f>Цены!C510</f>
        <v>м/п</v>
      </c>
      <c r="E520" s="152">
        <f>$D$9</f>
        <v>0</v>
      </c>
      <c r="F520" s="86">
        <f>Цены!E510</f>
        <v>450</v>
      </c>
      <c r="G520" s="111">
        <f t="shared" ref="G520:G551" si="46">E520*F520</f>
        <v>0</v>
      </c>
      <c r="H520" s="20"/>
    </row>
    <row r="521" spans="1:8" x14ac:dyDescent="0.2">
      <c r="A521" s="5">
        <v>507</v>
      </c>
      <c r="B521" s="153"/>
      <c r="C521" s="84" t="str">
        <f>Цены!B511</f>
        <v>Штробление бетонных стен под элкабель</v>
      </c>
      <c r="D521" s="85" t="str">
        <f>Цены!C511</f>
        <v>м/п</v>
      </c>
      <c r="E521" s="152">
        <v>40</v>
      </c>
      <c r="F521" s="86">
        <f>Цены!E511</f>
        <v>780</v>
      </c>
      <c r="G521" s="111">
        <f t="shared" si="46"/>
        <v>31200</v>
      </c>
      <c r="H521" s="20"/>
    </row>
    <row r="522" spans="1:8" x14ac:dyDescent="0.2">
      <c r="A522" s="5">
        <v>508</v>
      </c>
      <c r="B522" s="153"/>
      <c r="C522" s="84" t="str">
        <f>Цены!B512</f>
        <v>Заделка штроб</v>
      </c>
      <c r="D522" s="85" t="str">
        <f>Цены!C512</f>
        <v>м/п</v>
      </c>
      <c r="E522" s="152">
        <v>40</v>
      </c>
      <c r="F522" s="86">
        <f>Цены!E512</f>
        <v>108</v>
      </c>
      <c r="G522" s="111">
        <f t="shared" si="46"/>
        <v>4320</v>
      </c>
      <c r="H522" s="20"/>
    </row>
    <row r="523" spans="1:8" x14ac:dyDescent="0.2">
      <c r="A523" s="5">
        <v>509</v>
      </c>
      <c r="B523" s="153"/>
      <c r="C523" s="84" t="str">
        <f>Цены!B513</f>
        <v xml:space="preserve">Высверливание чаши под подрозетник в бетоне </v>
      </c>
      <c r="D523" s="85" t="str">
        <f>Цены!C513</f>
        <v>шт.</v>
      </c>
      <c r="E523" s="152">
        <v>35</v>
      </c>
      <c r="F523" s="86">
        <f>Цены!E513</f>
        <v>780</v>
      </c>
      <c r="G523" s="111">
        <f t="shared" si="46"/>
        <v>27300</v>
      </c>
      <c r="H523" s="20"/>
    </row>
    <row r="524" spans="1:8" ht="25.5" x14ac:dyDescent="0.2">
      <c r="A524" s="5">
        <v>510</v>
      </c>
      <c r="B524" s="153"/>
      <c r="C524" s="84" t="str">
        <f>Цены!B514</f>
        <v xml:space="preserve">Высверливание чаши под подрозетник в гипсолите/Пеноблоке </v>
      </c>
      <c r="D524" s="85" t="str">
        <f>Цены!C514</f>
        <v>шт.</v>
      </c>
      <c r="E524" s="152">
        <v>1</v>
      </c>
      <c r="F524" s="86">
        <f>Цены!E514</f>
        <v>420</v>
      </c>
      <c r="G524" s="111">
        <f t="shared" si="46"/>
        <v>420</v>
      </c>
      <c r="H524" s="20"/>
    </row>
    <row r="525" spans="1:8" x14ac:dyDescent="0.2">
      <c r="A525" s="5">
        <v>511</v>
      </c>
      <c r="B525" s="153"/>
      <c r="C525" s="84" t="str">
        <f>Цены!B515</f>
        <v>Высверливание отверстия под подрозетник в ГКЛ</v>
      </c>
      <c r="D525" s="85" t="str">
        <f>Цены!C515</f>
        <v>шт.</v>
      </c>
      <c r="E525" s="152">
        <v>1</v>
      </c>
      <c r="F525" s="86">
        <f>Цены!E515</f>
        <v>381</v>
      </c>
      <c r="G525" s="111">
        <f t="shared" si="46"/>
        <v>381</v>
      </c>
      <c r="H525" s="20"/>
    </row>
    <row r="526" spans="1:8" x14ac:dyDescent="0.2">
      <c r="A526" s="5">
        <v>512</v>
      </c>
      <c r="B526" s="153"/>
      <c r="C526" s="84" t="str">
        <f>Цены!B516</f>
        <v xml:space="preserve">Высверливание чаши под подрозетник в кирпиче </v>
      </c>
      <c r="D526" s="85" t="str">
        <f>Цены!C516</f>
        <v>шт.</v>
      </c>
      <c r="E526" s="152">
        <v>1</v>
      </c>
      <c r="F526" s="86">
        <f>Цены!E516</f>
        <v>668</v>
      </c>
      <c r="G526" s="111">
        <f t="shared" si="46"/>
        <v>668</v>
      </c>
      <c r="H526" s="20"/>
    </row>
    <row r="527" spans="1:8" x14ac:dyDescent="0.2">
      <c r="A527" s="5">
        <v>513</v>
      </c>
      <c r="B527" s="153"/>
      <c r="C527" s="84" t="str">
        <f>Цены!B517</f>
        <v xml:space="preserve">Установка подрозетника </v>
      </c>
      <c r="D527" s="85" t="str">
        <f>Цены!C517</f>
        <v>шт.</v>
      </c>
      <c r="E527" s="152">
        <v>35</v>
      </c>
      <c r="F527" s="86">
        <f>Цены!E517</f>
        <v>186</v>
      </c>
      <c r="G527" s="111">
        <f t="shared" si="46"/>
        <v>6510</v>
      </c>
      <c r="H527" s="20"/>
    </row>
    <row r="528" spans="1:8" x14ac:dyDescent="0.2">
      <c r="A528" s="5">
        <v>514</v>
      </c>
      <c r="B528" s="153"/>
      <c r="C528" s="84" t="str">
        <f>Цены!B518</f>
        <v>Установка механизма, панели электроточки</v>
      </c>
      <c r="D528" s="85" t="str">
        <f>Цены!C518</f>
        <v>шт.</v>
      </c>
      <c r="E528" s="152">
        <v>35</v>
      </c>
      <c r="F528" s="86">
        <f>Цены!E518</f>
        <v>638</v>
      </c>
      <c r="G528" s="111">
        <f t="shared" si="46"/>
        <v>22330</v>
      </c>
      <c r="H528" s="20"/>
    </row>
    <row r="529" spans="1:8" x14ac:dyDescent="0.2">
      <c r="A529" s="5">
        <v>515</v>
      </c>
      <c r="B529" s="153"/>
      <c r="C529" s="84" t="str">
        <f>Цены!B519</f>
        <v>Установка электроточки накладной</v>
      </c>
      <c r="D529" s="85" t="str">
        <f>Цены!C519</f>
        <v>шт.</v>
      </c>
      <c r="E529" s="152">
        <v>1</v>
      </c>
      <c r="F529" s="86">
        <f>Цены!E519</f>
        <v>488</v>
      </c>
      <c r="G529" s="111">
        <f t="shared" si="46"/>
        <v>488</v>
      </c>
      <c r="H529" s="20"/>
    </row>
    <row r="530" spans="1:8" x14ac:dyDescent="0.2">
      <c r="A530" s="5">
        <v>516</v>
      </c>
      <c r="B530" s="153"/>
      <c r="C530" s="84" t="str">
        <f>Цены!B520</f>
        <v>Установка диммера</v>
      </c>
      <c r="D530" s="85" t="str">
        <f>Цены!C520</f>
        <v>шт.</v>
      </c>
      <c r="E530" s="152">
        <v>1</v>
      </c>
      <c r="F530" s="86">
        <f>Цены!E520</f>
        <v>983</v>
      </c>
      <c r="G530" s="111">
        <f t="shared" si="46"/>
        <v>983</v>
      </c>
      <c r="H530" s="20"/>
    </row>
    <row r="531" spans="1:8" x14ac:dyDescent="0.2">
      <c r="A531" s="5">
        <v>517</v>
      </c>
      <c r="B531" s="153"/>
      <c r="C531" s="84" t="str">
        <f>Цены!B521</f>
        <v xml:space="preserve">Установка перекрестного выключателя </v>
      </c>
      <c r="D531" s="85" t="str">
        <f>Цены!C521</f>
        <v>шт.</v>
      </c>
      <c r="E531" s="152">
        <v>1</v>
      </c>
      <c r="F531" s="86">
        <f>Цены!E521</f>
        <v>1028</v>
      </c>
      <c r="G531" s="111">
        <f t="shared" si="46"/>
        <v>1028</v>
      </c>
      <c r="H531" s="20"/>
    </row>
    <row r="532" spans="1:8" x14ac:dyDescent="0.2">
      <c r="A532" s="5">
        <v>518</v>
      </c>
      <c r="B532" s="153"/>
      <c r="C532" s="84" t="str">
        <f>Цены!B522</f>
        <v xml:space="preserve">Установка проходного выключателя </v>
      </c>
      <c r="D532" s="85" t="str">
        <f>Цены!C522</f>
        <v>шт.</v>
      </c>
      <c r="E532" s="152">
        <v>1</v>
      </c>
      <c r="F532" s="86">
        <f>Цены!E522</f>
        <v>713</v>
      </c>
      <c r="G532" s="111">
        <f t="shared" si="46"/>
        <v>713</v>
      </c>
      <c r="H532" s="20"/>
    </row>
    <row r="533" spans="1:8" ht="25.5" x14ac:dyDescent="0.2">
      <c r="A533" s="5">
        <v>519</v>
      </c>
      <c r="B533" s="153"/>
      <c r="C533" s="84" t="str">
        <f>Цены!B523</f>
        <v>Установка проходного 2х клавишного выключателя</v>
      </c>
      <c r="D533" s="85" t="str">
        <f>Цены!C523</f>
        <v>шт.</v>
      </c>
      <c r="E533" s="152">
        <v>1</v>
      </c>
      <c r="F533" s="86">
        <f>Цены!E523</f>
        <v>912</v>
      </c>
      <c r="G533" s="111">
        <f t="shared" si="46"/>
        <v>912</v>
      </c>
      <c r="H533" s="20"/>
    </row>
    <row r="534" spans="1:8" ht="25.5" x14ac:dyDescent="0.2">
      <c r="A534" s="5">
        <v>520</v>
      </c>
      <c r="B534" s="153"/>
      <c r="C534" s="84" t="str">
        <f>Цены!B524</f>
        <v xml:space="preserve">Установка проходного 3х клавишного выключателя </v>
      </c>
      <c r="D534" s="85" t="str">
        <f>Цены!C524</f>
        <v>шт.</v>
      </c>
      <c r="E534" s="152">
        <v>1</v>
      </c>
      <c r="F534" s="86">
        <f>Цены!E524</f>
        <v>954</v>
      </c>
      <c r="G534" s="111">
        <f t="shared" si="46"/>
        <v>954</v>
      </c>
      <c r="H534" s="20"/>
    </row>
    <row r="535" spans="1:8" x14ac:dyDescent="0.2">
      <c r="A535" s="5">
        <v>521</v>
      </c>
      <c r="B535" s="153"/>
      <c r="C535" s="84" t="str">
        <f>Цены!B525</f>
        <v>Установка электроточки в ГКЛ</v>
      </c>
      <c r="D535" s="85" t="str">
        <f>Цены!C525</f>
        <v>шт.</v>
      </c>
      <c r="E535" s="152">
        <v>1</v>
      </c>
      <c r="F535" s="86">
        <f>Цены!E525</f>
        <v>612</v>
      </c>
      <c r="G535" s="111">
        <f t="shared" si="46"/>
        <v>612</v>
      </c>
      <c r="H535" s="20"/>
    </row>
    <row r="536" spans="1:8" x14ac:dyDescent="0.2">
      <c r="A536" s="5">
        <v>522</v>
      </c>
      <c r="B536" s="153"/>
      <c r="C536" s="84" t="str">
        <f>Цены!B526</f>
        <v>Установка 3х фазной розетки накладной</v>
      </c>
      <c r="D536" s="85" t="str">
        <f>Цены!C526</f>
        <v>шт.</v>
      </c>
      <c r="E536" s="152">
        <v>1</v>
      </c>
      <c r="F536" s="86">
        <f>Цены!E526</f>
        <v>702</v>
      </c>
      <c r="G536" s="111">
        <f t="shared" si="46"/>
        <v>702</v>
      </c>
      <c r="H536" s="20"/>
    </row>
    <row r="537" spans="1:8" x14ac:dyDescent="0.2">
      <c r="A537" s="5">
        <v>523</v>
      </c>
      <c r="B537" s="153"/>
      <c r="C537" s="84" t="str">
        <f>Цены!B527</f>
        <v>Установка светильника трекового</v>
      </c>
      <c r="D537" s="85" t="str">
        <f>Цены!C527</f>
        <v>шт.</v>
      </c>
      <c r="E537" s="152">
        <v>6</v>
      </c>
      <c r="F537" s="86">
        <f>Цены!E527</f>
        <v>518</v>
      </c>
      <c r="G537" s="111">
        <f t="shared" si="46"/>
        <v>3108</v>
      </c>
      <c r="H537" s="20"/>
    </row>
    <row r="538" spans="1:8" ht="25.5" x14ac:dyDescent="0.2">
      <c r="A538" s="5">
        <v>524</v>
      </c>
      <c r="B538" s="153"/>
      <c r="C538" s="84" t="str">
        <f>Цены!B528</f>
        <v>Установка 3х фазной розетки внутренней установки</v>
      </c>
      <c r="D538" s="85" t="str">
        <f>Цены!C528</f>
        <v>шт.</v>
      </c>
      <c r="E538" s="152">
        <v>1</v>
      </c>
      <c r="F538" s="86">
        <f>Цены!E528</f>
        <v>1053</v>
      </c>
      <c r="G538" s="111">
        <f t="shared" si="46"/>
        <v>1053</v>
      </c>
      <c r="H538" s="20"/>
    </row>
    <row r="539" spans="1:8" x14ac:dyDescent="0.2">
      <c r="A539" s="5">
        <v>525</v>
      </c>
      <c r="B539" s="153"/>
      <c r="C539" s="84" t="str">
        <f>Цены!B529</f>
        <v>Монтаж встраиваемого линейного освещения</v>
      </c>
      <c r="D539" s="85" t="str">
        <f>Цены!C529</f>
        <v>м/п</v>
      </c>
      <c r="E539" s="152">
        <f>$D$9</f>
        <v>0</v>
      </c>
      <c r="F539" s="86">
        <f>Цены!E529</f>
        <v>5961</v>
      </c>
      <c r="G539" s="111">
        <f t="shared" si="46"/>
        <v>0</v>
      </c>
      <c r="H539" s="20"/>
    </row>
    <row r="540" spans="1:8" ht="25.5" x14ac:dyDescent="0.2">
      <c r="A540" s="5">
        <v>526</v>
      </c>
      <c r="B540" s="153"/>
      <c r="C540" s="84" t="str">
        <f>Цены!B530</f>
        <v>Установка трекового освещения (без монтажа осветительных приборов)</v>
      </c>
      <c r="D540" s="85" t="str">
        <f>Цены!C530</f>
        <v>м/п</v>
      </c>
      <c r="E540" s="152">
        <v>6</v>
      </c>
      <c r="F540" s="86">
        <f>Цены!E530</f>
        <v>498</v>
      </c>
      <c r="G540" s="111">
        <f t="shared" si="46"/>
        <v>2988</v>
      </c>
      <c r="H540" s="20"/>
    </row>
    <row r="541" spans="1:8" x14ac:dyDescent="0.2">
      <c r="A541" s="5">
        <v>527</v>
      </c>
      <c r="B541" s="153"/>
      <c r="C541" s="84" t="str">
        <f>Цены!B531</f>
        <v>Установка люстры (без сборки)</v>
      </c>
      <c r="D541" s="85" t="str">
        <f>Цены!C531</f>
        <v>шт.</v>
      </c>
      <c r="E541" s="152">
        <v>1</v>
      </c>
      <c r="F541" s="86">
        <f>Цены!E531</f>
        <v>2168</v>
      </c>
      <c r="G541" s="111">
        <f t="shared" si="46"/>
        <v>2168</v>
      </c>
      <c r="H541" s="20"/>
    </row>
    <row r="542" spans="1:8" ht="25.5" x14ac:dyDescent="0.2">
      <c r="A542" s="5">
        <v>528</v>
      </c>
      <c r="B542" s="153"/>
      <c r="C542" s="84" t="str">
        <f>Цены!B532</f>
        <v>Установка встраиваемых светильников под окраску</v>
      </c>
      <c r="D542" s="85" t="str">
        <f>Цены!C532</f>
        <v>шт.</v>
      </c>
      <c r="E542" s="152">
        <v>1</v>
      </c>
      <c r="F542" s="86">
        <f>Цены!E532</f>
        <v>2670</v>
      </c>
      <c r="G542" s="111">
        <f t="shared" si="46"/>
        <v>2670</v>
      </c>
      <c r="H542" s="20"/>
    </row>
    <row r="543" spans="1:8" x14ac:dyDescent="0.2">
      <c r="A543" s="5">
        <v>529</v>
      </c>
      <c r="B543" s="153"/>
      <c r="C543" s="84" t="str">
        <f>Цены!B533</f>
        <v>Установка светильников точечных</v>
      </c>
      <c r="D543" s="85" t="str">
        <f>Цены!C533</f>
        <v>шт.</v>
      </c>
      <c r="E543" s="152">
        <v>6</v>
      </c>
      <c r="F543" s="86">
        <f>Цены!E533</f>
        <v>450</v>
      </c>
      <c r="G543" s="111">
        <f t="shared" si="46"/>
        <v>2700</v>
      </c>
      <c r="H543" s="20"/>
    </row>
    <row r="544" spans="1:8" x14ac:dyDescent="0.2">
      <c r="A544" s="5">
        <v>530</v>
      </c>
      <c r="B544" s="153"/>
      <c r="C544" s="84" t="str">
        <f>Цены!B534</f>
        <v>Установка светильника настенного,бра</v>
      </c>
      <c r="D544" s="85" t="str">
        <f>Цены!C534</f>
        <v>шт.</v>
      </c>
      <c r="E544" s="152">
        <v>1</v>
      </c>
      <c r="F544" s="86">
        <f>Цены!E534</f>
        <v>956</v>
      </c>
      <c r="G544" s="111">
        <f t="shared" si="46"/>
        <v>956</v>
      </c>
      <c r="H544" s="20"/>
    </row>
    <row r="545" spans="1:8" x14ac:dyDescent="0.2">
      <c r="A545" s="5">
        <v>531</v>
      </c>
      <c r="B545" s="153"/>
      <c r="C545" s="84" t="str">
        <f>Цены!B535</f>
        <v>Установка светодиодной ленты</v>
      </c>
      <c r="D545" s="85" t="str">
        <f>Цены!C535</f>
        <v>м/п</v>
      </c>
      <c r="E545" s="152">
        <v>8</v>
      </c>
      <c r="F545" s="86">
        <f>Цены!E535</f>
        <v>563</v>
      </c>
      <c r="G545" s="111">
        <f t="shared" si="46"/>
        <v>4504</v>
      </c>
      <c r="H545" s="20"/>
    </row>
    <row r="546" spans="1:8" ht="25.5" x14ac:dyDescent="0.2">
      <c r="A546" s="5">
        <v>532</v>
      </c>
      <c r="B546" s="153"/>
      <c r="C546" s="84" t="str">
        <f>Цены!B536</f>
        <v>Установка светодиодной ленты в алюминиевом коробе</v>
      </c>
      <c r="D546" s="85" t="str">
        <f>Цены!C536</f>
        <v>м/п</v>
      </c>
      <c r="E546" s="152">
        <f>$D$9</f>
        <v>0</v>
      </c>
      <c r="F546" s="86">
        <f>Цены!E536</f>
        <v>623</v>
      </c>
      <c r="G546" s="111">
        <f t="shared" si="46"/>
        <v>0</v>
      </c>
      <c r="H546" s="20"/>
    </row>
    <row r="547" spans="1:8" x14ac:dyDescent="0.2">
      <c r="A547" s="5">
        <v>533</v>
      </c>
      <c r="B547" s="153"/>
      <c r="C547" s="84" t="str">
        <f>Цены!B537</f>
        <v xml:space="preserve">Прокладка кабеля в гофре </v>
      </c>
      <c r="D547" s="85" t="str">
        <f>Цены!C537</f>
        <v>м/п</v>
      </c>
      <c r="E547" s="152">
        <f>$D$9*6</f>
        <v>0</v>
      </c>
      <c r="F547" s="86">
        <f>Цены!E537</f>
        <v>570</v>
      </c>
      <c r="G547" s="111">
        <f t="shared" si="46"/>
        <v>0</v>
      </c>
      <c r="H547" s="20"/>
    </row>
    <row r="548" spans="1:8" x14ac:dyDescent="0.2">
      <c r="A548" s="5">
        <v>534</v>
      </c>
      <c r="B548" s="153"/>
      <c r="C548" s="84" t="str">
        <f>Цены!B538</f>
        <v>Прокладка кабеля</v>
      </c>
      <c r="D548" s="85" t="str">
        <f>Цены!C538</f>
        <v>м/п</v>
      </c>
      <c r="E548" s="152">
        <f>$D$9</f>
        <v>0</v>
      </c>
      <c r="F548" s="86">
        <f>Цены!E538</f>
        <v>375</v>
      </c>
      <c r="G548" s="111">
        <f t="shared" si="46"/>
        <v>0</v>
      </c>
      <c r="H548" s="20"/>
    </row>
    <row r="549" spans="1:8" x14ac:dyDescent="0.2">
      <c r="A549" s="5">
        <v>535</v>
      </c>
      <c r="B549" s="153"/>
      <c r="C549" s="84" t="str">
        <f>Цены!B539</f>
        <v>Прокладка кабеля телефонного/интернет UTP</v>
      </c>
      <c r="D549" s="85" t="str">
        <f>Цены!C539</f>
        <v>м/п</v>
      </c>
      <c r="E549" s="152">
        <v>1</v>
      </c>
      <c r="F549" s="86">
        <f>Цены!E539</f>
        <v>165</v>
      </c>
      <c r="G549" s="111">
        <f t="shared" si="46"/>
        <v>165</v>
      </c>
      <c r="H549" s="20"/>
    </row>
    <row r="550" spans="1:8" x14ac:dyDescent="0.2">
      <c r="A550" s="5">
        <v>536</v>
      </c>
      <c r="B550" s="153"/>
      <c r="C550" s="84" t="str">
        <f>Цены!B540</f>
        <v>Установка  кабель-канала</v>
      </c>
      <c r="D550" s="85" t="str">
        <f>Цены!C540</f>
        <v>м/п</v>
      </c>
      <c r="E550" s="152">
        <f>$D$9</f>
        <v>0</v>
      </c>
      <c r="F550" s="86">
        <f>Цены!E540</f>
        <v>180</v>
      </c>
      <c r="G550" s="111">
        <f t="shared" si="46"/>
        <v>0</v>
      </c>
      <c r="H550" s="20"/>
    </row>
    <row r="551" spans="1:8" x14ac:dyDescent="0.2">
      <c r="A551" s="5">
        <v>537</v>
      </c>
      <c r="B551" s="153"/>
      <c r="C551" s="84" t="str">
        <f>Цены!B541</f>
        <v>Монтаж кабельного лотка металл</v>
      </c>
      <c r="D551" s="85" t="str">
        <f>Цены!C541</f>
        <v>м/п</v>
      </c>
      <c r="E551" s="152">
        <v>1</v>
      </c>
      <c r="F551" s="86">
        <f>Цены!E541</f>
        <v>261</v>
      </c>
      <c r="G551" s="111">
        <f t="shared" si="46"/>
        <v>261</v>
      </c>
      <c r="H551" s="20"/>
    </row>
    <row r="552" spans="1:8" x14ac:dyDescent="0.2">
      <c r="A552" s="5">
        <v>538</v>
      </c>
      <c r="B552" s="153"/>
      <c r="C552" s="84" t="str">
        <f>Цены!B542</f>
        <v>Установка контроллера для светодиодной ленты</v>
      </c>
      <c r="D552" s="85" t="str">
        <f>Цены!C542</f>
        <v>шт.</v>
      </c>
      <c r="E552" s="152">
        <v>1</v>
      </c>
      <c r="F552" s="86">
        <f>Цены!E542</f>
        <v>1757</v>
      </c>
      <c r="G552" s="111">
        <f t="shared" ref="G552:G583" si="47">E552*F552</f>
        <v>1757</v>
      </c>
      <c r="H552" s="20"/>
    </row>
    <row r="553" spans="1:8" x14ac:dyDescent="0.2">
      <c r="A553" s="5">
        <v>539</v>
      </c>
      <c r="B553" s="153"/>
      <c r="C553" s="84" t="str">
        <f>Цены!B543</f>
        <v>Установка автоматического выключателя</v>
      </c>
      <c r="D553" s="85" t="str">
        <f>Цены!C543</f>
        <v>шт.</v>
      </c>
      <c r="E553" s="152">
        <v>8</v>
      </c>
      <c r="F553" s="86">
        <f>Цены!E543</f>
        <v>791</v>
      </c>
      <c r="G553" s="111">
        <f t="shared" si="47"/>
        <v>6328</v>
      </c>
      <c r="H553" s="20"/>
    </row>
    <row r="554" spans="1:8" x14ac:dyDescent="0.2">
      <c r="A554" s="5">
        <v>540</v>
      </c>
      <c r="B554" s="153"/>
      <c r="C554" s="84" t="str">
        <f>Цены!B544</f>
        <v>Установка дифф автоматического выключателя</v>
      </c>
      <c r="D554" s="85" t="str">
        <f>Цены!C544</f>
        <v>шт.</v>
      </c>
      <c r="E554" s="152">
        <v>3</v>
      </c>
      <c r="F554" s="86">
        <f>Цены!E544</f>
        <v>1218</v>
      </c>
      <c r="G554" s="111">
        <f t="shared" si="47"/>
        <v>3654</v>
      </c>
      <c r="H554" s="20"/>
    </row>
    <row r="555" spans="1:8" x14ac:dyDescent="0.2">
      <c r="A555" s="5">
        <v>541</v>
      </c>
      <c r="B555" s="153"/>
      <c r="C555" s="84" t="str">
        <f>Цены!B545</f>
        <v>Установка УЗО</v>
      </c>
      <c r="D555" s="85" t="str">
        <f>Цены!C545</f>
        <v>шт.</v>
      </c>
      <c r="E555" s="152">
        <v>3</v>
      </c>
      <c r="F555" s="86">
        <f>Цены!E545</f>
        <v>1389</v>
      </c>
      <c r="G555" s="111">
        <f t="shared" si="47"/>
        <v>4167</v>
      </c>
      <c r="H555" s="20"/>
    </row>
    <row r="556" spans="1:8" x14ac:dyDescent="0.2">
      <c r="A556" s="5">
        <v>542</v>
      </c>
      <c r="B556" s="153"/>
      <c r="C556" s="84" t="str">
        <f>Цены!B546</f>
        <v>Монтаж элщита накладного</v>
      </c>
      <c r="D556" s="85" t="str">
        <f>Цены!C546</f>
        <v>шт.</v>
      </c>
      <c r="E556" s="152">
        <v>1</v>
      </c>
      <c r="F556" s="86">
        <f>Цены!E546</f>
        <v>2636</v>
      </c>
      <c r="G556" s="111">
        <f t="shared" si="47"/>
        <v>2636</v>
      </c>
      <c r="H556" s="20"/>
    </row>
    <row r="557" spans="1:8" x14ac:dyDescent="0.2">
      <c r="A557" s="5">
        <v>543</v>
      </c>
      <c r="B557" s="153"/>
      <c r="C557" s="84" t="str">
        <f>Цены!B547</f>
        <v>Подключение к вводному щиту</v>
      </c>
      <c r="D557" s="85" t="str">
        <f>Цены!C547</f>
        <v>шт.</v>
      </c>
      <c r="E557" s="152">
        <v>1</v>
      </c>
      <c r="F557" s="86">
        <f>Цены!E547</f>
        <v>2265</v>
      </c>
      <c r="G557" s="111">
        <f t="shared" si="47"/>
        <v>2265</v>
      </c>
      <c r="H557" s="20"/>
    </row>
    <row r="558" spans="1:8" ht="25.5" x14ac:dyDescent="0.2">
      <c r="A558" s="5">
        <v>544</v>
      </c>
      <c r="B558" s="153"/>
      <c r="C558" s="84" t="str">
        <f>Цены!B548</f>
        <v>Соединение медных проводов пайкой+термоусадка</v>
      </c>
      <c r="D558" s="85" t="str">
        <f>Цены!C548</f>
        <v>шт.</v>
      </c>
      <c r="E558" s="152">
        <v>1</v>
      </c>
      <c r="F558" s="86">
        <f>Цены!E548</f>
        <v>510</v>
      </c>
      <c r="G558" s="111">
        <f t="shared" si="47"/>
        <v>510</v>
      </c>
      <c r="H558" s="20"/>
    </row>
    <row r="559" spans="1:8" x14ac:dyDescent="0.2">
      <c r="A559" s="5">
        <v>545</v>
      </c>
      <c r="B559" s="153"/>
      <c r="C559" s="84" t="str">
        <f>Цены!B549</f>
        <v>Наращивание кабеля (спайка + терм усадка)</v>
      </c>
      <c r="D559" s="85" t="str">
        <f>Цены!C549</f>
        <v>шт.</v>
      </c>
      <c r="E559" s="152">
        <v>1</v>
      </c>
      <c r="F559" s="86">
        <f>Цены!E549</f>
        <v>510</v>
      </c>
      <c r="G559" s="111">
        <f t="shared" si="47"/>
        <v>510</v>
      </c>
      <c r="H559" s="20"/>
    </row>
    <row r="560" spans="1:8" x14ac:dyDescent="0.2">
      <c r="A560" s="5">
        <v>546</v>
      </c>
      <c r="B560" s="153"/>
      <c r="C560" s="84" t="str">
        <f>Цены!B550</f>
        <v>Установка распределительной коробки накладной</v>
      </c>
      <c r="D560" s="85" t="str">
        <f>Цены!C550</f>
        <v>шт.</v>
      </c>
      <c r="E560" s="152">
        <v>1</v>
      </c>
      <c r="F560" s="86">
        <f>Цены!E550</f>
        <v>855</v>
      </c>
      <c r="G560" s="111">
        <f t="shared" si="47"/>
        <v>855</v>
      </c>
      <c r="H560" s="20"/>
    </row>
    <row r="561" spans="1:8" ht="25.5" x14ac:dyDescent="0.2">
      <c r="A561" s="5">
        <v>547</v>
      </c>
      <c r="B561" s="153"/>
      <c r="C561" s="84" t="str">
        <f>Цены!B551</f>
        <v>Монтаж элщита до 6 автоматов кирпичной стене (ПГП,пеноблок)</v>
      </c>
      <c r="D561" s="85" t="str">
        <f>Цены!C551</f>
        <v>шт.</v>
      </c>
      <c r="E561" s="152">
        <v>1</v>
      </c>
      <c r="F561" s="86">
        <f>Цены!E551</f>
        <v>2847</v>
      </c>
      <c r="G561" s="111">
        <f t="shared" si="47"/>
        <v>2847</v>
      </c>
      <c r="H561" s="20"/>
    </row>
    <row r="562" spans="1:8" ht="25.5" x14ac:dyDescent="0.2">
      <c r="A562" s="5">
        <v>548</v>
      </c>
      <c r="B562" s="153"/>
      <c r="C562" s="84" t="str">
        <f>Цены!B552</f>
        <v>Монтаж элщита до 16 автоматов в кирпичной стене (ПГП,пеноблок)</v>
      </c>
      <c r="D562" s="85" t="str">
        <f>Цены!C552</f>
        <v>шт.</v>
      </c>
      <c r="E562" s="152">
        <v>1</v>
      </c>
      <c r="F562" s="86">
        <f>Цены!E552</f>
        <v>3618</v>
      </c>
      <c r="G562" s="111">
        <f t="shared" si="47"/>
        <v>3618</v>
      </c>
      <c r="H562" s="20"/>
    </row>
    <row r="563" spans="1:8" ht="25.5" x14ac:dyDescent="0.2">
      <c r="A563" s="5">
        <v>549</v>
      </c>
      <c r="B563" s="153"/>
      <c r="C563" s="84" t="str">
        <f>Цены!B553</f>
        <v>Монтаж элщита до 24 автоматов в кирпичной стене  (ПГП,пеноблок)</v>
      </c>
      <c r="D563" s="85" t="str">
        <f>Цены!C553</f>
        <v>шт.</v>
      </c>
      <c r="E563" s="152">
        <v>1</v>
      </c>
      <c r="F563" s="86">
        <f>Цены!E553</f>
        <v>4392</v>
      </c>
      <c r="G563" s="111">
        <f t="shared" si="47"/>
        <v>4392</v>
      </c>
      <c r="H563" s="20"/>
    </row>
    <row r="564" spans="1:8" ht="25.5" x14ac:dyDescent="0.2">
      <c r="A564" s="5">
        <v>550</v>
      </c>
      <c r="B564" s="153"/>
      <c r="C564" s="84" t="str">
        <f>Цены!B554</f>
        <v>Монтаж элщита свыше 24 автоматов в кирпичной стене  (ПГП,пеноблок)</v>
      </c>
      <c r="D564" s="85" t="str">
        <f>Цены!C554</f>
        <v>шт.</v>
      </c>
      <c r="E564" s="152">
        <v>1</v>
      </c>
      <c r="F564" s="86">
        <f>Цены!E554</f>
        <v>8700</v>
      </c>
      <c r="G564" s="111">
        <f t="shared" si="47"/>
        <v>8700</v>
      </c>
      <c r="H564" s="20"/>
    </row>
    <row r="565" spans="1:8" x14ac:dyDescent="0.2">
      <c r="A565" s="5">
        <v>551</v>
      </c>
      <c r="B565" s="153"/>
      <c r="C565" s="84" t="str">
        <f>Цены!B555</f>
        <v>Монтаж элщита до 6 автоматов в бетонной стене</v>
      </c>
      <c r="D565" s="85" t="str">
        <f>Цены!C555</f>
        <v>шт.</v>
      </c>
      <c r="E565" s="152">
        <v>1</v>
      </c>
      <c r="F565" s="86">
        <f>Цены!E555</f>
        <v>4317</v>
      </c>
      <c r="G565" s="111">
        <f t="shared" si="47"/>
        <v>4317</v>
      </c>
      <c r="H565" s="20"/>
    </row>
    <row r="566" spans="1:8" x14ac:dyDescent="0.2">
      <c r="A566" s="5">
        <v>552</v>
      </c>
      <c r="B566" s="153"/>
      <c r="C566" s="84" t="str">
        <f>Цены!B556</f>
        <v>Монтаж элщита до 12 автоматов в бетонной стене</v>
      </c>
      <c r="D566" s="85" t="str">
        <f>Цены!C556</f>
        <v>шт.</v>
      </c>
      <c r="E566" s="152">
        <v>1</v>
      </c>
      <c r="F566" s="86">
        <f>Цены!E556</f>
        <v>5013</v>
      </c>
      <c r="G566" s="111">
        <f t="shared" si="47"/>
        <v>5013</v>
      </c>
      <c r="H566" s="20"/>
    </row>
    <row r="567" spans="1:8" x14ac:dyDescent="0.2">
      <c r="A567" s="5">
        <v>553</v>
      </c>
      <c r="B567" s="153"/>
      <c r="C567" s="84" t="str">
        <f>Цены!B557</f>
        <v>Монтаж элщита до 18 автоматов в бетонной стене</v>
      </c>
      <c r="D567" s="85" t="str">
        <f>Цены!C557</f>
        <v>шт.</v>
      </c>
      <c r="E567" s="152">
        <v>1</v>
      </c>
      <c r="F567" s="86">
        <f>Цены!E557</f>
        <v>5718</v>
      </c>
      <c r="G567" s="111">
        <f t="shared" si="47"/>
        <v>5718</v>
      </c>
      <c r="H567" s="20"/>
    </row>
    <row r="568" spans="1:8" x14ac:dyDescent="0.2">
      <c r="A568" s="5">
        <v>554</v>
      </c>
      <c r="B568" s="153"/>
      <c r="C568" s="84" t="str">
        <f>Цены!B558</f>
        <v>Монтаж элщита до 24 автоматов в бетонной стене</v>
      </c>
      <c r="D568" s="85" t="str">
        <f>Цены!C558</f>
        <v>шт.</v>
      </c>
      <c r="E568" s="152">
        <v>1</v>
      </c>
      <c r="F568" s="86">
        <f>Цены!E558</f>
        <v>7674</v>
      </c>
      <c r="G568" s="111">
        <f t="shared" si="47"/>
        <v>7674</v>
      </c>
      <c r="H568" s="20"/>
    </row>
    <row r="569" spans="1:8" ht="25.5" x14ac:dyDescent="0.2">
      <c r="A569" s="5">
        <v>555</v>
      </c>
      <c r="B569" s="153"/>
      <c r="C569" s="84" t="str">
        <f>Цены!B559</f>
        <v>Монтаж элщита свыше 24 автоматов в бетонной стене</v>
      </c>
      <c r="D569" s="85" t="str">
        <f>Цены!C559</f>
        <v>шт.</v>
      </c>
      <c r="E569" s="152">
        <v>1</v>
      </c>
      <c r="F569" s="86">
        <f>Цены!E559</f>
        <v>15300</v>
      </c>
      <c r="G569" s="111">
        <f t="shared" si="47"/>
        <v>15300</v>
      </c>
      <c r="H569" s="20"/>
    </row>
    <row r="570" spans="1:8" x14ac:dyDescent="0.2">
      <c r="A570" s="5">
        <v>556</v>
      </c>
      <c r="B570" s="153"/>
      <c r="C570" s="84" t="str">
        <f>Цены!B560</f>
        <v>Комплексное расключение слаботочного щита</v>
      </c>
      <c r="D570" s="85" t="str">
        <f>Цены!C560</f>
        <v>шт.</v>
      </c>
      <c r="E570" s="152">
        <v>1</v>
      </c>
      <c r="F570" s="86">
        <f>Цены!E560</f>
        <v>2310</v>
      </c>
      <c r="G570" s="111">
        <f t="shared" si="47"/>
        <v>2310</v>
      </c>
      <c r="H570" s="20"/>
    </row>
    <row r="571" spans="1:8" x14ac:dyDescent="0.2">
      <c r="A571" s="5">
        <v>557</v>
      </c>
      <c r="B571" s="153"/>
      <c r="C571" s="84" t="str">
        <f>Цены!B561</f>
        <v>Прозвонка электрики (точка)</v>
      </c>
      <c r="D571" s="85" t="str">
        <f>Цены!C561</f>
        <v>шт.</v>
      </c>
      <c r="E571" s="152">
        <v>1</v>
      </c>
      <c r="F571" s="86">
        <f>Цены!E561</f>
        <v>249</v>
      </c>
      <c r="G571" s="111">
        <f t="shared" si="47"/>
        <v>249</v>
      </c>
      <c r="H571" s="20"/>
    </row>
    <row r="572" spans="1:8" x14ac:dyDescent="0.2">
      <c r="A572" s="5">
        <v>558</v>
      </c>
      <c r="B572" s="153"/>
      <c r="C572" s="84" t="str">
        <f>Цены!B562</f>
        <v>Установка  вентилятора</v>
      </c>
      <c r="D572" s="85" t="str">
        <f>Цены!C562</f>
        <v>шт.</v>
      </c>
      <c r="E572" s="152">
        <v>1</v>
      </c>
      <c r="F572" s="86">
        <f>Цены!E562</f>
        <v>942</v>
      </c>
      <c r="G572" s="111">
        <f t="shared" si="47"/>
        <v>942</v>
      </c>
      <c r="H572" s="20"/>
    </row>
    <row r="573" spans="1:8" x14ac:dyDescent="0.2">
      <c r="A573" s="5">
        <v>559</v>
      </c>
      <c r="B573" s="153"/>
      <c r="C573" s="84" t="str">
        <f>Цены!B563</f>
        <v xml:space="preserve">Установка конвектора электрического </v>
      </c>
      <c r="D573" s="85" t="str">
        <f>Цены!C563</f>
        <v>шт.</v>
      </c>
      <c r="E573" s="152">
        <v>1</v>
      </c>
      <c r="F573" s="86">
        <f>Цены!E563</f>
        <v>1779</v>
      </c>
      <c r="G573" s="111">
        <f t="shared" si="47"/>
        <v>1779</v>
      </c>
      <c r="H573" s="20"/>
    </row>
    <row r="574" spans="1:8" x14ac:dyDescent="0.2">
      <c r="A574" s="5">
        <v>560</v>
      </c>
      <c r="B574" s="153"/>
      <c r="C574" s="84" t="str">
        <f>Цены!B564</f>
        <v>Установка звонка</v>
      </c>
      <c r="D574" s="85" t="str">
        <f>Цены!C564</f>
        <v>шт.</v>
      </c>
      <c r="E574" s="152">
        <v>1</v>
      </c>
      <c r="F574" s="86">
        <f>Цены!E564</f>
        <v>624</v>
      </c>
      <c r="G574" s="111">
        <f t="shared" si="47"/>
        <v>624</v>
      </c>
      <c r="H574" s="20"/>
    </row>
    <row r="575" spans="1:8" x14ac:dyDescent="0.2">
      <c r="A575" s="5">
        <v>561</v>
      </c>
      <c r="B575" s="153"/>
      <c r="C575" s="84" t="str">
        <f>Цены!B565</f>
        <v>Установка домофона (на старое место)</v>
      </c>
      <c r="D575" s="85" t="str">
        <f>Цены!C565</f>
        <v>шт.</v>
      </c>
      <c r="E575" s="152">
        <v>1</v>
      </c>
      <c r="F575" s="86">
        <f>Цены!E565</f>
        <v>890</v>
      </c>
      <c r="G575" s="111">
        <f t="shared" si="47"/>
        <v>890</v>
      </c>
      <c r="H575" s="20"/>
    </row>
    <row r="576" spans="1:8" x14ac:dyDescent="0.2">
      <c r="A576" s="5">
        <v>562</v>
      </c>
      <c r="B576" s="153"/>
      <c r="C576" s="84" t="str">
        <f>Цены!B566</f>
        <v>Устройство инфракрасного теплого пола</v>
      </c>
      <c r="D576" s="85" t="str">
        <f>Цены!C566</f>
        <v>м2</v>
      </c>
      <c r="E576" s="152">
        <v>1</v>
      </c>
      <c r="F576" s="86">
        <f>Цены!E566</f>
        <v>1404</v>
      </c>
      <c r="G576" s="111">
        <f t="shared" si="47"/>
        <v>1404</v>
      </c>
      <c r="H576" s="20"/>
    </row>
    <row r="577" spans="1:8" x14ac:dyDescent="0.2">
      <c r="A577" s="5">
        <v>563</v>
      </c>
      <c r="B577" s="153"/>
      <c r="C577" s="84" t="str">
        <f>Цены!B567</f>
        <v>Установка терморегулятора под теплый пол</v>
      </c>
      <c r="D577" s="85" t="str">
        <f>Цены!C567</f>
        <v>шт.</v>
      </c>
      <c r="E577" s="152">
        <v>1</v>
      </c>
      <c r="F577" s="86">
        <f>Цены!E567</f>
        <v>1758</v>
      </c>
      <c r="G577" s="111">
        <f t="shared" si="47"/>
        <v>1758</v>
      </c>
      <c r="H577" s="20"/>
    </row>
    <row r="578" spans="1:8" ht="25.5" x14ac:dyDescent="0.2">
      <c r="A578" s="5">
        <v>564</v>
      </c>
      <c r="B578" s="153"/>
      <c r="C578" s="84" t="str">
        <f>Цены!B568</f>
        <v>Устройство теплого пола из карбоновых матов (кабель)</v>
      </c>
      <c r="D578" s="85" t="str">
        <f>Цены!C568</f>
        <v>м2</v>
      </c>
      <c r="E578" s="152">
        <v>1</v>
      </c>
      <c r="F578" s="86">
        <f>Цены!E568</f>
        <v>1581</v>
      </c>
      <c r="G578" s="111">
        <f t="shared" si="47"/>
        <v>1581</v>
      </c>
      <c r="H578" s="20"/>
    </row>
    <row r="579" spans="1:8" x14ac:dyDescent="0.2">
      <c r="A579" s="5">
        <v>565</v>
      </c>
      <c r="B579" s="153"/>
      <c r="C579" s="84" t="str">
        <f>Цены!B569</f>
        <v xml:space="preserve">Составление однолинейной схемы до 16 модулей  </v>
      </c>
      <c r="D579" s="85" t="str">
        <f>Цены!C569</f>
        <v>шт.</v>
      </c>
      <c r="E579" s="152">
        <v>1</v>
      </c>
      <c r="F579" s="86">
        <f>Цены!E569</f>
        <v>7500</v>
      </c>
      <c r="G579" s="111">
        <f t="shared" si="47"/>
        <v>7500</v>
      </c>
      <c r="H579" s="20"/>
    </row>
    <row r="580" spans="1:8" ht="25.5" x14ac:dyDescent="0.2">
      <c r="A580" s="5">
        <v>566</v>
      </c>
      <c r="B580" s="153"/>
      <c r="C580" s="84" t="str">
        <f>Цены!B570</f>
        <v xml:space="preserve">Составление однолинейной схемы от 16 до 24 модулей  </v>
      </c>
      <c r="D580" s="85" t="str">
        <f>Цены!C570</f>
        <v>шт.</v>
      </c>
      <c r="E580" s="152">
        <v>1</v>
      </c>
      <c r="F580" s="86">
        <f>Цены!E570</f>
        <v>15000</v>
      </c>
      <c r="G580" s="111">
        <f t="shared" si="47"/>
        <v>15000</v>
      </c>
      <c r="H580" s="20"/>
    </row>
    <row r="581" spans="1:8" ht="25.5" x14ac:dyDescent="0.2">
      <c r="A581" s="5">
        <v>567</v>
      </c>
      <c r="B581" s="153"/>
      <c r="C581" s="84" t="str">
        <f>Цены!B571</f>
        <v>Составление однолинейной схемы от 24  до 36 модулей</v>
      </c>
      <c r="D581" s="85" t="str">
        <f>Цены!C571</f>
        <v>шт.</v>
      </c>
      <c r="E581" s="152">
        <v>1</v>
      </c>
      <c r="F581" s="86">
        <f>Цены!E571</f>
        <v>22500</v>
      </c>
      <c r="G581" s="111">
        <f t="shared" si="47"/>
        <v>22500</v>
      </c>
      <c r="H581" s="20"/>
    </row>
    <row r="582" spans="1:8" x14ac:dyDescent="0.2">
      <c r="A582" s="5">
        <v>568</v>
      </c>
      <c r="B582" s="153"/>
      <c r="C582" s="154" t="str">
        <f>Цены!B572</f>
        <v>&lt;Запасные строчки&gt;</v>
      </c>
      <c r="D582" s="155">
        <f>Цены!C572</f>
        <v>0</v>
      </c>
      <c r="E582" s="152"/>
      <c r="F582" s="156">
        <f>Цены!E572</f>
        <v>0</v>
      </c>
      <c r="G582" s="157">
        <f t="shared" si="47"/>
        <v>0</v>
      </c>
      <c r="H582" s="20"/>
    </row>
    <row r="583" spans="1:8" x14ac:dyDescent="0.2">
      <c r="A583" s="5">
        <v>569</v>
      </c>
      <c r="B583" s="153"/>
      <c r="C583" s="154" t="str">
        <f>Цены!B573</f>
        <v>&lt;Запасные строчки&gt;</v>
      </c>
      <c r="D583" s="155">
        <f>Цены!C573</f>
        <v>0</v>
      </c>
      <c r="E583" s="152"/>
      <c r="F583" s="156">
        <f>Цены!E573</f>
        <v>0</v>
      </c>
      <c r="G583" s="157">
        <f t="shared" si="47"/>
        <v>0</v>
      </c>
      <c r="H583" s="20"/>
    </row>
    <row r="584" spans="1:8" x14ac:dyDescent="0.2">
      <c r="A584" s="5">
        <v>570</v>
      </c>
      <c r="B584" s="5" t="str">
        <f>B519</f>
        <v/>
      </c>
      <c r="C584" s="433" t="s">
        <v>410</v>
      </c>
      <c r="D584" s="433"/>
      <c r="E584" s="433"/>
      <c r="F584" s="433"/>
      <c r="G584" s="112">
        <f>SUMIF(B520:B583,1,G520:G583)</f>
        <v>0</v>
      </c>
      <c r="H584" s="20"/>
    </row>
    <row r="585" spans="1:8" ht="25.5" x14ac:dyDescent="0.2">
      <c r="A585" s="5">
        <v>571</v>
      </c>
      <c r="B585" s="103" t="str">
        <f>IF(SUM(B586:B682)&gt;0,1,"")</f>
        <v/>
      </c>
      <c r="C585" s="97" t="str">
        <f ca="1">C1&amp;". Сантехнические  работы"</f>
        <v>14. Сантехнические  работы</v>
      </c>
      <c r="D585" s="98" t="s">
        <v>804</v>
      </c>
      <c r="E585" s="107" t="s">
        <v>531</v>
      </c>
      <c r="F585" s="99" t="s">
        <v>805</v>
      </c>
      <c r="G585" s="110" t="s">
        <v>578</v>
      </c>
      <c r="H585" s="20"/>
    </row>
    <row r="586" spans="1:8" ht="38.25" x14ac:dyDescent="0.2">
      <c r="A586" s="5">
        <v>572</v>
      </c>
      <c r="B586" s="153"/>
      <c r="C586" s="84" t="str">
        <f>Цены!B576</f>
        <v>Снятие и установка радиатора, без замены, для проведения работ по стенам при наличие шаровых кранов</v>
      </c>
      <c r="D586" s="85" t="str">
        <f>Цены!C576</f>
        <v>шт.</v>
      </c>
      <c r="E586" s="152">
        <v>1</v>
      </c>
      <c r="F586" s="86">
        <f>Цены!E576</f>
        <v>3990</v>
      </c>
      <c r="G586" s="111">
        <f t="shared" ref="G586:G617" si="48">E586*F586</f>
        <v>3990</v>
      </c>
      <c r="H586" s="20"/>
    </row>
    <row r="587" spans="1:8" x14ac:dyDescent="0.2">
      <c r="A587" s="5">
        <v>573</v>
      </c>
      <c r="B587" s="153"/>
      <c r="C587" s="84" t="str">
        <f>Цены!B577</f>
        <v>Монтаж радиатора на готовое подключение</v>
      </c>
      <c r="D587" s="85" t="str">
        <f>Цены!C577</f>
        <v>шт.</v>
      </c>
      <c r="E587" s="152">
        <v>1</v>
      </c>
      <c r="F587" s="86">
        <f>Цены!E577</f>
        <v>4868</v>
      </c>
      <c r="G587" s="111">
        <f t="shared" si="48"/>
        <v>4868</v>
      </c>
      <c r="H587" s="20"/>
    </row>
    <row r="588" spans="1:8" ht="25.5" x14ac:dyDescent="0.2">
      <c r="A588" s="5">
        <v>574</v>
      </c>
      <c r="B588" s="153"/>
      <c r="C588" s="84" t="str">
        <f>Цены!B578</f>
        <v>Монтаж вертикального радиатора с переносом труб ввода/вывода воды на стену</v>
      </c>
      <c r="D588" s="85" t="str">
        <f>Цены!C578</f>
        <v>шт.</v>
      </c>
      <c r="E588" s="152">
        <f>$D$9</f>
        <v>0</v>
      </c>
      <c r="F588" s="86">
        <f>Цены!E578</f>
        <v>9450</v>
      </c>
      <c r="G588" s="111">
        <f t="shared" si="48"/>
        <v>0</v>
      </c>
      <c r="H588" s="20"/>
    </row>
    <row r="589" spans="1:8" x14ac:dyDescent="0.2">
      <c r="A589" s="5">
        <v>575</v>
      </c>
      <c r="B589" s="153"/>
      <c r="C589" s="84" t="str">
        <f>Цены!B579</f>
        <v>Перенос вывода/ввода воды радиатора на стену</v>
      </c>
      <c r="D589" s="85" t="str">
        <f>Цены!C579</f>
        <v>шт.</v>
      </c>
      <c r="E589" s="152">
        <f>$D$9</f>
        <v>0</v>
      </c>
      <c r="F589" s="86">
        <f>Цены!E579</f>
        <v>5550</v>
      </c>
      <c r="G589" s="111">
        <f t="shared" si="48"/>
        <v>0</v>
      </c>
      <c r="H589" s="20"/>
    </row>
    <row r="590" spans="1:8" x14ac:dyDescent="0.2">
      <c r="A590" s="5">
        <v>576</v>
      </c>
      <c r="B590" s="153"/>
      <c r="C590" s="84" t="str">
        <f>Цены!B580</f>
        <v>Монтаж конвекторов напольных</v>
      </c>
      <c r="D590" s="85" t="str">
        <f>Цены!C580</f>
        <v>м/п</v>
      </c>
      <c r="E590" s="152">
        <f>$D$9</f>
        <v>0</v>
      </c>
      <c r="F590" s="86">
        <f>Цены!E580</f>
        <v>5883</v>
      </c>
      <c r="G590" s="111">
        <f t="shared" si="48"/>
        <v>0</v>
      </c>
      <c r="H590" s="20"/>
    </row>
    <row r="591" spans="1:8" x14ac:dyDescent="0.2">
      <c r="A591" s="5">
        <v>577</v>
      </c>
      <c r="B591" s="153"/>
      <c r="C591" s="84" t="str">
        <f>Цены!B581</f>
        <v xml:space="preserve">Штробление кирпичных стен до 7 см </v>
      </c>
      <c r="D591" s="85" t="str">
        <f>Цены!C581</f>
        <v>м/п</v>
      </c>
      <c r="E591" s="152">
        <f>$D$9</f>
        <v>0</v>
      </c>
      <c r="F591" s="86">
        <f>Цены!E581</f>
        <v>1448</v>
      </c>
      <c r="G591" s="111">
        <f t="shared" si="48"/>
        <v>0</v>
      </c>
      <c r="H591" s="20"/>
    </row>
    <row r="592" spans="1:8" x14ac:dyDescent="0.2">
      <c r="A592" s="5">
        <v>578</v>
      </c>
      <c r="B592" s="153"/>
      <c r="C592" s="84" t="str">
        <f>Цены!B582</f>
        <v>Штробление бетонных стен до 7 см</v>
      </c>
      <c r="D592" s="85" t="str">
        <f>Цены!C582</f>
        <v>м/п</v>
      </c>
      <c r="E592" s="152">
        <v>1</v>
      </c>
      <c r="F592" s="86">
        <f>Цены!E582</f>
        <v>2768</v>
      </c>
      <c r="G592" s="111">
        <f t="shared" si="48"/>
        <v>2768</v>
      </c>
      <c r="H592" s="20"/>
    </row>
    <row r="593" spans="1:8" x14ac:dyDescent="0.2">
      <c r="A593" s="5">
        <v>579</v>
      </c>
      <c r="B593" s="153"/>
      <c r="C593" s="84" t="str">
        <f>Цены!B583</f>
        <v>Штробление стен для прокладки труб ГВС и ХВС</v>
      </c>
      <c r="D593" s="85" t="str">
        <f>Цены!C583</f>
        <v>м/п</v>
      </c>
      <c r="E593" s="152">
        <v>1</v>
      </c>
      <c r="F593" s="86">
        <f>Цены!E583</f>
        <v>780</v>
      </c>
      <c r="G593" s="111">
        <f t="shared" si="48"/>
        <v>780</v>
      </c>
      <c r="H593" s="20"/>
    </row>
    <row r="594" spans="1:8" x14ac:dyDescent="0.2">
      <c r="A594" s="5">
        <v>580</v>
      </c>
      <c r="B594" s="153"/>
      <c r="C594" s="84" t="str">
        <f>Цены!B584</f>
        <v>Заделка сантехнических штроб</v>
      </c>
      <c r="D594" s="85" t="str">
        <f>Цены!C584</f>
        <v>м/п</v>
      </c>
      <c r="E594" s="152">
        <v>1</v>
      </c>
      <c r="F594" s="86">
        <f>Цены!E584</f>
        <v>177</v>
      </c>
      <c r="G594" s="111">
        <f t="shared" si="48"/>
        <v>177</v>
      </c>
      <c r="H594" s="20"/>
    </row>
    <row r="595" spans="1:8" ht="25.5" x14ac:dyDescent="0.2">
      <c r="A595" s="5">
        <v>581</v>
      </c>
      <c r="B595" s="153"/>
      <c r="C595" s="84" t="str">
        <f>Цены!B585</f>
        <v xml:space="preserve">Пробивка отверстия в гипсолитовой стене ф50-110мм до 100 мм в толщине </v>
      </c>
      <c r="D595" s="85" t="str">
        <f>Цены!C585</f>
        <v>шт.</v>
      </c>
      <c r="E595" s="152">
        <f>$D$9</f>
        <v>0</v>
      </c>
      <c r="F595" s="86">
        <f>Цены!E585</f>
        <v>990</v>
      </c>
      <c r="G595" s="111">
        <f t="shared" si="48"/>
        <v>0</v>
      </c>
      <c r="H595" s="20"/>
    </row>
    <row r="596" spans="1:8" ht="25.5" x14ac:dyDescent="0.2">
      <c r="A596" s="5">
        <v>582</v>
      </c>
      <c r="B596" s="153"/>
      <c r="C596" s="84" t="str">
        <f>Цены!B586</f>
        <v xml:space="preserve">Пробивка отверстия в бетонной стене ф50--110мм до 100 мм толщины стен </v>
      </c>
      <c r="D596" s="85" t="str">
        <f>Цены!C586</f>
        <v>шт.</v>
      </c>
      <c r="E596" s="152">
        <v>1</v>
      </c>
      <c r="F596" s="86">
        <f>Цены!E586</f>
        <v>3233</v>
      </c>
      <c r="G596" s="111">
        <f t="shared" si="48"/>
        <v>3233</v>
      </c>
      <c r="H596" s="20"/>
    </row>
    <row r="597" spans="1:8" ht="25.5" x14ac:dyDescent="0.2">
      <c r="A597" s="5">
        <v>583</v>
      </c>
      <c r="B597" s="153"/>
      <c r="C597" s="84" t="str">
        <f>Цены!B587</f>
        <v xml:space="preserve">Пробивка отверстия в кирпичной стене ф50-110 мм до 100 мм в толщине </v>
      </c>
      <c r="D597" s="85" t="str">
        <f>Цены!C587</f>
        <v>шт.</v>
      </c>
      <c r="E597" s="152">
        <v>1</v>
      </c>
      <c r="F597" s="86">
        <f>Цены!E587</f>
        <v>1673</v>
      </c>
      <c r="G597" s="111">
        <f t="shared" si="48"/>
        <v>1673</v>
      </c>
      <c r="H597" s="20"/>
    </row>
    <row r="598" spans="1:8" ht="25.5" x14ac:dyDescent="0.2">
      <c r="A598" s="5">
        <v>584</v>
      </c>
      <c r="B598" s="153"/>
      <c r="C598" s="84" t="str">
        <f>Цены!B588</f>
        <v>Утепление труб канализации/водоснабжения/теплоизоляция</v>
      </c>
      <c r="D598" s="85" t="str">
        <f>Цены!C588</f>
        <v>м/п</v>
      </c>
      <c r="E598" s="152">
        <v>1</v>
      </c>
      <c r="F598" s="86">
        <f>Цены!E588</f>
        <v>147</v>
      </c>
      <c r="G598" s="111">
        <f t="shared" si="48"/>
        <v>147</v>
      </c>
      <c r="H598" s="20"/>
    </row>
    <row r="599" spans="1:8" x14ac:dyDescent="0.2">
      <c r="A599" s="5">
        <v>585</v>
      </c>
      <c r="B599" s="153"/>
      <c r="C599" s="84" t="str">
        <f>Цены!B589</f>
        <v>Устройство шумоизоляции труб стояка</v>
      </c>
      <c r="D599" s="85" t="str">
        <f>Цены!C589</f>
        <v>м/п</v>
      </c>
      <c r="E599" s="152">
        <v>1</v>
      </c>
      <c r="F599" s="86">
        <f>Цены!E589</f>
        <v>1470</v>
      </c>
      <c r="G599" s="111">
        <f t="shared" si="48"/>
        <v>1470</v>
      </c>
      <c r="H599" s="20"/>
    </row>
    <row r="600" spans="1:8" x14ac:dyDescent="0.2">
      <c r="A600" s="5">
        <v>586</v>
      </c>
      <c r="B600" s="153"/>
      <c r="C600" s="84" t="str">
        <f>Цены!B590</f>
        <v>Устройство сан тех - шкафа (ГКЛ , Пеноблок)</v>
      </c>
      <c r="D600" s="85" t="str">
        <f>Цены!C590</f>
        <v>м/п</v>
      </c>
      <c r="E600" s="152">
        <v>1</v>
      </c>
      <c r="F600" s="86">
        <f>Цены!E590</f>
        <v>2070</v>
      </c>
      <c r="G600" s="111">
        <f t="shared" si="48"/>
        <v>2070</v>
      </c>
      <c r="H600" s="20"/>
    </row>
    <row r="601" spans="1:8" x14ac:dyDescent="0.2">
      <c r="A601" s="5">
        <v>587</v>
      </c>
      <c r="B601" s="153"/>
      <c r="C601" s="84" t="str">
        <f>Цены!B591</f>
        <v xml:space="preserve">Установка ванны </v>
      </c>
      <c r="D601" s="85" t="str">
        <f>Цены!C591</f>
        <v>шт.</v>
      </c>
      <c r="E601" s="152">
        <v>1</v>
      </c>
      <c r="F601" s="86">
        <f>Цены!E591</f>
        <v>5451</v>
      </c>
      <c r="G601" s="111">
        <f t="shared" si="48"/>
        <v>5451</v>
      </c>
      <c r="H601" s="20"/>
    </row>
    <row r="602" spans="1:8" x14ac:dyDescent="0.2">
      <c r="A602" s="5">
        <v>588</v>
      </c>
      <c r="B602" s="153"/>
      <c r="C602" s="84" t="str">
        <f>Цены!B592</f>
        <v>Установка ванны ("джакузи")</v>
      </c>
      <c r="D602" s="85" t="str">
        <f>Цены!C592</f>
        <v>шт.</v>
      </c>
      <c r="E602" s="152">
        <v>1</v>
      </c>
      <c r="F602" s="86">
        <f>Цены!E592</f>
        <v>7314</v>
      </c>
      <c r="G602" s="111">
        <f t="shared" si="48"/>
        <v>7314</v>
      </c>
      <c r="H602" s="20"/>
    </row>
    <row r="603" spans="1:8" x14ac:dyDescent="0.2">
      <c r="A603" s="5">
        <v>589</v>
      </c>
      <c r="B603" s="153"/>
      <c r="C603" s="84" t="str">
        <f>Цены!B593</f>
        <v>Установка ванны (чугун, камень)</v>
      </c>
      <c r="D603" s="85" t="str">
        <f>Цены!C593</f>
        <v>шт.</v>
      </c>
      <c r="E603" s="152">
        <v>1</v>
      </c>
      <c r="F603" s="86">
        <f>Цены!E593</f>
        <v>7964</v>
      </c>
      <c r="G603" s="111">
        <f t="shared" si="48"/>
        <v>7964</v>
      </c>
      <c r="H603" s="20"/>
    </row>
    <row r="604" spans="1:8" x14ac:dyDescent="0.2">
      <c r="A604" s="5">
        <v>590</v>
      </c>
      <c r="B604" s="153"/>
      <c r="C604" s="84" t="str">
        <f>Цены!B594</f>
        <v>Установка ванны стоимостью свыше 100000р</v>
      </c>
      <c r="D604" s="85" t="str">
        <f>Цены!C594</f>
        <v>шт.</v>
      </c>
      <c r="E604" s="152">
        <v>1</v>
      </c>
      <c r="F604" s="86">
        <f>Цены!E594</f>
        <v>15900</v>
      </c>
      <c r="G604" s="111">
        <f t="shared" si="48"/>
        <v>15900</v>
      </c>
      <c r="H604" s="20"/>
    </row>
    <row r="605" spans="1:8" x14ac:dyDescent="0.2">
      <c r="A605" s="5">
        <v>591</v>
      </c>
      <c r="B605" s="153"/>
      <c r="C605" s="84" t="str">
        <f>Цены!B595</f>
        <v xml:space="preserve">Монтаж стеклянных шторок на ванну </v>
      </c>
      <c r="D605" s="85" t="str">
        <f>Цены!C595</f>
        <v>шт.</v>
      </c>
      <c r="E605" s="152">
        <v>1</v>
      </c>
      <c r="F605" s="86">
        <f>Цены!E595</f>
        <v>5618</v>
      </c>
      <c r="G605" s="111">
        <f t="shared" si="48"/>
        <v>5618</v>
      </c>
      <c r="H605" s="20"/>
    </row>
    <row r="606" spans="1:8" x14ac:dyDescent="0.2">
      <c r="A606" s="5">
        <v>592</v>
      </c>
      <c r="B606" s="153"/>
      <c r="C606" s="84" t="str">
        <f>Цены!B596</f>
        <v xml:space="preserve">Монтаж пластиковых шторок на ванну </v>
      </c>
      <c r="D606" s="85" t="str">
        <f>Цены!C596</f>
        <v>шт.</v>
      </c>
      <c r="E606" s="152">
        <v>1</v>
      </c>
      <c r="F606" s="86">
        <f>Цены!E596</f>
        <v>2898</v>
      </c>
      <c r="G606" s="111">
        <f t="shared" si="48"/>
        <v>2898</v>
      </c>
      <c r="H606" s="20"/>
    </row>
    <row r="607" spans="1:8" x14ac:dyDescent="0.2">
      <c r="A607" s="5">
        <v>593</v>
      </c>
      <c r="B607" s="153"/>
      <c r="C607" s="84" t="str">
        <f>Цены!B597</f>
        <v>Установка душевой кабины ( размером 80*80)</v>
      </c>
      <c r="D607" s="85" t="str">
        <f>Цены!C597</f>
        <v>шт.</v>
      </c>
      <c r="E607" s="152">
        <v>1</v>
      </c>
      <c r="F607" s="86">
        <f>Цены!E597</f>
        <v>5670</v>
      </c>
      <c r="G607" s="111">
        <f t="shared" si="48"/>
        <v>5670</v>
      </c>
      <c r="H607" s="20"/>
    </row>
    <row r="608" spans="1:8" x14ac:dyDescent="0.2">
      <c r="A608" s="5">
        <v>594</v>
      </c>
      <c r="B608" s="153"/>
      <c r="C608" s="84" t="str">
        <f>Цены!B598</f>
        <v xml:space="preserve">Устройства поддона для душевой кабины </v>
      </c>
      <c r="D608" s="85" t="str">
        <f>Цены!C598</f>
        <v>шт.</v>
      </c>
      <c r="E608" s="152">
        <v>1</v>
      </c>
      <c r="F608" s="86">
        <f>Цены!E598</f>
        <v>5138</v>
      </c>
      <c r="G608" s="111">
        <f t="shared" si="48"/>
        <v>5138</v>
      </c>
      <c r="H608" s="20"/>
    </row>
    <row r="609" spans="1:8" ht="25.5" x14ac:dyDescent="0.2">
      <c r="A609" s="5">
        <v>595</v>
      </c>
      <c r="B609" s="153"/>
      <c r="C609" s="84" t="str">
        <f>Цены!B599</f>
        <v>Устройство подиума (кладка, стяжка, гидроизоляция)</v>
      </c>
      <c r="D609" s="85" t="str">
        <f>Цены!C599</f>
        <v>шт.</v>
      </c>
      <c r="E609" s="152">
        <v>1</v>
      </c>
      <c r="F609" s="86">
        <f>Цены!E599</f>
        <v>20760</v>
      </c>
      <c r="G609" s="111">
        <f t="shared" si="48"/>
        <v>20760</v>
      </c>
      <c r="H609" s="20"/>
    </row>
    <row r="610" spans="1:8" ht="25.5" x14ac:dyDescent="0.2">
      <c r="A610" s="5">
        <v>596</v>
      </c>
      <c r="B610" s="153"/>
      <c r="C610" s="84" t="str">
        <f>Цены!B600</f>
        <v xml:space="preserve">Монтаж стеклянных шторок для душевого поддона </v>
      </c>
      <c r="D610" s="85" t="str">
        <f>Цены!C600</f>
        <v>шт.</v>
      </c>
      <c r="E610" s="152">
        <v>1</v>
      </c>
      <c r="F610" s="86">
        <f>Цены!E600</f>
        <v>10320</v>
      </c>
      <c r="G610" s="111">
        <f t="shared" si="48"/>
        <v>10320</v>
      </c>
      <c r="H610" s="20"/>
    </row>
    <row r="611" spans="1:8" x14ac:dyDescent="0.2">
      <c r="A611" s="5">
        <v>597</v>
      </c>
      <c r="B611" s="153"/>
      <c r="C611" s="84" t="str">
        <f>Цены!B601</f>
        <v xml:space="preserve">Установка сливного трапа </v>
      </c>
      <c r="D611" s="85" t="str">
        <f>Цены!C601</f>
        <v>шт.</v>
      </c>
      <c r="E611" s="152">
        <v>1</v>
      </c>
      <c r="F611" s="86">
        <f>Цены!E601</f>
        <v>2435</v>
      </c>
      <c r="G611" s="111">
        <f t="shared" si="48"/>
        <v>2435</v>
      </c>
      <c r="H611" s="20"/>
    </row>
    <row r="612" spans="1:8" ht="25.5" x14ac:dyDescent="0.2">
      <c r="A612" s="5">
        <v>598</v>
      </c>
      <c r="B612" s="153"/>
      <c r="C612" s="84" t="str">
        <f>Цены!B602</f>
        <v>Устройства подиума с обшивкой фанерой до 10 см прямолинейного</v>
      </c>
      <c r="D612" s="85" t="str">
        <f>Цены!C602</f>
        <v>шт.</v>
      </c>
      <c r="E612" s="152">
        <v>1</v>
      </c>
      <c r="F612" s="86">
        <f>Цены!E602</f>
        <v>10419</v>
      </c>
      <c r="G612" s="111">
        <f t="shared" si="48"/>
        <v>10419</v>
      </c>
      <c r="H612" s="20"/>
    </row>
    <row r="613" spans="1:8" x14ac:dyDescent="0.2">
      <c r="A613" s="5">
        <v>599</v>
      </c>
      <c r="B613" s="153"/>
      <c r="C613" s="84" t="str">
        <f>Цены!B603</f>
        <v>Устройство подиума с установкой поддона</v>
      </c>
      <c r="D613" s="85" t="str">
        <f>Цены!C603</f>
        <v>шт.</v>
      </c>
      <c r="E613" s="152">
        <v>1</v>
      </c>
      <c r="F613" s="86">
        <f>Цены!E603</f>
        <v>6279</v>
      </c>
      <c r="G613" s="111">
        <f t="shared" si="48"/>
        <v>6279</v>
      </c>
      <c r="H613" s="20"/>
    </row>
    <row r="614" spans="1:8" x14ac:dyDescent="0.2">
      <c r="A614" s="5">
        <v>600</v>
      </c>
      <c r="B614" s="153"/>
      <c r="C614" s="84" t="str">
        <f>Цены!B604</f>
        <v>Установка смесителей/гигиенического душа</v>
      </c>
      <c r="D614" s="85" t="str">
        <f>Цены!C604</f>
        <v>шт.</v>
      </c>
      <c r="E614" s="152">
        <v>1</v>
      </c>
      <c r="F614" s="86">
        <f>Цены!E604</f>
        <v>1868</v>
      </c>
      <c r="G614" s="111">
        <f t="shared" si="48"/>
        <v>1868</v>
      </c>
      <c r="H614" s="20"/>
    </row>
    <row r="615" spans="1:8" ht="25.5" x14ac:dyDescent="0.2">
      <c r="A615" s="5">
        <v>601</v>
      </c>
      <c r="B615" s="153"/>
      <c r="C615" s="84" t="str">
        <f>Цены!B605</f>
        <v xml:space="preserve">Установка встраиваемого смесителя/гигиенического душа </v>
      </c>
      <c r="D615" s="85" t="str">
        <f>Цены!C605</f>
        <v>шт.</v>
      </c>
      <c r="E615" s="152">
        <v>1</v>
      </c>
      <c r="F615" s="86">
        <f>Цены!E605</f>
        <v>5183</v>
      </c>
      <c r="G615" s="111">
        <f t="shared" si="48"/>
        <v>5183</v>
      </c>
      <c r="H615" s="20"/>
    </row>
    <row r="616" spans="1:8" x14ac:dyDescent="0.2">
      <c r="A616" s="5">
        <v>602</v>
      </c>
      <c r="B616" s="153"/>
      <c r="C616" s="84" t="str">
        <f>Цены!B606</f>
        <v>Установка тропического душа</v>
      </c>
      <c r="D616" s="85" t="str">
        <f>Цены!C606</f>
        <v>шт.</v>
      </c>
      <c r="E616" s="152">
        <v>1</v>
      </c>
      <c r="F616" s="86">
        <f>Цены!E606</f>
        <v>3204</v>
      </c>
      <c r="G616" s="111">
        <f t="shared" si="48"/>
        <v>3204</v>
      </c>
      <c r="H616" s="20"/>
    </row>
    <row r="617" spans="1:8" x14ac:dyDescent="0.2">
      <c r="A617" s="5">
        <v>603</v>
      </c>
      <c r="B617" s="153"/>
      <c r="C617" s="84" t="str">
        <f>Цены!B607</f>
        <v>Установка душевой штанги</v>
      </c>
      <c r="D617" s="85" t="str">
        <f>Цены!C607</f>
        <v>шт.</v>
      </c>
      <c r="E617" s="152">
        <v>1</v>
      </c>
      <c r="F617" s="86">
        <f>Цены!E607</f>
        <v>1418</v>
      </c>
      <c r="G617" s="111">
        <f t="shared" si="48"/>
        <v>1418</v>
      </c>
      <c r="H617" s="20"/>
    </row>
    <row r="618" spans="1:8" x14ac:dyDescent="0.2">
      <c r="A618" s="5">
        <v>604</v>
      </c>
      <c r="B618" s="153"/>
      <c r="C618" s="84" t="str">
        <f>Цены!B608</f>
        <v xml:space="preserve">Установка сифона </v>
      </c>
      <c r="D618" s="85" t="str">
        <f>Цены!C608</f>
        <v>шт.</v>
      </c>
      <c r="E618" s="152">
        <v>1</v>
      </c>
      <c r="F618" s="86">
        <f>Цены!E608</f>
        <v>828</v>
      </c>
      <c r="G618" s="111">
        <f t="shared" ref="G618:G649" si="49">E618*F618</f>
        <v>828</v>
      </c>
      <c r="H618" s="20"/>
    </row>
    <row r="619" spans="1:8" x14ac:dyDescent="0.2">
      <c r="A619" s="5">
        <v>605</v>
      </c>
      <c r="B619" s="153"/>
      <c r="C619" s="84" t="str">
        <f>Цены!B609</f>
        <v xml:space="preserve">Прокладка труб водоснабжения </v>
      </c>
      <c r="D619" s="85" t="str">
        <f>Цены!C609</f>
        <v>м/п</v>
      </c>
      <c r="E619" s="152">
        <v>1</v>
      </c>
      <c r="F619" s="86">
        <f>Цены!E609</f>
        <v>243</v>
      </c>
      <c r="G619" s="111">
        <f t="shared" si="49"/>
        <v>243</v>
      </c>
      <c r="H619" s="20"/>
    </row>
    <row r="620" spans="1:8" x14ac:dyDescent="0.2">
      <c r="A620" s="5">
        <v>606</v>
      </c>
      <c r="B620" s="153"/>
      <c r="C620" s="84" t="str">
        <f>Цены!B610</f>
        <v xml:space="preserve">Прокладка труб канализации </v>
      </c>
      <c r="D620" s="85" t="str">
        <f>Цены!C610</f>
        <v>м/п</v>
      </c>
      <c r="E620" s="152">
        <v>1</v>
      </c>
      <c r="F620" s="86">
        <f>Цены!E610</f>
        <v>743</v>
      </c>
      <c r="G620" s="111">
        <f t="shared" si="49"/>
        <v>743</v>
      </c>
      <c r="H620" s="20"/>
    </row>
    <row r="621" spans="1:8" x14ac:dyDescent="0.2">
      <c r="A621" s="5">
        <v>607</v>
      </c>
      <c r="B621" s="153"/>
      <c r="C621" s="84" t="str">
        <f>Цены!B611</f>
        <v xml:space="preserve">Монтаж заглушек на трубопроводе/канализации </v>
      </c>
      <c r="D621" s="85" t="str">
        <f>Цены!C611</f>
        <v>шт.</v>
      </c>
      <c r="E621" s="152">
        <v>1</v>
      </c>
      <c r="F621" s="86">
        <f>Цены!E611</f>
        <v>108</v>
      </c>
      <c r="G621" s="111">
        <f t="shared" si="49"/>
        <v>108</v>
      </c>
      <c r="H621" s="20"/>
    </row>
    <row r="622" spans="1:8" x14ac:dyDescent="0.2">
      <c r="A622" s="5">
        <v>608</v>
      </c>
      <c r="B622" s="153"/>
      <c r="C622" s="84" t="str">
        <f>Цены!B612</f>
        <v>Установка кухонной мойки</v>
      </c>
      <c r="D622" s="85" t="str">
        <f>Цены!C612</f>
        <v>шт.</v>
      </c>
      <c r="E622" s="152">
        <v>1</v>
      </c>
      <c r="F622" s="86">
        <f>Цены!E612</f>
        <v>1656</v>
      </c>
      <c r="G622" s="111">
        <f t="shared" si="49"/>
        <v>1656</v>
      </c>
      <c r="H622" s="20"/>
    </row>
    <row r="623" spans="1:8" x14ac:dyDescent="0.2">
      <c r="A623" s="5">
        <v>609</v>
      </c>
      <c r="B623" s="153"/>
      <c r="C623" s="84" t="str">
        <f>Цены!B613</f>
        <v>Сборка коллектора до 5 выходов</v>
      </c>
      <c r="D623" s="85" t="str">
        <f>Цены!C613</f>
        <v>шт.</v>
      </c>
      <c r="E623" s="152">
        <v>1</v>
      </c>
      <c r="F623" s="86">
        <f>Цены!E613</f>
        <v>3105</v>
      </c>
      <c r="G623" s="111">
        <f t="shared" si="49"/>
        <v>3105</v>
      </c>
      <c r="H623" s="20"/>
    </row>
    <row r="624" spans="1:8" x14ac:dyDescent="0.2">
      <c r="A624" s="5">
        <v>610</v>
      </c>
      <c r="B624" s="153"/>
      <c r="C624" s="84" t="str">
        <f>Цены!B614</f>
        <v>Сборка коллектора до 10 выходов</v>
      </c>
      <c r="D624" s="85" t="str">
        <f>Цены!C614</f>
        <v>шт.</v>
      </c>
      <c r="E624" s="152">
        <v>1</v>
      </c>
      <c r="F624" s="86">
        <f>Цены!E614</f>
        <v>5175</v>
      </c>
      <c r="G624" s="111">
        <f t="shared" si="49"/>
        <v>5175</v>
      </c>
      <c r="H624" s="20"/>
    </row>
    <row r="625" spans="1:8" x14ac:dyDescent="0.2">
      <c r="A625" s="5">
        <v>611</v>
      </c>
      <c r="B625" s="153"/>
      <c r="C625" s="84" t="str">
        <f>Цены!B615</f>
        <v>Сборка коллектора свыше 10 выходов</v>
      </c>
      <c r="D625" s="85" t="str">
        <f>Цены!C615</f>
        <v>шт.</v>
      </c>
      <c r="E625" s="152">
        <v>1</v>
      </c>
      <c r="F625" s="86">
        <f>Цены!E615</f>
        <v>6210</v>
      </c>
      <c r="G625" s="111">
        <f t="shared" si="49"/>
        <v>6210</v>
      </c>
      <c r="H625" s="20"/>
    </row>
    <row r="626" spans="1:8" x14ac:dyDescent="0.2">
      <c r="A626" s="5">
        <v>612</v>
      </c>
      <c r="B626" s="153"/>
      <c r="C626" s="84" t="str">
        <f>Цены!B616</f>
        <v>Установка раковины стоимостью свыше 50000р</v>
      </c>
      <c r="D626" s="85" t="str">
        <f>Цены!C616</f>
        <v>шт.</v>
      </c>
      <c r="E626" s="152">
        <v>1</v>
      </c>
      <c r="F626" s="86">
        <f>Цены!E616</f>
        <v>5483</v>
      </c>
      <c r="G626" s="111">
        <f t="shared" si="49"/>
        <v>5483</v>
      </c>
      <c r="H626" s="20"/>
    </row>
    <row r="627" spans="1:8" x14ac:dyDescent="0.2">
      <c r="A627" s="5">
        <v>613</v>
      </c>
      <c r="B627" s="153"/>
      <c r="C627" s="84" t="str">
        <f>Цены!B617</f>
        <v xml:space="preserve">Установка раковины </v>
      </c>
      <c r="D627" s="85" t="str">
        <f>Цены!C617</f>
        <v>шт.</v>
      </c>
      <c r="E627" s="152">
        <v>1</v>
      </c>
      <c r="F627" s="86">
        <f>Цены!E617</f>
        <v>2318</v>
      </c>
      <c r="G627" s="111">
        <f t="shared" si="49"/>
        <v>2318</v>
      </c>
      <c r="H627" s="20"/>
    </row>
    <row r="628" spans="1:8" x14ac:dyDescent="0.2">
      <c r="A628" s="5">
        <v>614</v>
      </c>
      <c r="B628" s="153"/>
      <c r="C628" s="84" t="str">
        <f>Цены!B618</f>
        <v>Монтаж фильтра для воды под мойку</v>
      </c>
      <c r="D628" s="85" t="str">
        <f>Цены!C618</f>
        <v>шт.</v>
      </c>
      <c r="E628" s="152">
        <v>1</v>
      </c>
      <c r="F628" s="86">
        <f>Цены!E618</f>
        <v>1677</v>
      </c>
      <c r="G628" s="111">
        <f t="shared" si="49"/>
        <v>1677</v>
      </c>
      <c r="H628" s="20"/>
    </row>
    <row r="629" spans="1:8" x14ac:dyDescent="0.2">
      <c r="A629" s="5">
        <v>615</v>
      </c>
      <c r="B629" s="153"/>
      <c r="C629" s="84" t="str">
        <f>Цены!B619</f>
        <v>Установка фильтра грубой очистки (косой)</v>
      </c>
      <c r="D629" s="85" t="str">
        <f>Цены!C619</f>
        <v>шт.</v>
      </c>
      <c r="E629" s="152">
        <v>1</v>
      </c>
      <c r="F629" s="86">
        <f>Цены!E619</f>
        <v>1118</v>
      </c>
      <c r="G629" s="111">
        <f t="shared" si="49"/>
        <v>1118</v>
      </c>
      <c r="H629" s="20"/>
    </row>
    <row r="630" spans="1:8" x14ac:dyDescent="0.2">
      <c r="A630" s="5">
        <v>616</v>
      </c>
      <c r="B630" s="153"/>
      <c r="C630" s="84" t="str">
        <f>Цены!B620</f>
        <v xml:space="preserve">Установка магистрального фильтра </v>
      </c>
      <c r="D630" s="85" t="str">
        <f>Цены!C620</f>
        <v>шт.</v>
      </c>
      <c r="E630" s="152">
        <v>1</v>
      </c>
      <c r="F630" s="86">
        <f>Цены!E620</f>
        <v>810</v>
      </c>
      <c r="G630" s="111">
        <f t="shared" si="49"/>
        <v>810</v>
      </c>
      <c r="H630" s="20"/>
    </row>
    <row r="631" spans="1:8" ht="25.5" x14ac:dyDescent="0.2">
      <c r="A631" s="5">
        <v>617</v>
      </c>
      <c r="B631" s="153"/>
      <c r="C631" s="84" t="str">
        <f>Цены!B621</f>
        <v>Установка самопромывного фильтра тонкой очистки</v>
      </c>
      <c r="D631" s="85" t="str">
        <f>Цены!C621</f>
        <v>шт.</v>
      </c>
      <c r="E631" s="152">
        <v>1</v>
      </c>
      <c r="F631" s="86">
        <f>Цены!E621</f>
        <v>2889</v>
      </c>
      <c r="G631" s="111">
        <f t="shared" si="49"/>
        <v>2889</v>
      </c>
      <c r="H631" s="20"/>
    </row>
    <row r="632" spans="1:8" x14ac:dyDescent="0.2">
      <c r="A632" s="5">
        <v>618</v>
      </c>
      <c r="B632" s="153"/>
      <c r="C632" s="84" t="str">
        <f>Цены!B622</f>
        <v>Установка манометра</v>
      </c>
      <c r="D632" s="85" t="str">
        <f>Цены!C622</f>
        <v>шт.</v>
      </c>
      <c r="E632" s="152">
        <v>1</v>
      </c>
      <c r="F632" s="86">
        <f>Цены!E622</f>
        <v>300</v>
      </c>
      <c r="G632" s="111">
        <f t="shared" si="49"/>
        <v>300</v>
      </c>
      <c r="H632" s="20"/>
    </row>
    <row r="633" spans="1:8" x14ac:dyDescent="0.2">
      <c r="A633" s="5">
        <v>619</v>
      </c>
      <c r="B633" s="153"/>
      <c r="C633" s="84" t="str">
        <f>Цены!B623</f>
        <v xml:space="preserve">Установка регулятора давления </v>
      </c>
      <c r="D633" s="85" t="str">
        <f>Цены!C623</f>
        <v>шт.</v>
      </c>
      <c r="E633" s="152">
        <v>1</v>
      </c>
      <c r="F633" s="86">
        <f>Цены!E623</f>
        <v>1070</v>
      </c>
      <c r="G633" s="111">
        <f t="shared" si="49"/>
        <v>1070</v>
      </c>
      <c r="H633" s="20"/>
    </row>
    <row r="634" spans="1:8" x14ac:dyDescent="0.2">
      <c r="A634" s="5">
        <v>620</v>
      </c>
      <c r="B634" s="153"/>
      <c r="C634" s="84" t="str">
        <f>Цены!B624</f>
        <v>Установка компенсатора гидроудара</v>
      </c>
      <c r="D634" s="85" t="str">
        <f>Цены!C624</f>
        <v>шт.</v>
      </c>
      <c r="E634" s="152">
        <v>1</v>
      </c>
      <c r="F634" s="86">
        <f>Цены!E624</f>
        <v>705</v>
      </c>
      <c r="G634" s="111">
        <f t="shared" si="49"/>
        <v>705</v>
      </c>
      <c r="H634" s="20"/>
    </row>
    <row r="635" spans="1:8" x14ac:dyDescent="0.2">
      <c r="A635" s="5">
        <v>621</v>
      </c>
      <c r="B635" s="153"/>
      <c r="C635" s="84" t="str">
        <f>Цены!B625</f>
        <v>Установка полотенцесушителя</v>
      </c>
      <c r="D635" s="85" t="str">
        <f>Цены!C625</f>
        <v>шт.</v>
      </c>
      <c r="E635" s="152">
        <v>1</v>
      </c>
      <c r="F635" s="86">
        <f>Цены!E625</f>
        <v>4883</v>
      </c>
      <c r="G635" s="111">
        <f t="shared" si="49"/>
        <v>4883</v>
      </c>
      <c r="H635" s="20"/>
    </row>
    <row r="636" spans="1:8" x14ac:dyDescent="0.2">
      <c r="A636" s="5">
        <v>622</v>
      </c>
      <c r="B636" s="153"/>
      <c r="C636" s="84" t="str">
        <f>Цены!B626</f>
        <v>Установка полотенцесушителя( электрического)</v>
      </c>
      <c r="D636" s="85" t="str">
        <f>Цены!C626</f>
        <v>шт.</v>
      </c>
      <c r="E636" s="152">
        <v>1</v>
      </c>
      <c r="F636" s="86">
        <f>Цены!E626</f>
        <v>2018</v>
      </c>
      <c r="G636" s="111">
        <f t="shared" si="49"/>
        <v>2018</v>
      </c>
      <c r="H636" s="20"/>
    </row>
    <row r="637" spans="1:8" x14ac:dyDescent="0.2">
      <c r="A637" s="5">
        <v>623</v>
      </c>
      <c r="B637" s="153"/>
      <c r="C637" s="84" t="str">
        <f>Цены!B627</f>
        <v>Монтаж водосчетчика без пломбировки</v>
      </c>
      <c r="D637" s="85" t="str">
        <f>Цены!C627</f>
        <v>шт.</v>
      </c>
      <c r="E637" s="152">
        <v>1</v>
      </c>
      <c r="F637" s="86">
        <f>Цены!E627</f>
        <v>1869</v>
      </c>
      <c r="G637" s="111">
        <f t="shared" si="49"/>
        <v>1869</v>
      </c>
      <c r="H637" s="20"/>
    </row>
    <row r="638" spans="1:8" x14ac:dyDescent="0.2">
      <c r="A638" s="5">
        <v>624</v>
      </c>
      <c r="B638" s="153"/>
      <c r="C638" s="84" t="str">
        <f>Цены!B628</f>
        <v xml:space="preserve">Установка и подключение стиральной машины </v>
      </c>
      <c r="D638" s="85" t="str">
        <f>Цены!C628</f>
        <v>шт.</v>
      </c>
      <c r="E638" s="152">
        <v>1</v>
      </c>
      <c r="F638" s="86">
        <f>Цены!E628</f>
        <v>2574</v>
      </c>
      <c r="G638" s="111">
        <f t="shared" si="49"/>
        <v>2574</v>
      </c>
      <c r="H638" s="20"/>
    </row>
    <row r="639" spans="1:8" x14ac:dyDescent="0.2">
      <c r="A639" s="5">
        <v>625</v>
      </c>
      <c r="B639" s="153"/>
      <c r="C639" s="84" t="str">
        <f>Цены!B629</f>
        <v>Установка водонагревателя до 100л</v>
      </c>
      <c r="D639" s="85" t="str">
        <f>Цены!C629</f>
        <v>шт.</v>
      </c>
      <c r="E639" s="152">
        <v>1</v>
      </c>
      <c r="F639" s="86">
        <f>Цены!E629</f>
        <v>4380</v>
      </c>
      <c r="G639" s="111">
        <f t="shared" si="49"/>
        <v>4380</v>
      </c>
      <c r="H639" s="20"/>
    </row>
    <row r="640" spans="1:8" x14ac:dyDescent="0.2">
      <c r="A640" s="5">
        <v>626</v>
      </c>
      <c r="B640" s="153"/>
      <c r="C640" s="84" t="str">
        <f>Цены!B630</f>
        <v>Установка водонагревателя свыше 100л</v>
      </c>
      <c r="D640" s="85" t="str">
        <f>Цены!C630</f>
        <v>шт.</v>
      </c>
      <c r="E640" s="152">
        <v>1</v>
      </c>
      <c r="F640" s="86">
        <f>Цены!E630</f>
        <v>6300</v>
      </c>
      <c r="G640" s="111">
        <f t="shared" si="49"/>
        <v>6300</v>
      </c>
      <c r="H640" s="20"/>
    </row>
    <row r="641" spans="1:8" x14ac:dyDescent="0.2">
      <c r="A641" s="5">
        <v>627</v>
      </c>
      <c r="B641" s="153"/>
      <c r="C641" s="84" t="str">
        <f>Цены!B631</f>
        <v>Монтаж проточного водонагревателя</v>
      </c>
      <c r="D641" s="85" t="str">
        <f>Цены!C631</f>
        <v>шт.</v>
      </c>
      <c r="E641" s="152">
        <v>1</v>
      </c>
      <c r="F641" s="86">
        <f>Цены!E631</f>
        <v>2400</v>
      </c>
      <c r="G641" s="111">
        <f t="shared" si="49"/>
        <v>2400</v>
      </c>
      <c r="H641" s="20"/>
    </row>
    <row r="642" spans="1:8" x14ac:dyDescent="0.2">
      <c r="A642" s="5">
        <v>628</v>
      </c>
      <c r="B642" s="153"/>
      <c r="C642" s="84" t="str">
        <f>Цены!B632</f>
        <v>Монтаж экрана под ванну (пластик)</v>
      </c>
      <c r="D642" s="85" t="str">
        <f>Цены!C632</f>
        <v>шт.</v>
      </c>
      <c r="E642" s="152">
        <v>1</v>
      </c>
      <c r="F642" s="86">
        <f>Цены!E632</f>
        <v>2139</v>
      </c>
      <c r="G642" s="111">
        <f t="shared" si="49"/>
        <v>2139</v>
      </c>
      <c r="H642" s="20"/>
    </row>
    <row r="643" spans="1:8" x14ac:dyDescent="0.2">
      <c r="A643" s="5">
        <v>629</v>
      </c>
      <c r="B643" s="153"/>
      <c r="C643" s="84" t="str">
        <f>Цены!B633</f>
        <v>Монтаж экрана под ванну (каркас для плитки)</v>
      </c>
      <c r="D643" s="85" t="str">
        <f>Цены!C633</f>
        <v>шт.</v>
      </c>
      <c r="E643" s="152">
        <v>2</v>
      </c>
      <c r="F643" s="86">
        <f>Цены!E633</f>
        <v>3533</v>
      </c>
      <c r="G643" s="111">
        <f t="shared" si="49"/>
        <v>7066</v>
      </c>
      <c r="H643" s="20"/>
    </row>
    <row r="644" spans="1:8" x14ac:dyDescent="0.2">
      <c r="A644" s="5">
        <v>630</v>
      </c>
      <c r="B644" s="153"/>
      <c r="C644" s="84" t="str">
        <f>Цены!B634</f>
        <v xml:space="preserve">Замена вводных кранов </v>
      </c>
      <c r="D644" s="85" t="str">
        <f>Цены!C634</f>
        <v>шт.</v>
      </c>
      <c r="E644" s="152">
        <v>2</v>
      </c>
      <c r="F644" s="86">
        <f>Цены!E634</f>
        <v>1283</v>
      </c>
      <c r="G644" s="111">
        <f t="shared" si="49"/>
        <v>2566</v>
      </c>
      <c r="H644" s="20"/>
    </row>
    <row r="645" spans="1:8" ht="25.5" x14ac:dyDescent="0.2">
      <c r="A645" s="5">
        <v>631</v>
      </c>
      <c r="B645" s="153"/>
      <c r="C645" s="84" t="str">
        <f>Цены!B635</f>
        <v>Установка системы защиты от протечек воды "Аквасторож"</v>
      </c>
      <c r="D645" s="85" t="str">
        <f>Цены!C635</f>
        <v>шт.</v>
      </c>
      <c r="E645" s="152">
        <v>1</v>
      </c>
      <c r="F645" s="86">
        <f>Цены!E635</f>
        <v>7377</v>
      </c>
      <c r="G645" s="111">
        <f t="shared" si="49"/>
        <v>7377</v>
      </c>
      <c r="H645" s="20"/>
    </row>
    <row r="646" spans="1:8" ht="25.5" x14ac:dyDescent="0.2">
      <c r="A646" s="5">
        <v>632</v>
      </c>
      <c r="B646" s="153"/>
      <c r="C646" s="84" t="str">
        <f>Цены!B636</f>
        <v>Пайка пропиленового фитинга ( угол, муфта, переход, тройник)</v>
      </c>
      <c r="D646" s="85" t="str">
        <f>Цены!C636</f>
        <v>шт.</v>
      </c>
      <c r="E646" s="152">
        <v>1</v>
      </c>
      <c r="F646" s="86">
        <f>Цены!E636</f>
        <v>201</v>
      </c>
      <c r="G646" s="111">
        <f t="shared" si="49"/>
        <v>201</v>
      </c>
      <c r="H646" s="20"/>
    </row>
    <row r="647" spans="1:8" x14ac:dyDescent="0.2">
      <c r="A647" s="5">
        <v>633</v>
      </c>
      <c r="B647" s="153"/>
      <c r="C647" s="84" t="str">
        <f>Цены!B637</f>
        <v xml:space="preserve">Установка латунного фитинга резьбового </v>
      </c>
      <c r="D647" s="85" t="str">
        <f>Цены!C637</f>
        <v>шт.</v>
      </c>
      <c r="E647" s="152">
        <v>2</v>
      </c>
      <c r="F647" s="86">
        <f>Цены!E637</f>
        <v>345</v>
      </c>
      <c r="G647" s="111">
        <f t="shared" si="49"/>
        <v>690</v>
      </c>
      <c r="H647" s="20"/>
    </row>
    <row r="648" spans="1:8" ht="38.25" x14ac:dyDescent="0.2">
      <c r="A648" s="5">
        <v>634</v>
      </c>
      <c r="B648" s="153"/>
      <c r="C648" s="84" t="str">
        <f>Цены!B638</f>
        <v>Установка латунного фитинга резьбового/уголков металлических/сгонов/ниппелей/бочонка/удлинителя и пр.</v>
      </c>
      <c r="D648" s="85" t="str">
        <f>Цены!C638</f>
        <v>шт.</v>
      </c>
      <c r="E648" s="152">
        <v>1</v>
      </c>
      <c r="F648" s="86">
        <f>Цены!E638</f>
        <v>345</v>
      </c>
      <c r="G648" s="111">
        <f t="shared" si="49"/>
        <v>345</v>
      </c>
      <c r="H648" s="20"/>
    </row>
    <row r="649" spans="1:8" x14ac:dyDescent="0.2">
      <c r="A649" s="5">
        <v>635</v>
      </c>
      <c r="B649" s="153"/>
      <c r="C649" s="84" t="str">
        <f>Цены!B639</f>
        <v>Установка шарового крана/американки</v>
      </c>
      <c r="D649" s="85" t="str">
        <f>Цены!C639</f>
        <v>шт.</v>
      </c>
      <c r="E649" s="152">
        <v>1</v>
      </c>
      <c r="F649" s="86">
        <f>Цены!E639</f>
        <v>732</v>
      </c>
      <c r="G649" s="111">
        <f t="shared" si="49"/>
        <v>732</v>
      </c>
      <c r="H649" s="20"/>
    </row>
    <row r="650" spans="1:8" x14ac:dyDescent="0.2">
      <c r="A650" s="5">
        <v>636</v>
      </c>
      <c r="B650" s="153"/>
      <c r="C650" s="84" t="str">
        <f>Цены!B640</f>
        <v>Установка точки вентиляции</v>
      </c>
      <c r="D650" s="85" t="str">
        <f>Цены!C640</f>
        <v>шт.</v>
      </c>
      <c r="E650" s="152">
        <v>1</v>
      </c>
      <c r="F650" s="86">
        <f>Цены!E640</f>
        <v>702</v>
      </c>
      <c r="G650" s="111">
        <f t="shared" ref="G650:G681" si="50">E650*F650</f>
        <v>702</v>
      </c>
      <c r="H650" s="20"/>
    </row>
    <row r="651" spans="1:8" ht="25.5" x14ac:dyDescent="0.2">
      <c r="A651" s="5">
        <v>637</v>
      </c>
      <c r="B651" s="153"/>
      <c r="C651" s="84" t="str">
        <f>Цены!B641</f>
        <v>Устройство вентиляционных каналов из гофрированных труб</v>
      </c>
      <c r="D651" s="85" t="str">
        <f>Цены!C641</f>
        <v>м/п</v>
      </c>
      <c r="E651" s="152">
        <v>1</v>
      </c>
      <c r="F651" s="86">
        <f>Цены!E641</f>
        <v>323</v>
      </c>
      <c r="G651" s="111">
        <f t="shared" si="50"/>
        <v>323</v>
      </c>
      <c r="H651" s="20"/>
    </row>
    <row r="652" spans="1:8" ht="25.5" x14ac:dyDescent="0.2">
      <c r="A652" s="5">
        <v>638</v>
      </c>
      <c r="B652" s="153"/>
      <c r="C652" s="84" t="str">
        <f>Цены!B642</f>
        <v>Устройство вентиляционных каналов из стальных оцинкованных труб</v>
      </c>
      <c r="D652" s="85" t="str">
        <f>Цены!C642</f>
        <v>м/п</v>
      </c>
      <c r="E652" s="152">
        <v>1</v>
      </c>
      <c r="F652" s="86">
        <f>Цены!E642</f>
        <v>873</v>
      </c>
      <c r="G652" s="111">
        <f t="shared" si="50"/>
        <v>873</v>
      </c>
      <c r="H652" s="20"/>
    </row>
    <row r="653" spans="1:8" ht="25.5" x14ac:dyDescent="0.2">
      <c r="A653" s="5">
        <v>639</v>
      </c>
      <c r="B653" s="153"/>
      <c r="C653" s="84" t="str">
        <f>Цены!B643</f>
        <v>Устройство соединений при врезке в существующий вентканал</v>
      </c>
      <c r="D653" s="85" t="str">
        <f>Цены!C643</f>
        <v>шт.</v>
      </c>
      <c r="E653" s="152">
        <v>1</v>
      </c>
      <c r="F653" s="86">
        <f>Цены!E643</f>
        <v>258</v>
      </c>
      <c r="G653" s="111">
        <f t="shared" si="50"/>
        <v>258</v>
      </c>
      <c r="H653" s="20"/>
    </row>
    <row r="654" spans="1:8" x14ac:dyDescent="0.2">
      <c r="A654" s="5">
        <v>640</v>
      </c>
      <c r="B654" s="153"/>
      <c r="C654" s="84" t="str">
        <f>Цены!B644</f>
        <v xml:space="preserve">Установка Вентрешёток </v>
      </c>
      <c r="D654" s="85" t="str">
        <f>Цены!C644</f>
        <v>шт.</v>
      </c>
      <c r="E654" s="152">
        <v>1</v>
      </c>
      <c r="F654" s="86">
        <f>Цены!E644</f>
        <v>414</v>
      </c>
      <c r="G654" s="111">
        <f t="shared" si="50"/>
        <v>414</v>
      </c>
      <c r="H654" s="20"/>
    </row>
    <row r="655" spans="1:8" x14ac:dyDescent="0.2">
      <c r="A655" s="5">
        <v>641</v>
      </c>
      <c r="B655" s="153"/>
      <c r="C655" s="84" t="str">
        <f>Цены!B645</f>
        <v xml:space="preserve">Установка коллекторного щита накладного </v>
      </c>
      <c r="D655" s="85" t="str">
        <f>Цены!C645</f>
        <v>шт.</v>
      </c>
      <c r="E655" s="152">
        <v>1</v>
      </c>
      <c r="F655" s="86">
        <f>Цены!E645</f>
        <v>2745</v>
      </c>
      <c r="G655" s="111">
        <f t="shared" si="50"/>
        <v>2745</v>
      </c>
      <c r="H655" s="20"/>
    </row>
    <row r="656" spans="1:8" ht="25.5" x14ac:dyDescent="0.2">
      <c r="A656" s="5">
        <v>642</v>
      </c>
      <c r="B656" s="153"/>
      <c r="C656" s="84" t="str">
        <f>Цены!B646</f>
        <v>Снятие-установка радиатора на существующие места (с заменой радиатора)</v>
      </c>
      <c r="D656" s="85" t="str">
        <f>Цены!C646</f>
        <v>шт.</v>
      </c>
      <c r="E656" s="152">
        <v>1</v>
      </c>
      <c r="F656" s="86">
        <f>Цены!E646</f>
        <v>2745</v>
      </c>
      <c r="G656" s="111">
        <f t="shared" si="50"/>
        <v>2745</v>
      </c>
      <c r="H656" s="20"/>
    </row>
    <row r="657" spans="1:8" x14ac:dyDescent="0.2">
      <c r="A657" s="5">
        <v>643</v>
      </c>
      <c r="B657" s="153"/>
      <c r="C657" s="84" t="str">
        <f>Цены!B647</f>
        <v>Установка системы сололифт</v>
      </c>
      <c r="D657" s="85" t="str">
        <f>Цены!C647</f>
        <v>шт.</v>
      </c>
      <c r="E657" s="152">
        <v>1</v>
      </c>
      <c r="F657" s="86">
        <f>Цены!E647</f>
        <v>8058</v>
      </c>
      <c r="G657" s="111">
        <f t="shared" si="50"/>
        <v>8058</v>
      </c>
      <c r="H657" s="20"/>
    </row>
    <row r="658" spans="1:8" x14ac:dyDescent="0.2">
      <c r="A658" s="5">
        <v>644</v>
      </c>
      <c r="B658" s="153"/>
      <c r="C658" s="84" t="str">
        <f>Цены!B648</f>
        <v xml:space="preserve">Установка кухонного фильтра очистки воды </v>
      </c>
      <c r="D658" s="85" t="str">
        <f>Цены!C648</f>
        <v>шт.</v>
      </c>
      <c r="E658" s="152">
        <v>1</v>
      </c>
      <c r="F658" s="86">
        <f>Цены!E648</f>
        <v>4520</v>
      </c>
      <c r="G658" s="111">
        <f t="shared" si="50"/>
        <v>4520</v>
      </c>
      <c r="H658" s="20"/>
    </row>
    <row r="659" spans="1:8" x14ac:dyDescent="0.2">
      <c r="A659" s="5">
        <v>645</v>
      </c>
      <c r="B659" s="153"/>
      <c r="C659" s="84" t="str">
        <f>Цены!B649</f>
        <v>Установка измельчителя отходов</v>
      </c>
      <c r="D659" s="85" t="str">
        <f>Цены!C649</f>
        <v>шт.</v>
      </c>
      <c r="E659" s="152">
        <v>1</v>
      </c>
      <c r="F659" s="86">
        <f>Цены!E649</f>
        <v>2712</v>
      </c>
      <c r="G659" s="111">
        <f t="shared" si="50"/>
        <v>2712</v>
      </c>
      <c r="H659" s="20"/>
    </row>
    <row r="660" spans="1:8" ht="25.5" x14ac:dyDescent="0.2">
      <c r="A660" s="5">
        <v>646</v>
      </c>
      <c r="B660" s="153"/>
      <c r="C660" s="84" t="str">
        <f>Цены!B650</f>
        <v>Комплексная разводка труб водоснабжения (1 точка)</v>
      </c>
      <c r="D660" s="85" t="str">
        <f>Цены!C650</f>
        <v>шт.</v>
      </c>
      <c r="E660" s="152">
        <v>1</v>
      </c>
      <c r="F660" s="86">
        <f>Цены!E650</f>
        <v>2918</v>
      </c>
      <c r="G660" s="111">
        <f t="shared" si="50"/>
        <v>2918</v>
      </c>
      <c r="H660" s="20"/>
    </row>
    <row r="661" spans="1:8" x14ac:dyDescent="0.2">
      <c r="A661" s="5">
        <v>647</v>
      </c>
      <c r="B661" s="153"/>
      <c r="C661" s="84" t="str">
        <f>Цены!B651</f>
        <v>Комплексная разводка труб  канализации (1 точка)</v>
      </c>
      <c r="D661" s="85" t="str">
        <f>Цены!C651</f>
        <v>шт.</v>
      </c>
      <c r="E661" s="152">
        <v>1</v>
      </c>
      <c r="F661" s="86">
        <f>Цены!E651</f>
        <v>2781</v>
      </c>
      <c r="G661" s="111">
        <f t="shared" si="50"/>
        <v>2781</v>
      </c>
      <c r="H661" s="20"/>
    </row>
    <row r="662" spans="1:8" x14ac:dyDescent="0.2">
      <c r="A662" s="5">
        <v>648</v>
      </c>
      <c r="B662" s="153"/>
      <c r="C662" s="84" t="str">
        <f>Цены!B652</f>
        <v>Установка точки водоснабжения (водорозетки)</v>
      </c>
      <c r="D662" s="85" t="str">
        <f>Цены!C652</f>
        <v>шт.</v>
      </c>
      <c r="E662" s="152">
        <v>1</v>
      </c>
      <c r="F662" s="86">
        <f>Цены!E652</f>
        <v>939</v>
      </c>
      <c r="G662" s="111">
        <f t="shared" si="50"/>
        <v>939</v>
      </c>
      <c r="H662" s="20"/>
    </row>
    <row r="663" spans="1:8" ht="25.5" x14ac:dyDescent="0.2">
      <c r="A663" s="5">
        <v>649</v>
      </c>
      <c r="B663" s="153"/>
      <c r="C663" s="84" t="str">
        <f>Цены!B653</f>
        <v>Комплексная разводка труб водоснабжения из сшитого полиэтилена "Рехау" до 10м (1 точка)</v>
      </c>
      <c r="D663" s="85" t="str">
        <f>Цены!C653</f>
        <v>шт.</v>
      </c>
      <c r="E663" s="152">
        <v>7</v>
      </c>
      <c r="F663" s="86">
        <f>Цены!E653</f>
        <v>3353</v>
      </c>
      <c r="G663" s="111">
        <f t="shared" si="50"/>
        <v>23471</v>
      </c>
      <c r="H663" s="20"/>
    </row>
    <row r="664" spans="1:8" ht="25.5" x14ac:dyDescent="0.2">
      <c r="A664" s="5">
        <v>650</v>
      </c>
      <c r="B664" s="153"/>
      <c r="C664" s="84" t="str">
        <f>Цены!B654</f>
        <v>Комплексная разводка труб водоснабжения из сшитого полиэтилена "Рехау" свыше 10м (1 точка)</v>
      </c>
      <c r="D664" s="85" t="str">
        <f>Цены!C654</f>
        <v>шт.</v>
      </c>
      <c r="E664" s="152">
        <v>7</v>
      </c>
      <c r="F664" s="86">
        <f>Цены!E654</f>
        <v>4500</v>
      </c>
      <c r="G664" s="111">
        <f t="shared" si="50"/>
        <v>31500</v>
      </c>
      <c r="H664" s="20"/>
    </row>
    <row r="665" spans="1:8" ht="25.5" x14ac:dyDescent="0.2">
      <c r="A665" s="5">
        <v>651</v>
      </c>
      <c r="B665" s="153"/>
      <c r="C665" s="84" t="str">
        <f>Цены!B655</f>
        <v>Установка точки водоснабжения (водорозетки) "Рехау"</v>
      </c>
      <c r="D665" s="85" t="str">
        <f>Цены!C655</f>
        <v>шт.</v>
      </c>
      <c r="E665" s="152">
        <v>1</v>
      </c>
      <c r="F665" s="86">
        <f>Цены!E655</f>
        <v>1503</v>
      </c>
      <c r="G665" s="111">
        <f t="shared" si="50"/>
        <v>1503</v>
      </c>
      <c r="H665" s="20"/>
    </row>
    <row r="666" spans="1:8" x14ac:dyDescent="0.2">
      <c r="A666" s="5">
        <v>652</v>
      </c>
      <c r="B666" s="153"/>
      <c r="C666" s="84" t="str">
        <f>Цены!B656</f>
        <v>Монтаж водяных теплых полов до 5 м кв.</v>
      </c>
      <c r="D666" s="85" t="str">
        <f>Цены!C656</f>
        <v>шт.</v>
      </c>
      <c r="E666" s="152">
        <v>1</v>
      </c>
      <c r="F666" s="86">
        <f>Цены!E656</f>
        <v>2574</v>
      </c>
      <c r="G666" s="111">
        <f t="shared" si="50"/>
        <v>2574</v>
      </c>
      <c r="H666" s="20"/>
    </row>
    <row r="667" spans="1:8" x14ac:dyDescent="0.2">
      <c r="A667" s="5">
        <v>653</v>
      </c>
      <c r="B667" s="153"/>
      <c r="C667" s="84" t="str">
        <f>Цены!B657</f>
        <v>Монтаж водяных теплых полов более  5 м кв.</v>
      </c>
      <c r="D667" s="85" t="str">
        <f>Цены!C657</f>
        <v>шт.</v>
      </c>
      <c r="E667" s="152">
        <v>1</v>
      </c>
      <c r="F667" s="86">
        <f>Цены!E657</f>
        <v>1656</v>
      </c>
      <c r="G667" s="111">
        <f t="shared" si="50"/>
        <v>1656</v>
      </c>
      <c r="H667" s="20"/>
    </row>
    <row r="668" spans="1:8" ht="25.5" x14ac:dyDescent="0.2">
      <c r="A668" s="5">
        <v>654</v>
      </c>
      <c r="B668" s="153"/>
      <c r="C668" s="84" t="str">
        <f>Цены!B658</f>
        <v>Комплексная прокладка воздуховодов до 3-х метров</v>
      </c>
      <c r="D668" s="85" t="str">
        <f>Цены!C658</f>
        <v>шт.</v>
      </c>
      <c r="E668" s="152">
        <v>1</v>
      </c>
      <c r="F668" s="86">
        <f>Цены!E658</f>
        <v>2139</v>
      </c>
      <c r="G668" s="111">
        <f t="shared" si="50"/>
        <v>2139</v>
      </c>
      <c r="H668" s="20"/>
    </row>
    <row r="669" spans="1:8" x14ac:dyDescent="0.2">
      <c r="A669" s="5">
        <v>655</v>
      </c>
      <c r="B669" s="153"/>
      <c r="C669" s="84" t="str">
        <f>Цены!B659</f>
        <v>Устройство вентиляционных каналов ПВХ труб</v>
      </c>
      <c r="D669" s="85" t="str">
        <f>Цены!C659</f>
        <v>м/п</v>
      </c>
      <c r="E669" s="152">
        <v>1</v>
      </c>
      <c r="F669" s="86">
        <f>Цены!E659</f>
        <v>683</v>
      </c>
      <c r="G669" s="111">
        <f t="shared" si="50"/>
        <v>683</v>
      </c>
      <c r="H669" s="20"/>
    </row>
    <row r="670" spans="1:8" x14ac:dyDescent="0.2">
      <c r="A670" s="5">
        <v>656</v>
      </c>
      <c r="B670" s="153"/>
      <c r="C670" s="84" t="str">
        <f>Цены!B660</f>
        <v>Установка "тюльпана"</v>
      </c>
      <c r="D670" s="85" t="str">
        <f>Цены!C660</f>
        <v>шт.</v>
      </c>
      <c r="E670" s="152">
        <v>1</v>
      </c>
      <c r="F670" s="86">
        <f>Цены!E660</f>
        <v>2628</v>
      </c>
      <c r="G670" s="111">
        <f t="shared" si="50"/>
        <v>2628</v>
      </c>
      <c r="H670" s="20"/>
    </row>
    <row r="671" spans="1:8" x14ac:dyDescent="0.2">
      <c r="A671" s="5">
        <v>657</v>
      </c>
      <c r="B671" s="153"/>
      <c r="C671" s="84" t="str">
        <f>Цены!B661</f>
        <v>Установка точки канализации</v>
      </c>
      <c r="D671" s="85" t="str">
        <f>Цены!C661</f>
        <v>шт.</v>
      </c>
      <c r="E671" s="152">
        <v>1</v>
      </c>
      <c r="F671" s="86">
        <f>Цены!E661</f>
        <v>1875</v>
      </c>
      <c r="G671" s="111">
        <f t="shared" si="50"/>
        <v>1875</v>
      </c>
      <c r="H671" s="20"/>
    </row>
    <row r="672" spans="1:8" x14ac:dyDescent="0.2">
      <c r="A672" s="5">
        <v>658</v>
      </c>
      <c r="B672" s="153"/>
      <c r="C672" s="84" t="str">
        <f>Цены!B662</f>
        <v xml:space="preserve">Установка унитаза , биде со сборкой </v>
      </c>
      <c r="D672" s="85" t="str">
        <f>Цены!C662</f>
        <v>шт.</v>
      </c>
      <c r="E672" s="152">
        <v>1</v>
      </c>
      <c r="F672" s="86">
        <f>Цены!E662</f>
        <v>5202</v>
      </c>
      <c r="G672" s="111">
        <f t="shared" si="50"/>
        <v>5202</v>
      </c>
      <c r="H672" s="20"/>
    </row>
    <row r="673" spans="1:8" x14ac:dyDescent="0.2">
      <c r="A673" s="5">
        <v>659</v>
      </c>
      <c r="B673" s="153"/>
      <c r="C673" s="84" t="str">
        <f>Цены!B663</f>
        <v xml:space="preserve">Установка унитаза без сборки </v>
      </c>
      <c r="D673" s="85" t="str">
        <f>Цены!C663</f>
        <v>шт.</v>
      </c>
      <c r="E673" s="152">
        <v>1</v>
      </c>
      <c r="F673" s="86">
        <f>Цены!E663</f>
        <v>2829</v>
      </c>
      <c r="G673" s="111">
        <f t="shared" si="50"/>
        <v>2829</v>
      </c>
      <c r="H673" s="20"/>
    </row>
    <row r="674" spans="1:8" ht="25.5" x14ac:dyDescent="0.2">
      <c r="A674" s="5">
        <v>660</v>
      </c>
      <c r="B674" s="153"/>
      <c r="C674" s="84" t="str">
        <f>Цены!B664</f>
        <v xml:space="preserve">Установка унитаза без сборки на старые посадочные места </v>
      </c>
      <c r="D674" s="85" t="str">
        <f>Цены!C664</f>
        <v>шт.</v>
      </c>
      <c r="E674" s="152">
        <v>1</v>
      </c>
      <c r="F674" s="86">
        <f>Цены!E664</f>
        <v>1242</v>
      </c>
      <c r="G674" s="111">
        <f t="shared" si="50"/>
        <v>1242</v>
      </c>
      <c r="H674" s="20"/>
    </row>
    <row r="675" spans="1:8" x14ac:dyDescent="0.2">
      <c r="A675" s="5">
        <v>661</v>
      </c>
      <c r="B675" s="153"/>
      <c r="C675" s="84" t="str">
        <f>Цены!B665</f>
        <v>Установка "инсталляции"</v>
      </c>
      <c r="D675" s="85" t="str">
        <f>Цены!C665</f>
        <v>шт.</v>
      </c>
      <c r="E675" s="152">
        <v>1</v>
      </c>
      <c r="F675" s="86">
        <f>Цены!E665</f>
        <v>7161</v>
      </c>
      <c r="G675" s="111">
        <f t="shared" si="50"/>
        <v>7161</v>
      </c>
      <c r="H675" s="20"/>
    </row>
    <row r="676" spans="1:8" x14ac:dyDescent="0.2">
      <c r="A676" s="5">
        <v>662</v>
      </c>
      <c r="B676" s="153"/>
      <c r="C676" s="84" t="str">
        <f>Цены!B666</f>
        <v xml:space="preserve">Установка "мойдодыра" </v>
      </c>
      <c r="D676" s="85" t="str">
        <f>Цены!C666</f>
        <v>шт.</v>
      </c>
      <c r="E676" s="152">
        <v>1</v>
      </c>
      <c r="F676" s="86">
        <f>Цены!E666</f>
        <v>3380</v>
      </c>
      <c r="G676" s="111">
        <f t="shared" si="50"/>
        <v>3380</v>
      </c>
      <c r="H676" s="20"/>
    </row>
    <row r="677" spans="1:8" x14ac:dyDescent="0.2">
      <c r="A677" s="5">
        <v>663</v>
      </c>
      <c r="B677" s="153"/>
      <c r="C677" s="84" t="str">
        <f>Цены!B667</f>
        <v>Установка чаши "инсталляции"</v>
      </c>
      <c r="D677" s="85" t="str">
        <f>Цены!C667</f>
        <v>шт.</v>
      </c>
      <c r="E677" s="152">
        <v>1</v>
      </c>
      <c r="F677" s="86">
        <f>Цены!E667</f>
        <v>3255</v>
      </c>
      <c r="G677" s="111">
        <f t="shared" si="50"/>
        <v>3255</v>
      </c>
      <c r="H677" s="20"/>
    </row>
    <row r="678" spans="1:8" x14ac:dyDescent="0.2">
      <c r="A678" s="5">
        <v>664</v>
      </c>
      <c r="B678" s="153"/>
      <c r="C678" s="84" t="str">
        <f>Цены!B668</f>
        <v xml:space="preserve">Герметизация швов ванны /раковины /унитаза </v>
      </c>
      <c r="D678" s="85" t="str">
        <f>Цены!C668</f>
        <v>м/п</v>
      </c>
      <c r="E678" s="152">
        <v>1</v>
      </c>
      <c r="F678" s="86">
        <f>Цены!E668</f>
        <v>306</v>
      </c>
      <c r="G678" s="111">
        <f t="shared" si="50"/>
        <v>306</v>
      </c>
      <c r="H678" s="20"/>
    </row>
    <row r="679" spans="1:8" x14ac:dyDescent="0.2">
      <c r="A679" s="5">
        <v>665</v>
      </c>
      <c r="B679" s="153"/>
      <c r="C679" s="84" t="str">
        <f>Цены!B669</f>
        <v>Окраска радиатора (до 5 секций)</v>
      </c>
      <c r="D679" s="85" t="str">
        <f>Цены!C669</f>
        <v>шт.</v>
      </c>
      <c r="E679" s="152">
        <v>1</v>
      </c>
      <c r="F679" s="86">
        <f>Цены!E669</f>
        <v>1071</v>
      </c>
      <c r="G679" s="111">
        <f t="shared" si="50"/>
        <v>1071</v>
      </c>
      <c r="H679" s="20"/>
    </row>
    <row r="680" spans="1:8" x14ac:dyDescent="0.2">
      <c r="A680" s="5">
        <v>666</v>
      </c>
      <c r="B680" s="153"/>
      <c r="C680" s="84" t="str">
        <f>Цены!B670</f>
        <v>Окраска радиатора каждая последующая секция</v>
      </c>
      <c r="D680" s="85" t="str">
        <f>Цены!C670</f>
        <v>шт.</v>
      </c>
      <c r="E680" s="152">
        <v>1</v>
      </c>
      <c r="F680" s="86">
        <f>Цены!E670</f>
        <v>291</v>
      </c>
      <c r="G680" s="111">
        <f t="shared" si="50"/>
        <v>291</v>
      </c>
      <c r="H680" s="20"/>
    </row>
    <row r="681" spans="1:8" x14ac:dyDescent="0.2">
      <c r="A681" s="5">
        <v>667</v>
      </c>
      <c r="B681" s="153"/>
      <c r="C681" s="84" t="str">
        <f>Цены!B671</f>
        <v>Окраска труб диаметром до 50мм</v>
      </c>
      <c r="D681" s="85" t="str">
        <f>Цены!C671</f>
        <v>м/п</v>
      </c>
      <c r="E681" s="152">
        <v>1</v>
      </c>
      <c r="F681" s="86">
        <f>Цены!E671</f>
        <v>276</v>
      </c>
      <c r="G681" s="111">
        <f t="shared" si="50"/>
        <v>276</v>
      </c>
      <c r="H681" s="20"/>
    </row>
    <row r="682" spans="1:8" x14ac:dyDescent="0.2">
      <c r="A682" s="5">
        <v>668</v>
      </c>
      <c r="B682" s="153"/>
      <c r="C682" s="84" t="str">
        <f>Цены!B672</f>
        <v>Окраска труб диаметром свыше 50мм</v>
      </c>
      <c r="D682" s="85" t="str">
        <f>Цены!C672</f>
        <v>м/п</v>
      </c>
      <c r="E682" s="152">
        <v>1</v>
      </c>
      <c r="F682" s="86">
        <f>Цены!E672</f>
        <v>378</v>
      </c>
      <c r="G682" s="111">
        <f>E682*F682</f>
        <v>378</v>
      </c>
      <c r="H682" s="20"/>
    </row>
    <row r="683" spans="1:8" x14ac:dyDescent="0.2">
      <c r="A683" s="5">
        <v>669</v>
      </c>
      <c r="B683" s="5" t="str">
        <f>B585</f>
        <v/>
      </c>
      <c r="C683" s="433" t="s">
        <v>486</v>
      </c>
      <c r="D683" s="433"/>
      <c r="E683" s="433"/>
      <c r="F683" s="433"/>
      <c r="G683" s="112">
        <f>SUMIF(B586:B682,1,G586:G682)</f>
        <v>0</v>
      </c>
      <c r="H683" s="20"/>
    </row>
    <row r="684" spans="1:8" ht="25.5" x14ac:dyDescent="0.2">
      <c r="A684" s="5">
        <v>670</v>
      </c>
      <c r="B684" s="103" t="str">
        <f>IF(SUM(B685:B708)&gt;0,1,"")</f>
        <v/>
      </c>
      <c r="C684" s="97" t="str">
        <f ca="1">C1&amp;". Подготовительные  работы"</f>
        <v>14. Подготовительные  работы</v>
      </c>
      <c r="D684" s="98" t="s">
        <v>804</v>
      </c>
      <c r="E684" s="107" t="s">
        <v>531</v>
      </c>
      <c r="F684" s="99" t="s">
        <v>805</v>
      </c>
      <c r="G684" s="110" t="s">
        <v>578</v>
      </c>
      <c r="H684" s="20"/>
    </row>
    <row r="685" spans="1:8" x14ac:dyDescent="0.2">
      <c r="A685" s="5">
        <v>671</v>
      </c>
      <c r="B685" s="153"/>
      <c r="C685" s="84" t="str">
        <f>Цены!B675</f>
        <v>Укрытие пленкой</v>
      </c>
      <c r="D685" s="85" t="str">
        <f>Цены!C675</f>
        <v>м2</v>
      </c>
      <c r="E685" s="152">
        <f>$D$10</f>
        <v>0</v>
      </c>
      <c r="F685" s="86">
        <f>Цены!D675</f>
        <v>45</v>
      </c>
      <c r="G685" s="111">
        <f t="shared" ref="G685:G706" si="51">E685*F685</f>
        <v>0</v>
      </c>
      <c r="H685" s="20"/>
    </row>
    <row r="686" spans="1:8" x14ac:dyDescent="0.2">
      <c r="A686" s="5">
        <v>672</v>
      </c>
      <c r="B686" s="153"/>
      <c r="C686" s="84" t="str">
        <f>Цены!B676</f>
        <v>Разборка/сборка  мебели</v>
      </c>
      <c r="D686" s="85" t="str">
        <f>Цены!C676</f>
        <v>шт.</v>
      </c>
      <c r="E686" s="152">
        <v>1</v>
      </c>
      <c r="F686" s="86">
        <f>Цены!D676</f>
        <v>2635</v>
      </c>
      <c r="G686" s="111">
        <f t="shared" si="51"/>
        <v>2635</v>
      </c>
      <c r="H686" s="20"/>
    </row>
    <row r="687" spans="1:8" x14ac:dyDescent="0.2">
      <c r="A687" s="5">
        <v>673</v>
      </c>
      <c r="B687" s="153"/>
      <c r="C687" s="84" t="str">
        <f>Цены!B677</f>
        <v>Сборка строительных подмостей</v>
      </c>
      <c r="D687" s="85" t="str">
        <f>Цены!C677</f>
        <v>шт.</v>
      </c>
      <c r="E687" s="152">
        <v>1</v>
      </c>
      <c r="F687" s="86">
        <f>Цены!D677</f>
        <v>1380</v>
      </c>
      <c r="G687" s="111">
        <f t="shared" si="51"/>
        <v>1380</v>
      </c>
      <c r="H687" s="20"/>
    </row>
    <row r="688" spans="1:8" x14ac:dyDescent="0.2">
      <c r="A688" s="5">
        <v>674</v>
      </c>
      <c r="B688" s="153"/>
      <c r="C688" s="84" t="str">
        <f>Цены!B678</f>
        <v>Перестановка мебели (стенка из 5 секций)</v>
      </c>
      <c r="D688" s="85" t="str">
        <f>Цены!C678</f>
        <v>шт.</v>
      </c>
      <c r="E688" s="152">
        <v>1</v>
      </c>
      <c r="F688" s="86">
        <f>Цены!D678</f>
        <v>1737</v>
      </c>
      <c r="G688" s="111">
        <f t="shared" si="51"/>
        <v>1737</v>
      </c>
      <c r="H688" s="20"/>
    </row>
    <row r="689" spans="1:8" x14ac:dyDescent="0.2">
      <c r="A689" s="5">
        <v>675</v>
      </c>
      <c r="B689" s="153"/>
      <c r="C689" s="84" t="str">
        <f>Цены!B679</f>
        <v>Перестановка мебели ( шкаф из 1 секции)</v>
      </c>
      <c r="D689" s="85" t="str">
        <f>Цены!C679</f>
        <v>шт.</v>
      </c>
      <c r="E689" s="152">
        <v>1</v>
      </c>
      <c r="F689" s="86">
        <f>Цены!D679</f>
        <v>1154</v>
      </c>
      <c r="G689" s="111">
        <f t="shared" si="51"/>
        <v>1154</v>
      </c>
      <c r="H689" s="20"/>
    </row>
    <row r="690" spans="1:8" x14ac:dyDescent="0.2">
      <c r="A690" s="5">
        <v>676</v>
      </c>
      <c r="B690" s="153"/>
      <c r="C690" s="84" t="str">
        <f>Цены!B680</f>
        <v>Перестановка мебели (перемещение дивана)</v>
      </c>
      <c r="D690" s="85" t="str">
        <f>Цены!C680</f>
        <v>шт.</v>
      </c>
      <c r="E690" s="152">
        <v>1</v>
      </c>
      <c r="F690" s="86">
        <f>Цены!D680</f>
        <v>920</v>
      </c>
      <c r="G690" s="111">
        <f t="shared" si="51"/>
        <v>920</v>
      </c>
      <c r="H690" s="20"/>
    </row>
    <row r="691" spans="1:8" x14ac:dyDescent="0.2">
      <c r="A691" s="5">
        <v>677</v>
      </c>
      <c r="B691" s="153"/>
      <c r="C691" s="84" t="str">
        <f>Цены!B681</f>
        <v>Демонтаж кухонного гарнитура без сохранения</v>
      </c>
      <c r="D691" s="85" t="str">
        <f>Цены!C681</f>
        <v>шт.</v>
      </c>
      <c r="E691" s="152">
        <v>1</v>
      </c>
      <c r="F691" s="86">
        <f>Цены!D681</f>
        <v>2346</v>
      </c>
      <c r="G691" s="111">
        <f t="shared" si="51"/>
        <v>2346</v>
      </c>
      <c r="H691" s="20"/>
    </row>
    <row r="692" spans="1:8" x14ac:dyDescent="0.2">
      <c r="A692" s="5">
        <v>678</v>
      </c>
      <c r="B692" s="153"/>
      <c r="C692" s="84" t="str">
        <f>Цены!B682</f>
        <v>Демонтаж кухонного гарнитура с сохранением</v>
      </c>
      <c r="D692" s="85" t="str">
        <f>Цены!C682</f>
        <v>шт.</v>
      </c>
      <c r="E692" s="152">
        <v>1</v>
      </c>
      <c r="F692" s="86">
        <f>Цены!D682</f>
        <v>7454</v>
      </c>
      <c r="G692" s="111">
        <f t="shared" si="51"/>
        <v>7454</v>
      </c>
      <c r="H692" s="20"/>
    </row>
    <row r="693" spans="1:8" x14ac:dyDescent="0.2">
      <c r="A693" s="5">
        <v>679</v>
      </c>
      <c r="B693" s="153"/>
      <c r="C693" s="84" t="str">
        <f>Цены!B683</f>
        <v>Демонтаж кухонного модуля (тумба/шкафчик)</v>
      </c>
      <c r="D693" s="85" t="str">
        <f>Цены!C683</f>
        <v>шт.</v>
      </c>
      <c r="E693" s="152">
        <v>1</v>
      </c>
      <c r="F693" s="86">
        <f>Цены!D683</f>
        <v>276</v>
      </c>
      <c r="G693" s="111">
        <f t="shared" si="51"/>
        <v>276</v>
      </c>
      <c r="H693" s="20"/>
    </row>
    <row r="694" spans="1:8" x14ac:dyDescent="0.2">
      <c r="A694" s="5">
        <v>680</v>
      </c>
      <c r="B694" s="153"/>
      <c r="C694" s="84" t="str">
        <f>Цены!B684</f>
        <v>Демонтаж кухонного фартука / столешницы</v>
      </c>
      <c r="D694" s="85" t="str">
        <f>Цены!C684</f>
        <v>м2</v>
      </c>
      <c r="E694" s="152">
        <v>1</v>
      </c>
      <c r="F694" s="86">
        <f>Цены!D684</f>
        <v>276</v>
      </c>
      <c r="G694" s="111">
        <f t="shared" si="51"/>
        <v>276</v>
      </c>
      <c r="H694" s="20"/>
    </row>
    <row r="695" spans="1:8" x14ac:dyDescent="0.2">
      <c r="A695" s="5">
        <v>681</v>
      </c>
      <c r="B695" s="153"/>
      <c r="C695" s="84" t="str">
        <f>Цены!B685</f>
        <v>Установка кухонного модуля (тумба/шкафчик)</v>
      </c>
      <c r="D695" s="85" t="str">
        <f>Цены!C685</f>
        <v>шт.</v>
      </c>
      <c r="E695" s="152">
        <v>1</v>
      </c>
      <c r="F695" s="86">
        <f>Цены!D685</f>
        <v>408</v>
      </c>
      <c r="G695" s="111">
        <f t="shared" si="51"/>
        <v>408</v>
      </c>
      <c r="H695" s="20"/>
    </row>
    <row r="696" spans="1:8" x14ac:dyDescent="0.2">
      <c r="A696" s="5">
        <v>682</v>
      </c>
      <c r="B696" s="153"/>
      <c r="C696" s="84" t="str">
        <f>Цены!B686</f>
        <v xml:space="preserve">Демонтаж кухонной плиты без сохранения </v>
      </c>
      <c r="D696" s="85" t="str">
        <f>Цены!C686</f>
        <v>шт.</v>
      </c>
      <c r="E696" s="152">
        <v>1</v>
      </c>
      <c r="F696" s="86">
        <f>Цены!D686</f>
        <v>920</v>
      </c>
      <c r="G696" s="111">
        <f t="shared" si="51"/>
        <v>920</v>
      </c>
      <c r="H696" s="20"/>
    </row>
    <row r="697" spans="1:8" x14ac:dyDescent="0.2">
      <c r="A697" s="5">
        <v>683</v>
      </c>
      <c r="B697" s="153"/>
      <c r="C697" s="84" t="str">
        <f>Цены!B687</f>
        <v>Демонтаж газовой плиты</v>
      </c>
      <c r="D697" s="85" t="str">
        <f>Цены!C687</f>
        <v>шт.</v>
      </c>
      <c r="E697" s="152">
        <v>1</v>
      </c>
      <c r="F697" s="86">
        <f>Цены!D687</f>
        <v>920</v>
      </c>
      <c r="G697" s="111">
        <f t="shared" si="51"/>
        <v>920</v>
      </c>
      <c r="H697" s="20"/>
    </row>
    <row r="698" spans="1:8" ht="51" x14ac:dyDescent="0.2">
      <c r="A698" s="5">
        <v>684</v>
      </c>
      <c r="B698" s="153"/>
      <c r="C698" s="84" t="str">
        <f>Цены!B688</f>
        <v>Вынос мусора из квартиры на лифте ( при условии наличия контейнера для сбора строительного мусора не далее 50 м от подъезда или места проведения работ) (за 1 кг)</v>
      </c>
      <c r="D698" s="85" t="str">
        <f>Цены!C688</f>
        <v>кг</v>
      </c>
      <c r="E698" s="152">
        <v>1</v>
      </c>
      <c r="F698" s="86">
        <f>Цены!D688</f>
        <v>6</v>
      </c>
      <c r="G698" s="111">
        <f t="shared" si="51"/>
        <v>6</v>
      </c>
      <c r="H698" s="20"/>
    </row>
    <row r="699" spans="1:8" x14ac:dyDescent="0.2">
      <c r="A699" s="5">
        <v>685</v>
      </c>
      <c r="B699" s="153"/>
      <c r="C699" s="84" t="str">
        <f>Цены!B689</f>
        <v>Уборка лестничных клеток</v>
      </c>
      <c r="D699" s="85" t="str">
        <f>Цены!C689</f>
        <v>шт.</v>
      </c>
      <c r="E699" s="152">
        <v>1</v>
      </c>
      <c r="F699" s="86">
        <f>Цены!D689</f>
        <v>920</v>
      </c>
      <c r="G699" s="111">
        <f t="shared" si="51"/>
        <v>920</v>
      </c>
      <c r="H699" s="20"/>
    </row>
    <row r="700" spans="1:8" ht="25.5" x14ac:dyDescent="0.2">
      <c r="A700" s="5">
        <v>686</v>
      </c>
      <c r="B700" s="153"/>
      <c r="C700" s="84" t="str">
        <f>Цены!B690</f>
        <v>Вынос чугунной ванны по лестнице за каждый этаж</v>
      </c>
      <c r="D700" s="85" t="str">
        <f>Цены!C690</f>
        <v>шт.</v>
      </c>
      <c r="E700" s="152">
        <v>1</v>
      </c>
      <c r="F700" s="86">
        <f>Цены!D690</f>
        <v>920</v>
      </c>
      <c r="G700" s="111">
        <f t="shared" si="51"/>
        <v>920</v>
      </c>
      <c r="H700" s="20"/>
    </row>
    <row r="701" spans="1:8" x14ac:dyDescent="0.2">
      <c r="A701" s="5">
        <v>687</v>
      </c>
      <c r="B701" s="153"/>
      <c r="C701" s="84" t="str">
        <f>Цены!B691</f>
        <v>Сборка мебели 15% от стоимости</v>
      </c>
      <c r="D701" s="85" t="str">
        <f>Цены!C691</f>
        <v>шт.</v>
      </c>
      <c r="E701" s="152">
        <v>1</v>
      </c>
      <c r="F701" s="86">
        <f>Цены!D691</f>
        <v>2604</v>
      </c>
      <c r="G701" s="111">
        <f t="shared" si="51"/>
        <v>2604</v>
      </c>
      <c r="H701" s="20"/>
    </row>
    <row r="702" spans="1:8" x14ac:dyDescent="0.2">
      <c r="A702" s="5">
        <v>688</v>
      </c>
      <c r="B702" s="153"/>
      <c r="C702" s="84" t="str">
        <f>Цены!B692</f>
        <v>Разгрузка материала</v>
      </c>
      <c r="D702" s="85" t="str">
        <f>Цены!C692</f>
        <v>кг</v>
      </c>
      <c r="E702" s="152">
        <v>1</v>
      </c>
      <c r="F702" s="86">
        <f>Цены!D692</f>
        <v>6</v>
      </c>
      <c r="G702" s="111">
        <f t="shared" si="51"/>
        <v>6</v>
      </c>
      <c r="H702" s="20"/>
    </row>
    <row r="703" spans="1:8" x14ac:dyDescent="0.2">
      <c r="A703" s="5">
        <v>689</v>
      </c>
      <c r="B703" s="153"/>
      <c r="C703" s="84" t="str">
        <f>Цены!B693</f>
        <v>При отсутствии лифта подъем на 1 этаж</v>
      </c>
      <c r="D703" s="85" t="str">
        <f>Цены!C693</f>
        <v>кг</v>
      </c>
      <c r="E703" s="152">
        <v>1</v>
      </c>
      <c r="F703" s="86">
        <f>Цены!D693</f>
        <v>4</v>
      </c>
      <c r="G703" s="111">
        <f t="shared" si="51"/>
        <v>4</v>
      </c>
      <c r="H703" s="20"/>
    </row>
    <row r="704" spans="1:8" x14ac:dyDescent="0.2">
      <c r="A704" s="5">
        <v>690</v>
      </c>
      <c r="B704" s="153"/>
      <c r="C704" s="84" t="str">
        <f>Цены!B694</f>
        <v>Работа/ час прораба  (выезд)</v>
      </c>
      <c r="D704" s="85" t="str">
        <f>Цены!C694</f>
        <v>час</v>
      </c>
      <c r="E704" s="152">
        <v>1</v>
      </c>
      <c r="F704" s="86">
        <f>Цены!D694</f>
        <v>1000</v>
      </c>
      <c r="G704" s="111">
        <f t="shared" si="51"/>
        <v>1000</v>
      </c>
      <c r="H704" s="20"/>
    </row>
    <row r="705" spans="1:8" ht="38.25" x14ac:dyDescent="0.2">
      <c r="A705" s="5">
        <v>691</v>
      </c>
      <c r="B705" s="153"/>
      <c r="C705" s="84" t="str">
        <f>Цены!B695</f>
        <v xml:space="preserve">Комплексные подготовительные работы (Укрытие пленкой дверей/окон, временное освещение, временное водоснабжение, сборка подмостей) </v>
      </c>
      <c r="D705" s="85" t="str">
        <f>Цены!C695</f>
        <v>м2</v>
      </c>
      <c r="E705" s="152">
        <v>1</v>
      </c>
      <c r="F705" s="86">
        <f>Цены!D695</f>
        <v>156</v>
      </c>
      <c r="G705" s="111">
        <f t="shared" si="51"/>
        <v>156</v>
      </c>
      <c r="H705" s="20"/>
    </row>
    <row r="706" spans="1:8" x14ac:dyDescent="0.2">
      <c r="A706" s="5">
        <v>692</v>
      </c>
      <c r="B706" s="153"/>
      <c r="C706" s="154" t="str">
        <f>Цены!B696</f>
        <v>&lt;Запасные строчки&gt;</v>
      </c>
      <c r="D706" s="155">
        <v>0</v>
      </c>
      <c r="E706" s="152">
        <v>0</v>
      </c>
      <c r="F706" s="156">
        <f>Цены!D696</f>
        <v>0</v>
      </c>
      <c r="G706" s="111">
        <f t="shared" si="51"/>
        <v>0</v>
      </c>
      <c r="H706" s="20"/>
    </row>
    <row r="707" spans="1:8" x14ac:dyDescent="0.2">
      <c r="A707" s="5">
        <v>693</v>
      </c>
      <c r="B707" s="153"/>
      <c r="C707" s="154" t="str">
        <f>Цены!B697</f>
        <v>&lt;Запасные строчки&gt;</v>
      </c>
      <c r="D707" s="155">
        <f>Цены!C697</f>
        <v>0</v>
      </c>
      <c r="E707" s="152">
        <v>0</v>
      </c>
      <c r="F707" s="156">
        <f>Цены!D697</f>
        <v>0</v>
      </c>
      <c r="G707" s="111">
        <f>E707*F707</f>
        <v>0</v>
      </c>
      <c r="H707" s="20"/>
    </row>
    <row r="708" spans="1:8" x14ac:dyDescent="0.2">
      <c r="A708" s="5">
        <v>694</v>
      </c>
      <c r="B708" s="153"/>
      <c r="C708" s="154" t="str">
        <f>Цены!B698</f>
        <v>&lt;Запасные строчки&gt;</v>
      </c>
      <c r="D708" s="155">
        <f>Цены!C698</f>
        <v>0</v>
      </c>
      <c r="E708" s="152">
        <v>0</v>
      </c>
      <c r="F708" s="156">
        <f>Цены!D698</f>
        <v>0</v>
      </c>
      <c r="G708" s="111">
        <f>E708*F708</f>
        <v>0</v>
      </c>
      <c r="H708" s="20"/>
    </row>
    <row r="709" spans="1:8" x14ac:dyDescent="0.2">
      <c r="A709" s="5">
        <v>695</v>
      </c>
      <c r="B709" s="9" t="str">
        <f>B684</f>
        <v/>
      </c>
      <c r="C709" s="433" t="s">
        <v>803</v>
      </c>
      <c r="D709" s="433"/>
      <c r="E709" s="433"/>
      <c r="F709" s="433"/>
      <c r="G709" s="112">
        <f>SUMIF(B685:B708,1,G685:G708)</f>
        <v>0</v>
      </c>
      <c r="H709" s="20"/>
    </row>
    <row r="710" spans="1:8" x14ac:dyDescent="0.2">
      <c r="A710" s="5">
        <v>696</v>
      </c>
      <c r="B710" s="7">
        <v>1</v>
      </c>
      <c r="C710" s="437" t="s">
        <v>576</v>
      </c>
      <c r="D710" s="437"/>
      <c r="E710" s="437"/>
      <c r="F710" s="437"/>
      <c r="G710" s="113">
        <f>G709+G683+G584+G518+G332+G170</f>
        <v>0</v>
      </c>
      <c r="H710" s="20"/>
    </row>
    <row r="711" spans="1:8" x14ac:dyDescent="0.2">
      <c r="B711" s="9">
        <v>1</v>
      </c>
      <c r="C711" s="436" t="s">
        <v>984</v>
      </c>
      <c r="D711" s="436"/>
      <c r="E711" s="436"/>
      <c r="F711" s="436"/>
      <c r="G711" s="114">
        <f>G710*Сводная!G30</f>
        <v>0</v>
      </c>
      <c r="H711" s="20"/>
    </row>
    <row r="712" spans="1:8" x14ac:dyDescent="0.2">
      <c r="B712" s="9">
        <v>1</v>
      </c>
      <c r="C712" s="437" t="s">
        <v>969</v>
      </c>
      <c r="D712" s="437"/>
      <c r="E712" s="437"/>
      <c r="F712" s="437"/>
      <c r="G712" s="115">
        <f>G710-G711</f>
        <v>0</v>
      </c>
    </row>
    <row r="713" spans="1:8" ht="14.25" x14ac:dyDescent="0.2">
      <c r="B713" s="9" t="str">
        <f ca="1">IF(IFERROR(FIND("Смета",C5)&gt;0,0),"","1")</f>
        <v/>
      </c>
      <c r="C713" s="13" t="str">
        <f ca="1">IF(IFERROR(FIND("Смета",C5)&gt;0,0),"","Работы согласно акту, выполнены в полном объеме, претензий по качеству и срокам не имею.")</f>
        <v/>
      </c>
      <c r="D713" s="146"/>
      <c r="E713" s="109"/>
      <c r="F713" s="14"/>
      <c r="G713" s="116"/>
      <c r="H713" s="14"/>
    </row>
    <row r="714" spans="1:8" ht="14.25" x14ac:dyDescent="0.2">
      <c r="C714" s="13"/>
      <c r="D714" s="146"/>
      <c r="E714" s="109"/>
      <c r="F714" s="14"/>
      <c r="G714" s="116"/>
      <c r="H714" s="14"/>
    </row>
    <row r="715" spans="1:8" ht="14.25" x14ac:dyDescent="0.2">
      <c r="C715" s="67" t="str">
        <f ca="1">IF(IFERROR(FIND("Смета",C5)&gt;0,0),"Составлено","Сдал")</f>
        <v>Составлено</v>
      </c>
      <c r="D715" s="438" t="str">
        <f ca="1">IF(IFERROR(FIND("Смета",C5)&gt;0,0),"Согласовано","Принял")</f>
        <v>Согласовано</v>
      </c>
      <c r="E715" s="438"/>
      <c r="F715" s="438" t="str">
        <f>IF(IFERROR(FIND("Смета",E5)&gt;0,0),"Согласовано","Принял")</f>
        <v>Принял</v>
      </c>
      <c r="G715" s="438"/>
      <c r="H715" s="146"/>
    </row>
    <row r="716" spans="1:8" ht="14.25" x14ac:dyDescent="0.2">
      <c r="C716" s="13"/>
      <c r="D716" s="146"/>
      <c r="E716" s="109"/>
      <c r="F716" s="14"/>
      <c r="G716" s="116"/>
      <c r="H716" s="14"/>
    </row>
    <row r="717" spans="1:8" ht="14.25" x14ac:dyDescent="0.2">
      <c r="C717" s="13" t="s">
        <v>841</v>
      </c>
      <c r="D717" s="439" t="s">
        <v>842</v>
      </c>
      <c r="E717" s="439"/>
      <c r="F717" s="439" t="s">
        <v>842</v>
      </c>
      <c r="G717" s="439"/>
      <c r="H717" s="146"/>
    </row>
    <row r="718" spans="1:8" x14ac:dyDescent="0.2">
      <c r="C718" s="15" t="s">
        <v>843</v>
      </c>
      <c r="D718" s="434" t="s">
        <v>844</v>
      </c>
      <c r="E718" s="434"/>
      <c r="F718" s="434" t="s">
        <v>844</v>
      </c>
      <c r="G718" s="434"/>
      <c r="H718" s="147"/>
    </row>
  </sheetData>
  <sheetProtection algorithmName="SHA-512" hashValue="+JwYxSBaOLAnw77hA9RHv3+KDzoYLMrVbSHsTebCUax98jcWlEaqymJOjIUyq2yGQ+Q8AsSdSrq7QaDJvEgBdQ==" saltValue="e1lp8I1F7NlV2AfOOVKHbQ==" spinCount="100000" sheet="1" objects="1" scenarios="1" formatColumns="0" formatRows="0" autoFilter="0"/>
  <autoFilter ref="B8:B713" xr:uid="{00000000-0009-0000-0000-000004000000}"/>
  <mergeCells count="43">
    <mergeCell ref="D718:G718"/>
    <mergeCell ref="C709:F709"/>
    <mergeCell ref="C710:F710"/>
    <mergeCell ref="C711:F711"/>
    <mergeCell ref="C712:F712"/>
    <mergeCell ref="D715:G715"/>
    <mergeCell ref="D717:G717"/>
    <mergeCell ref="C683:F683"/>
    <mergeCell ref="C269:G269"/>
    <mergeCell ref="C282:G282"/>
    <mergeCell ref="C332:F332"/>
    <mergeCell ref="C334:G334"/>
    <mergeCell ref="C389:G389"/>
    <mergeCell ref="C459:G459"/>
    <mergeCell ref="C467:G467"/>
    <mergeCell ref="C486:G486"/>
    <mergeCell ref="C503:G503"/>
    <mergeCell ref="C518:F518"/>
    <mergeCell ref="C584:F584"/>
    <mergeCell ref="C207:G207"/>
    <mergeCell ref="I14:L14"/>
    <mergeCell ref="C15:G15"/>
    <mergeCell ref="C41:G41"/>
    <mergeCell ref="C72:G72"/>
    <mergeCell ref="C81:G81"/>
    <mergeCell ref="C100:G100"/>
    <mergeCell ref="C117:G117"/>
    <mergeCell ref="C123:G123"/>
    <mergeCell ref="C150:G150"/>
    <mergeCell ref="C170:F170"/>
    <mergeCell ref="C172:G172"/>
    <mergeCell ref="K5:L5"/>
    <mergeCell ref="C7:G7"/>
    <mergeCell ref="E13:F13"/>
    <mergeCell ref="D3:G3"/>
    <mergeCell ref="D4:G4"/>
    <mergeCell ref="C5:G6"/>
    <mergeCell ref="I5:J5"/>
    <mergeCell ref="C8:G8"/>
    <mergeCell ref="E9:F9"/>
    <mergeCell ref="E10:F10"/>
    <mergeCell ref="E11:F11"/>
    <mergeCell ref="E12:F12"/>
  </mergeCells>
  <conditionalFormatting sqref="C14:G14">
    <cfRule type="colorScale" priority="23">
      <colorScale>
        <cfvo type="min"/>
        <cfvo type="max"/>
        <color rgb="FFB5BCC0"/>
        <color rgb="FFFFD020"/>
      </colorScale>
    </cfRule>
  </conditionalFormatting>
  <conditionalFormatting sqref="C16:G40">
    <cfRule type="expression" dxfId="162" priority="22">
      <formula>$B16=1</formula>
    </cfRule>
  </conditionalFormatting>
  <conditionalFormatting sqref="C42:G71">
    <cfRule type="expression" dxfId="161" priority="21">
      <formula>$B42=1</formula>
    </cfRule>
  </conditionalFormatting>
  <conditionalFormatting sqref="C73:G80">
    <cfRule type="expression" dxfId="160" priority="20">
      <formula>$B73=1</formula>
    </cfRule>
  </conditionalFormatting>
  <conditionalFormatting sqref="C82:G99">
    <cfRule type="expression" dxfId="159" priority="19">
      <formula>$B82=1</formula>
    </cfRule>
  </conditionalFormatting>
  <conditionalFormatting sqref="C101:G116">
    <cfRule type="expression" dxfId="158" priority="18">
      <formula>$B101=1</formula>
    </cfRule>
  </conditionalFormatting>
  <conditionalFormatting sqref="C118:G122">
    <cfRule type="expression" dxfId="157" priority="17">
      <formula>$B118=1</formula>
    </cfRule>
  </conditionalFormatting>
  <conditionalFormatting sqref="C124:G149">
    <cfRule type="expression" dxfId="156" priority="16">
      <formula>$B124=1</formula>
    </cfRule>
  </conditionalFormatting>
  <conditionalFormatting sqref="C151:G169">
    <cfRule type="expression" dxfId="155" priority="15">
      <formula>$B151=1</formula>
    </cfRule>
  </conditionalFormatting>
  <conditionalFormatting sqref="C173:G206">
    <cfRule type="expression" dxfId="154" priority="1">
      <formula>$B173=1</formula>
    </cfRule>
  </conditionalFormatting>
  <conditionalFormatting sqref="C208:G268">
    <cfRule type="expression" dxfId="153" priority="13">
      <formula>$B208=1</formula>
    </cfRule>
  </conditionalFormatting>
  <conditionalFormatting sqref="C270:G281">
    <cfRule type="expression" dxfId="152" priority="12">
      <formula>$B270=1</formula>
    </cfRule>
  </conditionalFormatting>
  <conditionalFormatting sqref="C283:G331">
    <cfRule type="expression" dxfId="151" priority="11">
      <formula>$B283=1</formula>
    </cfRule>
  </conditionalFormatting>
  <conditionalFormatting sqref="C335:G388">
    <cfRule type="expression" dxfId="150" priority="10">
      <formula>$B335=1</formula>
    </cfRule>
  </conditionalFormatting>
  <conditionalFormatting sqref="C390:G458">
    <cfRule type="expression" dxfId="149" priority="9">
      <formula>$B390=1</formula>
    </cfRule>
  </conditionalFormatting>
  <conditionalFormatting sqref="C460:G466">
    <cfRule type="expression" dxfId="148" priority="8">
      <formula>$B460=1</formula>
    </cfRule>
  </conditionalFormatting>
  <conditionalFormatting sqref="C468:G485">
    <cfRule type="expression" dxfId="147" priority="7">
      <formula>$B468=1</formula>
    </cfRule>
  </conditionalFormatting>
  <conditionalFormatting sqref="C487:G502">
    <cfRule type="expression" dxfId="146" priority="6">
      <formula>$B487=1</formula>
    </cfRule>
  </conditionalFormatting>
  <conditionalFormatting sqref="C504:G517">
    <cfRule type="expression" dxfId="145" priority="5">
      <formula>$B504=1</formula>
    </cfRule>
  </conditionalFormatting>
  <conditionalFormatting sqref="C520:G583">
    <cfRule type="expression" dxfId="144" priority="4">
      <formula>$B520=1</formula>
    </cfRule>
  </conditionalFormatting>
  <conditionalFormatting sqref="C586:G682">
    <cfRule type="expression" dxfId="143" priority="3">
      <formula>$B586=1</formula>
    </cfRule>
  </conditionalFormatting>
  <conditionalFormatting sqref="C685:G708">
    <cfRule type="expression" dxfId="142" priority="2">
      <formula>$B685=1</formula>
    </cfRule>
  </conditionalFormatting>
  <dataValidations count="1">
    <dataValidation type="list" allowBlank="1" showInputMessage="1" showErrorMessage="1" sqref="H715" xr:uid="{334B6BB2-AA56-454B-8727-186618411A7C}">
      <formula1>"Согласованно,Принял"</formula1>
    </dataValidation>
  </dataValidations>
  <pageMargins left="0.7" right="0.7" top="0.75" bottom="0.75" header="0.3" footer="0.3"/>
  <pageSetup paperSize="9" fitToHeight="0" orientation="portrait" r:id="rId1"/>
  <rowBreaks count="2" manualBreakCount="2">
    <brk id="58" min="2" max="6" man="1"/>
    <brk id="113" min="2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62648-7615-48BD-A7D5-3231B2402EF8}">
  <sheetPr>
    <pageSetUpPr fitToPage="1"/>
  </sheetPr>
  <dimension ref="A1:L718"/>
  <sheetViews>
    <sheetView topLeftCell="B4" zoomScaleNormal="100" zoomScaleSheetLayoutView="120" workbookViewId="0">
      <selection activeCell="C384" sqref="C384"/>
    </sheetView>
  </sheetViews>
  <sheetFormatPr defaultColWidth="8.85546875" defaultRowHeight="12.75" x14ac:dyDescent="0.2"/>
  <cols>
    <col min="1" max="1" width="4" style="5" hidden="1" customWidth="1"/>
    <col min="2" max="2" width="3.7109375" style="9" customWidth="1"/>
    <col min="3" max="3" width="45.85546875" style="5" customWidth="1"/>
    <col min="4" max="4" width="11.42578125" style="9" customWidth="1"/>
    <col min="5" max="5" width="7.85546875" style="90" customWidth="1"/>
    <col min="6" max="6" width="8.85546875" style="19" customWidth="1"/>
    <col min="7" max="7" width="12.140625" style="117" customWidth="1"/>
    <col min="8" max="8" width="4" style="19" customWidth="1"/>
    <col min="9" max="9" width="11.85546875" style="5" bestFit="1" customWidth="1"/>
    <col min="10" max="10" width="12.140625" style="5" bestFit="1" customWidth="1"/>
    <col min="11" max="11" width="11.85546875" style="5" bestFit="1" customWidth="1"/>
    <col min="12" max="12" width="12.140625" style="5" bestFit="1" customWidth="1"/>
    <col min="13" max="16384" width="8.85546875" style="5"/>
  </cols>
  <sheetData>
    <row r="1" spans="1:12" customFormat="1" ht="30.75" hidden="1" customHeight="1" x14ac:dyDescent="0.25">
      <c r="B1" s="267"/>
      <c r="C1" s="267" t="str">
        <f ca="1">RIGHT(CELL("ИМЯФАЙЛА",B1),LEN(CELL("имяфайла",B1))-SEARCH("]",CELL("имяфайла",B1),1))</f>
        <v>15</v>
      </c>
      <c r="D1" s="2"/>
      <c r="E1" s="106"/>
      <c r="G1" s="106"/>
    </row>
    <row r="2" spans="1:12" customFormat="1" ht="30.75" hidden="1" customHeight="1" x14ac:dyDescent="0.25">
      <c r="B2" s="2"/>
      <c r="D2" s="2"/>
      <c r="E2" s="106"/>
      <c r="G2" s="106"/>
    </row>
    <row r="3" spans="1:12" customFormat="1" ht="30.75" hidden="1" customHeight="1" x14ac:dyDescent="0.3">
      <c r="B3" s="2"/>
      <c r="D3" s="423"/>
      <c r="E3" s="423"/>
      <c r="F3" s="423"/>
      <c r="G3" s="423"/>
      <c r="J3" s="1"/>
      <c r="K3" s="1"/>
      <c r="L3" s="1"/>
    </row>
    <row r="4" spans="1:12" customFormat="1" ht="30.75" customHeight="1" x14ac:dyDescent="0.3">
      <c r="B4" s="2"/>
      <c r="D4" s="424"/>
      <c r="E4" s="424"/>
      <c r="F4" s="424"/>
      <c r="G4" s="424"/>
      <c r="J4" s="1"/>
      <c r="K4" s="1"/>
      <c r="L4" s="1"/>
    </row>
    <row r="5" spans="1:12" customFormat="1" ht="18" x14ac:dyDescent="0.25">
      <c r="B5" s="2"/>
      <c r="C5" s="441" t="str">
        <f ca="1">IF(Сводная!B34="Акт",Сводная!C25,Сводная!C24)</f>
        <v xml:space="preserve"> Смета от 29 Июль 2026 года</v>
      </c>
      <c r="D5" s="441"/>
      <c r="E5" s="441"/>
      <c r="F5" s="441"/>
      <c r="G5" s="441"/>
      <c r="H5" s="18"/>
      <c r="I5" s="419" t="s">
        <v>979</v>
      </c>
      <c r="J5" s="419"/>
      <c r="K5" s="419" t="s">
        <v>49</v>
      </c>
      <c r="L5" s="419"/>
    </row>
    <row r="6" spans="1:12" customFormat="1" ht="15.75" customHeight="1" x14ac:dyDescent="0.25">
      <c r="B6" s="2"/>
      <c r="C6" s="441"/>
      <c r="D6" s="441"/>
      <c r="E6" s="441"/>
      <c r="F6" s="441"/>
      <c r="G6" s="441"/>
      <c r="H6" s="18"/>
      <c r="I6" s="94" t="s">
        <v>980</v>
      </c>
      <c r="J6" s="95" t="s">
        <v>981</v>
      </c>
      <c r="K6" s="94" t="s">
        <v>980</v>
      </c>
      <c r="L6" s="95" t="s">
        <v>981</v>
      </c>
    </row>
    <row r="7" spans="1:12" customFormat="1" ht="15" x14ac:dyDescent="0.25">
      <c r="B7" s="2"/>
      <c r="C7" s="420" t="str">
        <f ca="1">IF(Сводная!B34="Акт",Сводная!C27,Сводная!C26)</f>
        <v>Приложение №1 к договору №  от 29 Июль 2026 года</v>
      </c>
      <c r="D7" s="420"/>
      <c r="E7" s="420"/>
      <c r="F7" s="420"/>
      <c r="G7" s="420"/>
      <c r="H7" s="16"/>
      <c r="I7" s="149"/>
      <c r="J7" s="149"/>
      <c r="K7" s="149"/>
      <c r="L7" s="149"/>
    </row>
    <row r="8" spans="1:12" customFormat="1" ht="15" x14ac:dyDescent="0.25">
      <c r="B8" s="216"/>
      <c r="C8" s="420">
        <f>Сводная!C28</f>
        <v>0</v>
      </c>
      <c r="D8" s="420"/>
      <c r="E8" s="420"/>
      <c r="F8" s="420"/>
      <c r="G8" s="420"/>
      <c r="H8" s="16"/>
      <c r="I8" s="149"/>
      <c r="J8" s="149"/>
      <c r="K8" s="149"/>
      <c r="L8" s="149"/>
    </row>
    <row r="9" spans="1:12" customFormat="1" ht="15" x14ac:dyDescent="0.25">
      <c r="B9" s="2">
        <v>1</v>
      </c>
      <c r="C9" s="386" t="s">
        <v>823</v>
      </c>
      <c r="D9" s="395">
        <f>ROUND(2*(G10+G9),2)</f>
        <v>0</v>
      </c>
      <c r="E9" s="426" t="s">
        <v>821</v>
      </c>
      <c r="F9" s="426">
        <f>ROUND(2*(I10+I9),2)</f>
        <v>0</v>
      </c>
      <c r="G9" s="388"/>
      <c r="H9" s="17"/>
      <c r="I9" s="149"/>
      <c r="J9" s="149"/>
      <c r="K9" s="149"/>
      <c r="L9" s="149"/>
    </row>
    <row r="10" spans="1:12" customFormat="1" ht="15" x14ac:dyDescent="0.25">
      <c r="B10" s="2">
        <v>1</v>
      </c>
      <c r="C10" s="386" t="s">
        <v>824</v>
      </c>
      <c r="D10" s="395">
        <f>G9*G10</f>
        <v>0</v>
      </c>
      <c r="E10" s="426" t="s">
        <v>820</v>
      </c>
      <c r="F10" s="426">
        <f>ROUND(I9*I10,2)</f>
        <v>0</v>
      </c>
      <c r="G10" s="388"/>
      <c r="H10" s="17"/>
      <c r="I10" s="149"/>
      <c r="J10" s="150"/>
      <c r="K10" s="149"/>
      <c r="L10" s="150"/>
    </row>
    <row r="11" spans="1:12" customFormat="1" ht="15" x14ac:dyDescent="0.25">
      <c r="B11" s="2">
        <v>1</v>
      </c>
      <c r="C11" s="386" t="s">
        <v>827</v>
      </c>
      <c r="D11" s="387">
        <f>ROUND(D9*G11,2)</f>
        <v>0</v>
      </c>
      <c r="E11" s="426" t="s">
        <v>819</v>
      </c>
      <c r="F11" s="426">
        <f>ROUND(2*(I9*I11+I10*I11),2)</f>
        <v>0</v>
      </c>
      <c r="G11" s="388"/>
      <c r="H11" s="17"/>
      <c r="I11" s="149"/>
      <c r="J11" s="150"/>
      <c r="K11" s="149"/>
      <c r="L11" s="150"/>
    </row>
    <row r="12" spans="1:12" customFormat="1" ht="15.75" thickBot="1" x14ac:dyDescent="0.3">
      <c r="B12" s="2">
        <v>1</v>
      </c>
      <c r="C12" s="389" t="s">
        <v>828</v>
      </c>
      <c r="D12" s="390">
        <f>ROUND(D11-G12,2)</f>
        <v>0</v>
      </c>
      <c r="E12" s="427" t="s">
        <v>818</v>
      </c>
      <c r="F12" s="427">
        <f>ROUND(F11-I12,2)</f>
        <v>0</v>
      </c>
      <c r="G12" s="391">
        <f>I7*J7+I8*J8+I9*J9+I10*J10+I11*J11+I12*J12+K7*L7+K8*L8+K9*L9+K10*L10+K11*L11+K12*L12</f>
        <v>0</v>
      </c>
      <c r="H12" s="17"/>
      <c r="I12" s="149"/>
      <c r="J12" s="150"/>
      <c r="K12" s="149"/>
      <c r="L12" s="150"/>
    </row>
    <row r="13" spans="1:12" customFormat="1" ht="15.75" thickBot="1" x14ac:dyDescent="0.3">
      <c r="B13" s="2">
        <v>1</v>
      </c>
      <c r="C13" s="132" t="s">
        <v>817</v>
      </c>
      <c r="D13" s="142">
        <f>G712</f>
        <v>0</v>
      </c>
      <c r="E13" s="442" t="s">
        <v>822</v>
      </c>
      <c r="F13" s="443">
        <f>I709</f>
        <v>0</v>
      </c>
      <c r="G13" s="134">
        <f>L13*2+K13</f>
        <v>0</v>
      </c>
      <c r="H13" s="17"/>
      <c r="I13" s="92">
        <f>SUM(I7:I12)</f>
        <v>0</v>
      </c>
      <c r="J13" s="93">
        <f>SUM(J7:J12)</f>
        <v>0</v>
      </c>
      <c r="K13" s="92">
        <f>SUM(K7:K12)</f>
        <v>0</v>
      </c>
      <c r="L13" s="93">
        <f>SUM(L7:L12)</f>
        <v>0</v>
      </c>
    </row>
    <row r="14" spans="1:12" ht="26.25" customHeight="1" thickBot="1" x14ac:dyDescent="0.25">
      <c r="B14" s="103" t="str">
        <f>IF(SUM(B15:B169)&gt;0,1,"")</f>
        <v/>
      </c>
      <c r="C14" s="62" t="str">
        <f ca="1">C1&amp;". Демонтажные работы"</f>
        <v>15. Демонтажные работы</v>
      </c>
      <c r="D14" s="63" t="s">
        <v>804</v>
      </c>
      <c r="E14" s="63" t="s">
        <v>531</v>
      </c>
      <c r="F14" s="64" t="s">
        <v>805</v>
      </c>
      <c r="G14" s="123" t="s">
        <v>578</v>
      </c>
      <c r="H14" s="20"/>
      <c r="I14" s="429" t="s">
        <v>982</v>
      </c>
      <c r="J14" s="429"/>
      <c r="K14" s="429"/>
      <c r="L14" s="429"/>
    </row>
    <row r="15" spans="1:12" ht="12.75" customHeight="1" x14ac:dyDescent="0.2">
      <c r="A15" s="5">
        <v>1</v>
      </c>
      <c r="B15" s="143" t="str">
        <f>IF(SUM(B16:B40)&gt;0,1,"")</f>
        <v/>
      </c>
      <c r="C15" s="430" t="s">
        <v>131</v>
      </c>
      <c r="D15" s="431"/>
      <c r="E15" s="431"/>
      <c r="F15" s="431"/>
      <c r="G15" s="432"/>
      <c r="H15" s="20"/>
    </row>
    <row r="16" spans="1:12" ht="13.5" customHeight="1" x14ac:dyDescent="0.2">
      <c r="A16" s="5">
        <v>2</v>
      </c>
      <c r="B16" s="151"/>
      <c r="C16" s="217" t="str">
        <f>Цены!B6</f>
        <v>Демонтаж плинтуса</v>
      </c>
      <c r="D16" s="85" t="str">
        <f>Цены!C6</f>
        <v>м/п</v>
      </c>
      <c r="E16" s="152">
        <f>D9-I13</f>
        <v>0</v>
      </c>
      <c r="F16" s="86">
        <f>Цены!E6</f>
        <v>99</v>
      </c>
      <c r="G16" s="111">
        <f t="shared" ref="G16:G40" si="0">E16*F16</f>
        <v>0</v>
      </c>
      <c r="H16" s="20"/>
    </row>
    <row r="17" spans="1:8" x14ac:dyDescent="0.2">
      <c r="A17" s="5">
        <v>3</v>
      </c>
      <c r="B17" s="151"/>
      <c r="C17" s="217" t="str">
        <f>Цены!B7</f>
        <v>Удаление слоев из керамзита, песка</v>
      </c>
      <c r="D17" s="85" t="str">
        <f>Цены!C7</f>
        <v>м2</v>
      </c>
      <c r="E17" s="152">
        <f t="shared" ref="E17:E25" si="1">$D$10</f>
        <v>0</v>
      </c>
      <c r="F17" s="86">
        <f>Цены!E7</f>
        <v>156</v>
      </c>
      <c r="G17" s="111">
        <f t="shared" si="0"/>
        <v>0</v>
      </c>
      <c r="H17" s="20"/>
    </row>
    <row r="18" spans="1:8" x14ac:dyDescent="0.2">
      <c r="A18" s="5">
        <v>4</v>
      </c>
      <c r="B18" s="151"/>
      <c r="C18" s="217" t="str">
        <f>Цены!B8</f>
        <v xml:space="preserve">Устранение мелких дифектов пола </v>
      </c>
      <c r="D18" s="85" t="str">
        <f>Цены!C8</f>
        <v>м2</v>
      </c>
      <c r="E18" s="152">
        <f t="shared" si="1"/>
        <v>0</v>
      </c>
      <c r="F18" s="86">
        <f>Цены!E8</f>
        <v>167</v>
      </c>
      <c r="G18" s="111">
        <f t="shared" si="0"/>
        <v>0</v>
      </c>
      <c r="H18" s="20"/>
    </row>
    <row r="19" spans="1:8" x14ac:dyDescent="0.2">
      <c r="A19" s="5">
        <v>5</v>
      </c>
      <c r="B19" s="151"/>
      <c r="C19" s="217" t="str">
        <f>Цены!B9</f>
        <v>Демонтаж ламината, паркетной доски</v>
      </c>
      <c r="D19" s="85" t="str">
        <f>Цены!C9</f>
        <v>м2</v>
      </c>
      <c r="E19" s="152">
        <f t="shared" si="1"/>
        <v>0</v>
      </c>
      <c r="F19" s="86">
        <f>Цены!E9</f>
        <v>173</v>
      </c>
      <c r="G19" s="111">
        <f t="shared" si="0"/>
        <v>0</v>
      </c>
      <c r="H19" s="20"/>
    </row>
    <row r="20" spans="1:8" x14ac:dyDescent="0.2">
      <c r="A20" s="5">
        <v>6</v>
      </c>
      <c r="B20" s="151"/>
      <c r="C20" s="217" t="str">
        <f>Цены!B10</f>
        <v>Демонтаж паркета штучного</v>
      </c>
      <c r="D20" s="85" t="str">
        <f>Цены!C10</f>
        <v>м2</v>
      </c>
      <c r="E20" s="152">
        <f t="shared" si="1"/>
        <v>0</v>
      </c>
      <c r="F20" s="86">
        <f>Цены!E10</f>
        <v>332</v>
      </c>
      <c r="G20" s="111">
        <f t="shared" si="0"/>
        <v>0</v>
      </c>
      <c r="H20" s="20"/>
    </row>
    <row r="21" spans="1:8" x14ac:dyDescent="0.2">
      <c r="A21" s="5">
        <v>7</v>
      </c>
      <c r="B21" s="151"/>
      <c r="C21" s="217" t="str">
        <f>Цены!B11</f>
        <v>Демонтаж паркета щитового</v>
      </c>
      <c r="D21" s="85" t="str">
        <f>Цены!C11</f>
        <v>м2</v>
      </c>
      <c r="E21" s="152">
        <f t="shared" si="1"/>
        <v>0</v>
      </c>
      <c r="F21" s="86">
        <f>Цены!E11</f>
        <v>332</v>
      </c>
      <c r="G21" s="111">
        <f t="shared" si="0"/>
        <v>0</v>
      </c>
      <c r="H21" s="20"/>
    </row>
    <row r="22" spans="1:8" x14ac:dyDescent="0.2">
      <c r="A22" s="5">
        <v>8</v>
      </c>
      <c r="B22" s="151"/>
      <c r="C22" s="217" t="str">
        <f>Цены!B12</f>
        <v>Демонтаж деревянных полов</v>
      </c>
      <c r="D22" s="85" t="str">
        <f>Цены!C12</f>
        <v>м2</v>
      </c>
      <c r="E22" s="152">
        <f t="shared" si="1"/>
        <v>0</v>
      </c>
      <c r="F22" s="86">
        <f>Цены!E12</f>
        <v>398</v>
      </c>
      <c r="G22" s="111">
        <f t="shared" si="0"/>
        <v>0</v>
      </c>
      <c r="H22" s="20"/>
    </row>
    <row r="23" spans="1:8" x14ac:dyDescent="0.2">
      <c r="A23" s="5">
        <v>9</v>
      </c>
      <c r="B23" s="151"/>
      <c r="C23" s="217" t="str">
        <f>Цены!B13</f>
        <v>Демонтаж линолеума, ковролина на клею</v>
      </c>
      <c r="D23" s="85" t="str">
        <f>Цены!C13</f>
        <v>м2</v>
      </c>
      <c r="E23" s="152">
        <f t="shared" si="1"/>
        <v>0</v>
      </c>
      <c r="F23" s="86">
        <f>Цены!E13</f>
        <v>216</v>
      </c>
      <c r="G23" s="111">
        <f t="shared" si="0"/>
        <v>0</v>
      </c>
      <c r="H23" s="20"/>
    </row>
    <row r="24" spans="1:8" x14ac:dyDescent="0.2">
      <c r="A24" s="5">
        <v>10</v>
      </c>
      <c r="B24" s="151"/>
      <c r="C24" s="217" t="str">
        <f>Цены!B14</f>
        <v>Демонтаж линолеума, ковролина</v>
      </c>
      <c r="D24" s="85" t="str">
        <f>Цены!C14</f>
        <v>м2</v>
      </c>
      <c r="E24" s="152">
        <f t="shared" si="1"/>
        <v>0</v>
      </c>
      <c r="F24" s="86">
        <f>Цены!E14</f>
        <v>138</v>
      </c>
      <c r="G24" s="111">
        <f t="shared" si="0"/>
        <v>0</v>
      </c>
      <c r="H24" s="20"/>
    </row>
    <row r="25" spans="1:8" x14ac:dyDescent="0.2">
      <c r="A25" s="5">
        <v>11</v>
      </c>
      <c r="B25" s="151"/>
      <c r="C25" s="217" t="str">
        <f>Цены!B15</f>
        <v>Демонтаж фанеры, ДВП</v>
      </c>
      <c r="D25" s="85" t="str">
        <f>Цены!C15</f>
        <v>м2</v>
      </c>
      <c r="E25" s="152">
        <f t="shared" si="1"/>
        <v>0</v>
      </c>
      <c r="F25" s="86">
        <f>Цены!E15</f>
        <v>218</v>
      </c>
      <c r="G25" s="111">
        <f t="shared" si="0"/>
        <v>0</v>
      </c>
      <c r="H25" s="20"/>
    </row>
    <row r="26" spans="1:8" x14ac:dyDescent="0.2">
      <c r="A26" s="5">
        <v>12</v>
      </c>
      <c r="B26" s="151"/>
      <c r="C26" s="217" t="str">
        <f>Цены!B16</f>
        <v>Демонтаж лаг</v>
      </c>
      <c r="D26" s="85" t="str">
        <f>Цены!C16</f>
        <v>м/п</v>
      </c>
      <c r="E26" s="152">
        <f>$G$9*$G$10/0.4</f>
        <v>0</v>
      </c>
      <c r="F26" s="86">
        <f>Цены!E16</f>
        <v>233</v>
      </c>
      <c r="G26" s="111">
        <f t="shared" si="0"/>
        <v>0</v>
      </c>
      <c r="H26" s="20"/>
    </row>
    <row r="27" spans="1:8" ht="14.25" customHeight="1" x14ac:dyDescent="0.2">
      <c r="A27" s="5">
        <v>13</v>
      </c>
      <c r="B27" s="151"/>
      <c r="C27" s="217" t="str">
        <f>Цены!B17</f>
        <v>Демонтаж подложки из ДВП обмазанной битумной мастикой</v>
      </c>
      <c r="D27" s="85" t="str">
        <f>Цены!C17</f>
        <v>м2</v>
      </c>
      <c r="E27" s="152">
        <f>$D$10</f>
        <v>0</v>
      </c>
      <c r="F27" s="86">
        <f>Цены!E17</f>
        <v>294</v>
      </c>
      <c r="G27" s="111">
        <f t="shared" si="0"/>
        <v>0</v>
      </c>
      <c r="H27" s="20"/>
    </row>
    <row r="28" spans="1:8" x14ac:dyDescent="0.2">
      <c r="A28" s="5">
        <v>14</v>
      </c>
      <c r="B28" s="151"/>
      <c r="C28" s="217" t="str">
        <f>Цены!B18</f>
        <v>Демонтаж покрытия из битумной мастики</v>
      </c>
      <c r="D28" s="85" t="str">
        <f>Цены!C18</f>
        <v>м2</v>
      </c>
      <c r="E28" s="152">
        <f>$D$10</f>
        <v>0</v>
      </c>
      <c r="F28" s="86">
        <f>Цены!E18</f>
        <v>375</v>
      </c>
      <c r="G28" s="111">
        <f t="shared" si="0"/>
        <v>0</v>
      </c>
      <c r="H28" s="20"/>
    </row>
    <row r="29" spans="1:8" x14ac:dyDescent="0.2">
      <c r="A29" s="5">
        <v>15</v>
      </c>
      <c r="B29" s="151"/>
      <c r="C29" s="217" t="str">
        <f>Цены!B19</f>
        <v>Расчистка пола от засыпки и шумоизоляции</v>
      </c>
      <c r="D29" s="85" t="str">
        <f>Цены!C19</f>
        <v>м2</v>
      </c>
      <c r="E29" s="152">
        <f>$D$10</f>
        <v>0</v>
      </c>
      <c r="F29" s="86">
        <f>Цены!E19</f>
        <v>294</v>
      </c>
      <c r="G29" s="111">
        <f t="shared" si="0"/>
        <v>0</v>
      </c>
      <c r="H29" s="20"/>
    </row>
    <row r="30" spans="1:8" x14ac:dyDescent="0.2">
      <c r="A30" s="5">
        <v>16</v>
      </c>
      <c r="B30" s="151"/>
      <c r="C30" s="217" t="str">
        <f>Цены!B20</f>
        <v xml:space="preserve">Демонтаж плиточного клея </v>
      </c>
      <c r="D30" s="85" t="str">
        <f>Цены!C20</f>
        <v>м2</v>
      </c>
      <c r="E30" s="152">
        <f>$D$10</f>
        <v>0</v>
      </c>
      <c r="F30" s="86">
        <f>Цены!E20</f>
        <v>438</v>
      </c>
      <c r="G30" s="111">
        <f t="shared" si="0"/>
        <v>0</v>
      </c>
      <c r="H30" s="20"/>
    </row>
    <row r="31" spans="1:8" x14ac:dyDescent="0.2">
      <c r="A31" s="5">
        <v>17</v>
      </c>
      <c r="B31" s="151"/>
      <c r="C31" s="217" t="str">
        <f>Цены!B21</f>
        <v>Расшивка плиточных швов (пол)</v>
      </c>
      <c r="D31" s="85" t="str">
        <f>Цены!C21</f>
        <v>м/п</v>
      </c>
      <c r="E31" s="152">
        <f>$D$9</f>
        <v>0</v>
      </c>
      <c r="F31" s="86">
        <f>Цены!E21</f>
        <v>381</v>
      </c>
      <c r="G31" s="111">
        <f t="shared" si="0"/>
        <v>0</v>
      </c>
      <c r="H31" s="20"/>
    </row>
    <row r="32" spans="1:8" x14ac:dyDescent="0.2">
      <c r="A32" s="5">
        <v>18</v>
      </c>
      <c r="B32" s="151"/>
      <c r="C32" s="217" t="str">
        <f>Цены!B22</f>
        <v>Демонтаж плинтуса из плитки</v>
      </c>
      <c r="D32" s="85" t="str">
        <f>Цены!C22</f>
        <v>м/п</v>
      </c>
      <c r="E32" s="152">
        <f>D9-I13</f>
        <v>0</v>
      </c>
      <c r="F32" s="86">
        <f>Цены!E22</f>
        <v>449</v>
      </c>
      <c r="G32" s="111">
        <f t="shared" si="0"/>
        <v>0</v>
      </c>
      <c r="H32" s="20"/>
    </row>
    <row r="33" spans="1:8" x14ac:dyDescent="0.2">
      <c r="A33" s="5">
        <v>19</v>
      </c>
      <c r="B33" s="151"/>
      <c r="C33" s="217" t="str">
        <f>Цены!B23</f>
        <v>Демонтаж порога из плитки</v>
      </c>
      <c r="D33" s="85" t="str">
        <f>Цены!C23</f>
        <v>м/п</v>
      </c>
      <c r="E33" s="152">
        <f>$I$7</f>
        <v>0</v>
      </c>
      <c r="F33" s="86">
        <f>Цены!E23</f>
        <v>596</v>
      </c>
      <c r="G33" s="111">
        <f t="shared" si="0"/>
        <v>0</v>
      </c>
      <c r="H33" s="20"/>
    </row>
    <row r="34" spans="1:8" x14ac:dyDescent="0.2">
      <c r="A34" s="5">
        <v>20</v>
      </c>
      <c r="B34" s="151"/>
      <c r="C34" s="217" t="str">
        <f>Цены!B24</f>
        <v>Демонтаж плитки</v>
      </c>
      <c r="D34" s="85" t="str">
        <f>Цены!C24</f>
        <v>м2</v>
      </c>
      <c r="E34" s="152">
        <f>$D$10</f>
        <v>0</v>
      </c>
      <c r="F34" s="86">
        <f>Цены!E24</f>
        <v>449</v>
      </c>
      <c r="G34" s="111">
        <f t="shared" si="0"/>
        <v>0</v>
      </c>
      <c r="H34" s="20"/>
    </row>
    <row r="35" spans="1:8" x14ac:dyDescent="0.2">
      <c r="A35" s="5">
        <v>21</v>
      </c>
      <c r="B35" s="151"/>
      <c r="C35" s="217" t="str">
        <f>Цены!B25</f>
        <v>Демонтаж бетонного бортика</v>
      </c>
      <c r="D35" s="85" t="str">
        <f>Цены!C25</f>
        <v>м/п</v>
      </c>
      <c r="E35" s="152">
        <f>$D$9</f>
        <v>0</v>
      </c>
      <c r="F35" s="86">
        <f>Цены!E25</f>
        <v>953</v>
      </c>
      <c r="G35" s="111">
        <f t="shared" si="0"/>
        <v>0</v>
      </c>
      <c r="H35" s="20"/>
    </row>
    <row r="36" spans="1:8" x14ac:dyDescent="0.2">
      <c r="A36" s="5">
        <v>22</v>
      </c>
      <c r="B36" s="151"/>
      <c r="C36" s="217" t="str">
        <f>Цены!B26</f>
        <v>Демонтаж стяжки до 4 см</v>
      </c>
      <c r="D36" s="85" t="str">
        <f>Цены!C26</f>
        <v>м2</v>
      </c>
      <c r="E36" s="152">
        <f>$D$10</f>
        <v>0</v>
      </c>
      <c r="F36" s="86">
        <f>Цены!E26</f>
        <v>597</v>
      </c>
      <c r="G36" s="111">
        <f t="shared" si="0"/>
        <v>0</v>
      </c>
      <c r="H36" s="20"/>
    </row>
    <row r="37" spans="1:8" x14ac:dyDescent="0.2">
      <c r="A37" s="5">
        <v>23</v>
      </c>
      <c r="B37" s="151"/>
      <c r="C37" s="217" t="str">
        <f>Цены!B27</f>
        <v>Демонтаж стяжки до 6 см</v>
      </c>
      <c r="D37" s="85" t="str">
        <f>Цены!C27</f>
        <v>м2</v>
      </c>
      <c r="E37" s="152">
        <f>$D$10</f>
        <v>0</v>
      </c>
      <c r="F37" s="86">
        <f>Цены!E27</f>
        <v>747</v>
      </c>
      <c r="G37" s="111">
        <f t="shared" si="0"/>
        <v>0</v>
      </c>
      <c r="H37" s="20"/>
    </row>
    <row r="38" spans="1:8" x14ac:dyDescent="0.2">
      <c r="A38" s="5">
        <v>24</v>
      </c>
      <c r="B38" s="151"/>
      <c r="C38" s="217" t="str">
        <f>Цены!B28</f>
        <v>Разборка гидроизоляции</v>
      </c>
      <c r="D38" s="85" t="str">
        <f>Цены!C28</f>
        <v>м2</v>
      </c>
      <c r="E38" s="152">
        <f>$D$10</f>
        <v>0</v>
      </c>
      <c r="F38" s="86">
        <f>Цены!E28</f>
        <v>261</v>
      </c>
      <c r="G38" s="111">
        <f t="shared" si="0"/>
        <v>0</v>
      </c>
      <c r="H38" s="20"/>
    </row>
    <row r="39" spans="1:8" x14ac:dyDescent="0.2">
      <c r="A39" s="5">
        <v>25</v>
      </c>
      <c r="B39" s="151"/>
      <c r="C39" s="217" t="str">
        <f>Цены!B29</f>
        <v>Сухая уборка полов под  метлу, щетку</v>
      </c>
      <c r="D39" s="85" t="str">
        <f>Цены!C29</f>
        <v>м2</v>
      </c>
      <c r="E39" s="152">
        <f>$D$10</f>
        <v>0</v>
      </c>
      <c r="F39" s="86">
        <f>Цены!E29</f>
        <v>90</v>
      </c>
      <c r="G39" s="111">
        <f t="shared" si="0"/>
        <v>0</v>
      </c>
      <c r="H39" s="20"/>
    </row>
    <row r="40" spans="1:8" x14ac:dyDescent="0.2">
      <c r="A40" s="5">
        <v>26</v>
      </c>
      <c r="B40" s="151"/>
      <c r="C40" s="84" t="str">
        <f>Цены!B30</f>
        <v>Ремонт дощатых полов (протяжка саморезами)</v>
      </c>
      <c r="D40" s="85" t="str">
        <f>Цены!C30</f>
        <v>м2</v>
      </c>
      <c r="E40" s="152">
        <f>$D$10</f>
        <v>0</v>
      </c>
      <c r="F40" s="86">
        <f>Цены!E30</f>
        <v>383</v>
      </c>
      <c r="G40" s="111">
        <f t="shared" si="0"/>
        <v>0</v>
      </c>
      <c r="H40" s="20"/>
    </row>
    <row r="41" spans="1:8" x14ac:dyDescent="0.2">
      <c r="A41" s="5">
        <v>27</v>
      </c>
      <c r="B41" s="9" t="str">
        <f>IF(SUM(B42:B71)&gt;0,1,"")</f>
        <v/>
      </c>
      <c r="C41" s="428" t="s">
        <v>24</v>
      </c>
      <c r="D41" s="428"/>
      <c r="E41" s="428"/>
      <c r="F41" s="428"/>
      <c r="G41" s="428"/>
      <c r="H41" s="20"/>
    </row>
    <row r="42" spans="1:8" x14ac:dyDescent="0.2">
      <c r="A42" s="5">
        <v>28</v>
      </c>
      <c r="B42" s="151"/>
      <c r="C42" s="84" t="str">
        <f>Цены!B32</f>
        <v>Демонтаж пластикового уголка</v>
      </c>
      <c r="D42" s="85" t="str">
        <f>Цены!C32</f>
        <v>м/п</v>
      </c>
      <c r="E42" s="152">
        <f>$G$13</f>
        <v>0</v>
      </c>
      <c r="F42" s="86">
        <f>Цены!E32</f>
        <v>80</v>
      </c>
      <c r="G42" s="111">
        <f t="shared" ref="G42:G71" si="2">E42*F42</f>
        <v>0</v>
      </c>
      <c r="H42" s="20"/>
    </row>
    <row r="43" spans="1:8" x14ac:dyDescent="0.2">
      <c r="A43" s="5">
        <v>29</v>
      </c>
      <c r="B43" s="151"/>
      <c r="C43" s="84" t="str">
        <f>Цены!B33</f>
        <v>Снятие обоев (стены)</v>
      </c>
      <c r="D43" s="85" t="str">
        <f>Цены!C33</f>
        <v>м2</v>
      </c>
      <c r="E43" s="152">
        <f>D12</f>
        <v>0</v>
      </c>
      <c r="F43" s="86">
        <f>Цены!E33</f>
        <v>188</v>
      </c>
      <c r="G43" s="111">
        <f t="shared" si="2"/>
        <v>0</v>
      </c>
      <c r="H43" s="20"/>
    </row>
    <row r="44" spans="1:8" x14ac:dyDescent="0.2">
      <c r="A44" s="5">
        <v>30</v>
      </c>
      <c r="B44" s="151"/>
      <c r="C44" s="84" t="str">
        <f>Цены!B34</f>
        <v>Снятие многослойных трудноотделяемых обоев</v>
      </c>
      <c r="D44" s="85" t="str">
        <f>Цены!C34</f>
        <v>м2</v>
      </c>
      <c r="E44" s="152">
        <f t="shared" ref="E44:E49" si="3">$D$12</f>
        <v>0</v>
      </c>
      <c r="F44" s="86">
        <f>Цены!E34</f>
        <v>419</v>
      </c>
      <c r="G44" s="111">
        <f t="shared" si="2"/>
        <v>0</v>
      </c>
      <c r="H44" s="20"/>
    </row>
    <row r="45" spans="1:8" x14ac:dyDescent="0.2">
      <c r="A45" s="5">
        <v>31</v>
      </c>
      <c r="B45" s="151"/>
      <c r="C45" s="84" t="str">
        <f>Цены!B35</f>
        <v>Снятие побелки</v>
      </c>
      <c r="D45" s="85" t="str">
        <f>Цены!C35</f>
        <v>м2</v>
      </c>
      <c r="E45" s="152">
        <f t="shared" si="3"/>
        <v>0</v>
      </c>
      <c r="F45" s="86">
        <f>Цены!E35</f>
        <v>336</v>
      </c>
      <c r="G45" s="111">
        <f t="shared" si="2"/>
        <v>0</v>
      </c>
      <c r="H45" s="20"/>
    </row>
    <row r="46" spans="1:8" x14ac:dyDescent="0.2">
      <c r="A46" s="5">
        <v>32</v>
      </c>
      <c r="B46" s="151"/>
      <c r="C46" s="84" t="str">
        <f>Цены!B36</f>
        <v>Очистка краски со стен ВЭ</v>
      </c>
      <c r="D46" s="85" t="str">
        <f>Цены!C36</f>
        <v>м2</v>
      </c>
      <c r="E46" s="152">
        <f t="shared" si="3"/>
        <v>0</v>
      </c>
      <c r="F46" s="86">
        <f>Цены!E36</f>
        <v>294</v>
      </c>
      <c r="G46" s="111">
        <f t="shared" si="2"/>
        <v>0</v>
      </c>
      <c r="H46" s="20"/>
    </row>
    <row r="47" spans="1:8" x14ac:dyDescent="0.2">
      <c r="A47" s="5">
        <v>33</v>
      </c>
      <c r="B47" s="151"/>
      <c r="C47" s="84" t="str">
        <f>Цены!B37</f>
        <v>Очистка масляной краски со стен</v>
      </c>
      <c r="D47" s="85" t="str">
        <f>Цены!C37</f>
        <v>м2</v>
      </c>
      <c r="E47" s="152">
        <f t="shared" si="3"/>
        <v>0</v>
      </c>
      <c r="F47" s="86">
        <f>Цены!E37</f>
        <v>576</v>
      </c>
      <c r="G47" s="111">
        <f t="shared" si="2"/>
        <v>0</v>
      </c>
      <c r="H47" s="20"/>
    </row>
    <row r="48" spans="1:8" x14ac:dyDescent="0.2">
      <c r="A48" s="5">
        <v>34</v>
      </c>
      <c r="B48" s="151"/>
      <c r="C48" s="84" t="str">
        <f>Цены!B38</f>
        <v>Очистка стен от "жидких" обоев</v>
      </c>
      <c r="D48" s="85" t="str">
        <f>Цены!C38</f>
        <v>м2</v>
      </c>
      <c r="E48" s="152">
        <f t="shared" si="3"/>
        <v>0</v>
      </c>
      <c r="F48" s="86">
        <f>Цены!E38</f>
        <v>234</v>
      </c>
      <c r="G48" s="111">
        <f t="shared" si="2"/>
        <v>0</v>
      </c>
      <c r="H48" s="20"/>
    </row>
    <row r="49" spans="1:8" x14ac:dyDescent="0.2">
      <c r="A49" s="5">
        <v>35</v>
      </c>
      <c r="B49" s="151"/>
      <c r="C49" s="84" t="str">
        <f>Цены!B39</f>
        <v>Очистка стен от шпаклевки</v>
      </c>
      <c r="D49" s="85" t="str">
        <f>Цены!C39</f>
        <v>м2</v>
      </c>
      <c r="E49" s="152">
        <f t="shared" si="3"/>
        <v>0</v>
      </c>
      <c r="F49" s="86">
        <f>Цены!E39</f>
        <v>291</v>
      </c>
      <c r="G49" s="111">
        <f t="shared" si="2"/>
        <v>0</v>
      </c>
      <c r="H49" s="20"/>
    </row>
    <row r="50" spans="1:8" x14ac:dyDescent="0.2">
      <c r="A50" s="5">
        <v>36</v>
      </c>
      <c r="B50" s="151"/>
      <c r="C50" s="84" t="str">
        <f>Цены!B40</f>
        <v>Расшивка  трещин/рустов</v>
      </c>
      <c r="D50" s="85" t="str">
        <f>Цены!C40</f>
        <v>м/п</v>
      </c>
      <c r="E50" s="152">
        <v>0</v>
      </c>
      <c r="F50" s="86">
        <f>Цены!E40</f>
        <v>333</v>
      </c>
      <c r="G50" s="111">
        <f t="shared" si="2"/>
        <v>0</v>
      </c>
      <c r="H50" s="20"/>
    </row>
    <row r="51" spans="1:8" x14ac:dyDescent="0.2">
      <c r="A51" s="5">
        <v>37</v>
      </c>
      <c r="B51" s="151"/>
      <c r="C51" s="84" t="str">
        <f>Цены!B41</f>
        <v>Насечка стен</v>
      </c>
      <c r="D51" s="85" t="str">
        <f>Цены!C41</f>
        <v>м2</v>
      </c>
      <c r="E51" s="152">
        <f>$D$12</f>
        <v>0</v>
      </c>
      <c r="F51" s="86">
        <f>Цены!E41</f>
        <v>188</v>
      </c>
      <c r="G51" s="111">
        <f t="shared" si="2"/>
        <v>0</v>
      </c>
      <c r="H51" s="20"/>
    </row>
    <row r="52" spans="1:8" x14ac:dyDescent="0.2">
      <c r="A52" s="5">
        <v>38</v>
      </c>
      <c r="B52" s="151"/>
      <c r="C52" s="84" t="str">
        <f>Цены!B42</f>
        <v>Расшивка плиточных швов (стены)</v>
      </c>
      <c r="D52" s="85" t="str">
        <f>Цены!C42</f>
        <v>м/п</v>
      </c>
      <c r="E52" s="152">
        <f>D9</f>
        <v>0</v>
      </c>
      <c r="F52" s="86">
        <f>Цены!E42</f>
        <v>383</v>
      </c>
      <c r="G52" s="111">
        <f t="shared" si="2"/>
        <v>0</v>
      </c>
      <c r="H52" s="20"/>
    </row>
    <row r="53" spans="1:8" x14ac:dyDescent="0.2">
      <c r="A53" s="5">
        <v>39</v>
      </c>
      <c r="B53" s="151"/>
      <c r="C53" s="84" t="str">
        <f>Цены!B43</f>
        <v>Демонтаж керамической плитки</v>
      </c>
      <c r="D53" s="85" t="str">
        <f>Цены!C43</f>
        <v>м2</v>
      </c>
      <c r="E53" s="152">
        <f>D12</f>
        <v>0</v>
      </c>
      <c r="F53" s="86">
        <f>Цены!E43</f>
        <v>449</v>
      </c>
      <c r="G53" s="111">
        <f t="shared" si="2"/>
        <v>0</v>
      </c>
      <c r="H53" s="20"/>
    </row>
    <row r="54" spans="1:8" x14ac:dyDescent="0.2">
      <c r="A54" s="5">
        <v>40</v>
      </c>
      <c r="B54" s="151"/>
      <c r="C54" s="84" t="str">
        <f>Цены!B44</f>
        <v>Отбивка плиточного клея</v>
      </c>
      <c r="D54" s="85" t="str">
        <f>Цены!C44</f>
        <v>м2</v>
      </c>
      <c r="E54" s="152">
        <f>D12</f>
        <v>0</v>
      </c>
      <c r="F54" s="86">
        <f>Цены!E44</f>
        <v>438</v>
      </c>
      <c r="G54" s="111">
        <f t="shared" si="2"/>
        <v>0</v>
      </c>
      <c r="H54" s="20"/>
    </row>
    <row r="55" spans="1:8" x14ac:dyDescent="0.2">
      <c r="A55" s="5">
        <v>41</v>
      </c>
      <c r="B55" s="151"/>
      <c r="C55" s="84" t="str">
        <f>Цены!B45</f>
        <v xml:space="preserve">Ошкуривание поверхности стен </v>
      </c>
      <c r="D55" s="85" t="str">
        <f>Цены!C45</f>
        <v>м2</v>
      </c>
      <c r="E55" s="152">
        <f t="shared" ref="E55:E63" si="4">$D$12</f>
        <v>0</v>
      </c>
      <c r="F55" s="86">
        <f>Цены!E45</f>
        <v>263</v>
      </c>
      <c r="G55" s="111">
        <f t="shared" si="2"/>
        <v>0</v>
      </c>
      <c r="H55" s="20"/>
    </row>
    <row r="56" spans="1:8" x14ac:dyDescent="0.2">
      <c r="A56" s="5">
        <v>42</v>
      </c>
      <c r="B56" s="151"/>
      <c r="C56" s="84" t="str">
        <f>Цены!B46</f>
        <v>Демонтаж панелей ПВХ (без каркаса)</v>
      </c>
      <c r="D56" s="85" t="str">
        <f>Цены!C46</f>
        <v>м2</v>
      </c>
      <c r="E56" s="152">
        <f t="shared" si="4"/>
        <v>0</v>
      </c>
      <c r="F56" s="86">
        <f>Цены!E46</f>
        <v>117</v>
      </c>
      <c r="G56" s="111">
        <f t="shared" si="2"/>
        <v>0</v>
      </c>
      <c r="H56" s="20"/>
    </row>
    <row r="57" spans="1:8" x14ac:dyDescent="0.2">
      <c r="A57" s="5">
        <v>43</v>
      </c>
      <c r="B57" s="151"/>
      <c r="C57" s="84" t="str">
        <f>Цены!B47</f>
        <v>Демонтаж облицовки стен из ДСП, вагонки</v>
      </c>
      <c r="D57" s="85" t="str">
        <f>Цены!C47</f>
        <v>м2</v>
      </c>
      <c r="E57" s="152">
        <f t="shared" si="4"/>
        <v>0</v>
      </c>
      <c r="F57" s="86">
        <f>Цены!E47</f>
        <v>366</v>
      </c>
      <c r="G57" s="111">
        <f t="shared" si="2"/>
        <v>0</v>
      </c>
      <c r="H57" s="20"/>
    </row>
    <row r="58" spans="1:8" x14ac:dyDescent="0.2">
      <c r="A58" s="5">
        <v>44</v>
      </c>
      <c r="B58" s="151"/>
      <c r="C58" s="84" t="str">
        <f>Цены!B48</f>
        <v>Демонтаж панелей ПВХ (с каркасом)</v>
      </c>
      <c r="D58" s="85" t="str">
        <f>Цены!C48</f>
        <v>м2</v>
      </c>
      <c r="E58" s="152">
        <f t="shared" si="4"/>
        <v>0</v>
      </c>
      <c r="F58" s="86">
        <f>Цены!E48</f>
        <v>186</v>
      </c>
      <c r="G58" s="111">
        <f t="shared" si="2"/>
        <v>0</v>
      </c>
      <c r="H58" s="20"/>
    </row>
    <row r="59" spans="1:8" ht="25.5" x14ac:dyDescent="0.2">
      <c r="A59" s="5">
        <v>45</v>
      </c>
      <c r="B59" s="151"/>
      <c r="C59" s="84" t="str">
        <f>Цены!B49</f>
        <v xml:space="preserve">Демонтаж обшивки стен из ГКЛ на металлокарскасе </v>
      </c>
      <c r="D59" s="85" t="str">
        <f>Цены!C49</f>
        <v>м2</v>
      </c>
      <c r="E59" s="152">
        <f t="shared" si="4"/>
        <v>0</v>
      </c>
      <c r="F59" s="86">
        <f>Цены!E49</f>
        <v>447</v>
      </c>
      <c r="G59" s="111">
        <f t="shared" si="2"/>
        <v>0</v>
      </c>
      <c r="H59" s="20"/>
    </row>
    <row r="60" spans="1:8" x14ac:dyDescent="0.2">
      <c r="A60" s="5">
        <v>46</v>
      </c>
      <c r="B60" s="151"/>
      <c r="C60" s="84" t="str">
        <f>Цены!B50</f>
        <v xml:space="preserve">Демонтаж "дранки" со стен </v>
      </c>
      <c r="D60" s="85" t="str">
        <f>Цены!C50</f>
        <v>м2</v>
      </c>
      <c r="E60" s="152">
        <f t="shared" si="4"/>
        <v>0</v>
      </c>
      <c r="F60" s="86">
        <f>Цены!E50</f>
        <v>525</v>
      </c>
      <c r="G60" s="111">
        <f t="shared" si="2"/>
        <v>0</v>
      </c>
      <c r="H60" s="20"/>
    </row>
    <row r="61" spans="1:8" x14ac:dyDescent="0.2">
      <c r="A61" s="5">
        <v>47</v>
      </c>
      <c r="B61" s="151"/>
      <c r="C61" s="84" t="str">
        <f>Цены!B51</f>
        <v xml:space="preserve">Демонтаж утеплителя </v>
      </c>
      <c r="D61" s="85" t="str">
        <f>Цены!C51</f>
        <v>м2</v>
      </c>
      <c r="E61" s="152">
        <f t="shared" si="4"/>
        <v>0</v>
      </c>
      <c r="F61" s="86">
        <f>Цены!E51</f>
        <v>285</v>
      </c>
      <c r="G61" s="111">
        <f t="shared" si="2"/>
        <v>0</v>
      </c>
      <c r="H61" s="20"/>
    </row>
    <row r="62" spans="1:8" x14ac:dyDescent="0.2">
      <c r="A62" s="5">
        <v>48</v>
      </c>
      <c r="B62" s="151"/>
      <c r="C62" s="84" t="str">
        <f>Цены!B52</f>
        <v>Отбивка штукатурки со стен</v>
      </c>
      <c r="D62" s="85" t="str">
        <f>Цены!C52</f>
        <v>м2</v>
      </c>
      <c r="E62" s="152">
        <f t="shared" si="4"/>
        <v>0</v>
      </c>
      <c r="F62" s="86">
        <f>Цены!E52</f>
        <v>522</v>
      </c>
      <c r="G62" s="111">
        <f t="shared" si="2"/>
        <v>0</v>
      </c>
      <c r="H62" s="20"/>
    </row>
    <row r="63" spans="1:8" x14ac:dyDescent="0.2">
      <c r="A63" s="5">
        <v>49</v>
      </c>
      <c r="B63" s="151"/>
      <c r="C63" s="84" t="str">
        <f>Цены!B53</f>
        <v>Демонтаж деревянных стен</v>
      </c>
      <c r="D63" s="85" t="str">
        <f>Цены!C53</f>
        <v>м2</v>
      </c>
      <c r="E63" s="152">
        <f t="shared" si="4"/>
        <v>0</v>
      </c>
      <c r="F63" s="86">
        <f>Цены!E53</f>
        <v>1148</v>
      </c>
      <c r="G63" s="111">
        <f t="shared" si="2"/>
        <v>0</v>
      </c>
      <c r="H63" s="20"/>
    </row>
    <row r="64" spans="1:8" x14ac:dyDescent="0.2">
      <c r="A64" s="5">
        <v>50</v>
      </c>
      <c r="B64" s="151"/>
      <c r="C64" s="84" t="str">
        <f>Цены!B54</f>
        <v xml:space="preserve">Демонтаж подоконного блока </v>
      </c>
      <c r="D64" s="85" t="str">
        <f>Цены!C54</f>
        <v>шт.</v>
      </c>
      <c r="E64" s="152">
        <v>1</v>
      </c>
      <c r="F64" s="86">
        <f>Цены!E54</f>
        <v>6818</v>
      </c>
      <c r="G64" s="111">
        <f t="shared" si="2"/>
        <v>6818</v>
      </c>
      <c r="H64" s="20"/>
    </row>
    <row r="65" spans="1:8" x14ac:dyDescent="0.2">
      <c r="A65" s="5">
        <v>51</v>
      </c>
      <c r="B65" s="151"/>
      <c r="C65" s="84" t="str">
        <f>Цены!B55</f>
        <v>Демонтаж стен (перегородок) в 1/2 кирпич</v>
      </c>
      <c r="D65" s="85" t="str">
        <f>Цены!C55</f>
        <v>м2</v>
      </c>
      <c r="E65" s="152">
        <f t="shared" ref="E65:E71" si="5">$D$12</f>
        <v>0</v>
      </c>
      <c r="F65" s="86">
        <f>Цены!E55</f>
        <v>1718</v>
      </c>
      <c r="G65" s="111">
        <f t="shared" si="2"/>
        <v>0</v>
      </c>
      <c r="H65" s="20"/>
    </row>
    <row r="66" spans="1:8" x14ac:dyDescent="0.2">
      <c r="A66" s="5">
        <v>52</v>
      </c>
      <c r="B66" s="151"/>
      <c r="C66" s="84" t="str">
        <f>Цены!B56</f>
        <v>Демонтаж стен (перегородок) в 1 кирпич</v>
      </c>
      <c r="D66" s="85" t="str">
        <f>Цены!C56</f>
        <v>м2</v>
      </c>
      <c r="E66" s="152">
        <f t="shared" si="5"/>
        <v>0</v>
      </c>
      <c r="F66" s="86">
        <f>Цены!E56</f>
        <v>2153</v>
      </c>
      <c r="G66" s="111">
        <f t="shared" si="2"/>
        <v>0</v>
      </c>
      <c r="H66" s="20"/>
    </row>
    <row r="67" spans="1:8" x14ac:dyDescent="0.2">
      <c r="A67" s="5">
        <v>53</v>
      </c>
      <c r="B67" s="151"/>
      <c r="C67" s="84" t="str">
        <f>Цены!B57</f>
        <v>Демонтаж стен (перегородок) в 2 кирпича</v>
      </c>
      <c r="D67" s="85" t="str">
        <f>Цены!C57</f>
        <v>м2</v>
      </c>
      <c r="E67" s="152">
        <f t="shared" si="5"/>
        <v>0</v>
      </c>
      <c r="F67" s="86">
        <f>Цены!E57</f>
        <v>2768</v>
      </c>
      <c r="G67" s="111">
        <f t="shared" si="2"/>
        <v>0</v>
      </c>
      <c r="H67" s="20"/>
    </row>
    <row r="68" spans="1:8" x14ac:dyDescent="0.2">
      <c r="A68" s="5">
        <v>54</v>
      </c>
      <c r="B68" s="151"/>
      <c r="C68" s="84" t="str">
        <f>Цены!B58</f>
        <v>Демонтаж стен из гипсолита, ПГП</v>
      </c>
      <c r="D68" s="85" t="str">
        <f>Цены!C58</f>
        <v>м2</v>
      </c>
      <c r="E68" s="152">
        <f t="shared" si="5"/>
        <v>0</v>
      </c>
      <c r="F68" s="86">
        <f>Цены!E58</f>
        <v>924</v>
      </c>
      <c r="G68" s="111">
        <f t="shared" si="2"/>
        <v>0</v>
      </c>
      <c r="H68" s="20"/>
    </row>
    <row r="69" spans="1:8" x14ac:dyDescent="0.2">
      <c r="A69" s="5">
        <v>55</v>
      </c>
      <c r="B69" s="151"/>
      <c r="C69" s="84" t="str">
        <f>Цены!B59</f>
        <v>Демонтаж стен из пеноблока</v>
      </c>
      <c r="D69" s="85" t="str">
        <f>Цены!C59</f>
        <v>м2</v>
      </c>
      <c r="E69" s="152">
        <f t="shared" si="5"/>
        <v>0</v>
      </c>
      <c r="F69" s="86">
        <f>Цены!E59</f>
        <v>966</v>
      </c>
      <c r="G69" s="111">
        <f t="shared" si="2"/>
        <v>0</v>
      </c>
      <c r="H69" s="20"/>
    </row>
    <row r="70" spans="1:8" x14ac:dyDescent="0.2">
      <c r="A70" s="5">
        <v>56</v>
      </c>
      <c r="B70" s="151"/>
      <c r="C70" s="84" t="str">
        <f>Цены!B60</f>
        <v>Демонтаж стен из ацеида, ГВЛ, ГКЛ</v>
      </c>
      <c r="D70" s="85" t="str">
        <f>Цены!C60</f>
        <v>м2</v>
      </c>
      <c r="E70" s="152">
        <f t="shared" si="5"/>
        <v>0</v>
      </c>
      <c r="F70" s="86">
        <f>Цены!E60</f>
        <v>747</v>
      </c>
      <c r="G70" s="111">
        <f t="shared" si="2"/>
        <v>0</v>
      </c>
      <c r="H70" s="20"/>
    </row>
    <row r="71" spans="1:8" x14ac:dyDescent="0.2">
      <c r="A71" s="5">
        <v>57</v>
      </c>
      <c r="B71" s="151"/>
      <c r="C71" s="84" t="str">
        <f>Цены!B61</f>
        <v>Демонтаж бетонных стен толщиной до 80 мм</v>
      </c>
      <c r="D71" s="85" t="str">
        <f>Цены!C61</f>
        <v>м2</v>
      </c>
      <c r="E71" s="152">
        <f t="shared" si="5"/>
        <v>0</v>
      </c>
      <c r="F71" s="86">
        <f>Цены!E61</f>
        <v>5798</v>
      </c>
      <c r="G71" s="111">
        <f t="shared" si="2"/>
        <v>0</v>
      </c>
      <c r="H71" s="20"/>
    </row>
    <row r="72" spans="1:8" x14ac:dyDescent="0.2">
      <c r="A72" s="5">
        <v>58</v>
      </c>
      <c r="B72" s="9" t="str">
        <f>IF(SUM(B73:B80)&gt;0,1,"")</f>
        <v/>
      </c>
      <c r="C72" s="428" t="s">
        <v>49</v>
      </c>
      <c r="D72" s="428"/>
      <c r="E72" s="428"/>
      <c r="F72" s="428"/>
      <c r="G72" s="428"/>
      <c r="H72" s="20"/>
    </row>
    <row r="73" spans="1:8" x14ac:dyDescent="0.2">
      <c r="A73" s="5">
        <v>59</v>
      </c>
      <c r="B73" s="151"/>
      <c r="C73" s="84" t="str">
        <f>Цены!B63</f>
        <v>Демонтаж уголка с откосов, углов</v>
      </c>
      <c r="D73" s="85" t="str">
        <f>Цены!C63</f>
        <v>м/п</v>
      </c>
      <c r="E73" s="152">
        <f t="shared" ref="E73:E80" si="6">$G$13</f>
        <v>0</v>
      </c>
      <c r="F73" s="86">
        <f>Цены!E63</f>
        <v>50</v>
      </c>
      <c r="G73" s="111">
        <f t="shared" ref="G73:G80" si="7">E73*F73</f>
        <v>0</v>
      </c>
      <c r="H73" s="20"/>
    </row>
    <row r="74" spans="1:8" x14ac:dyDescent="0.2">
      <c r="A74" s="5">
        <v>60</v>
      </c>
      <c r="B74" s="151"/>
      <c r="C74" s="84" t="str">
        <f>Цены!B64</f>
        <v>Демонтаж сэндвич панелей</v>
      </c>
      <c r="D74" s="85" t="str">
        <f>Цены!C64</f>
        <v>м/п</v>
      </c>
      <c r="E74" s="152">
        <f t="shared" si="6"/>
        <v>0</v>
      </c>
      <c r="F74" s="86">
        <f>Цены!E64</f>
        <v>98</v>
      </c>
      <c r="G74" s="111">
        <f t="shared" si="7"/>
        <v>0</v>
      </c>
      <c r="H74" s="20"/>
    </row>
    <row r="75" spans="1:8" x14ac:dyDescent="0.2">
      <c r="A75" s="5">
        <v>61</v>
      </c>
      <c r="B75" s="151"/>
      <c r="C75" s="84" t="str">
        <f>Цены!B65</f>
        <v>Обрезка пены с откосов, углов</v>
      </c>
      <c r="D75" s="85" t="str">
        <f>Цены!C65</f>
        <v>м/п</v>
      </c>
      <c r="E75" s="152">
        <f t="shared" si="6"/>
        <v>0</v>
      </c>
      <c r="F75" s="86">
        <f>Цены!E65</f>
        <v>51</v>
      </c>
      <c r="G75" s="111">
        <f t="shared" si="7"/>
        <v>0</v>
      </c>
      <c r="H75" s="20"/>
    </row>
    <row r="76" spans="1:8" x14ac:dyDescent="0.2">
      <c r="A76" s="5">
        <v>62</v>
      </c>
      <c r="B76" s="151"/>
      <c r="C76" s="84" t="str">
        <f>Цены!B66</f>
        <v>Очистка откосов, углов от шпаклевки</v>
      </c>
      <c r="D76" s="85" t="str">
        <f>Цены!C66</f>
        <v>м/п</v>
      </c>
      <c r="E76" s="152">
        <f t="shared" si="6"/>
        <v>0</v>
      </c>
      <c r="F76" s="86">
        <f>Цены!E66</f>
        <v>294</v>
      </c>
      <c r="G76" s="111">
        <f t="shared" si="7"/>
        <v>0</v>
      </c>
      <c r="H76" s="20"/>
    </row>
    <row r="77" spans="1:8" x14ac:dyDescent="0.2">
      <c r="A77" s="5">
        <v>63</v>
      </c>
      <c r="B77" s="151"/>
      <c r="C77" s="84" t="str">
        <f>Цены!B67</f>
        <v>Очистка от краски откосов, углов</v>
      </c>
      <c r="D77" s="85" t="str">
        <f>Цены!C67</f>
        <v>м/п</v>
      </c>
      <c r="E77" s="152">
        <f t="shared" si="6"/>
        <v>0</v>
      </c>
      <c r="F77" s="86">
        <f>Цены!E67</f>
        <v>279</v>
      </c>
      <c r="G77" s="111">
        <f t="shared" si="7"/>
        <v>0</v>
      </c>
      <c r="H77" s="20"/>
    </row>
    <row r="78" spans="1:8" x14ac:dyDescent="0.2">
      <c r="A78" s="5">
        <v>64</v>
      </c>
      <c r="B78" s="151"/>
      <c r="C78" s="84" t="str">
        <f>Цены!B68</f>
        <v>Демонтаж бетонного подоконника</v>
      </c>
      <c r="D78" s="85" t="str">
        <f>Цены!C68</f>
        <v>м/п</v>
      </c>
      <c r="E78" s="152">
        <f t="shared" si="6"/>
        <v>0</v>
      </c>
      <c r="F78" s="86">
        <f>Цены!E68</f>
        <v>1089</v>
      </c>
      <c r="G78" s="111">
        <f t="shared" si="7"/>
        <v>0</v>
      </c>
      <c r="H78" s="20"/>
    </row>
    <row r="79" spans="1:8" x14ac:dyDescent="0.2">
      <c r="A79" s="5">
        <v>65</v>
      </c>
      <c r="B79" s="151"/>
      <c r="C79" s="84" t="str">
        <f>Цены!B69</f>
        <v>Отбивка штукатурки с откосов, углов</v>
      </c>
      <c r="D79" s="85" t="str">
        <f>Цены!C69</f>
        <v>м/п</v>
      </c>
      <c r="E79" s="152">
        <f t="shared" si="6"/>
        <v>0</v>
      </c>
      <c r="F79" s="86">
        <f>Цены!E69</f>
        <v>381</v>
      </c>
      <c r="G79" s="111">
        <f t="shared" si="7"/>
        <v>0</v>
      </c>
      <c r="H79" s="20"/>
    </row>
    <row r="80" spans="1:8" x14ac:dyDescent="0.2">
      <c r="A80" s="5">
        <v>66</v>
      </c>
      <c r="B80" s="151"/>
      <c r="C80" s="84" t="str">
        <f>Цены!B70</f>
        <v>Демонтаж откосов из ГКЛв</v>
      </c>
      <c r="D80" s="85" t="str">
        <f>Цены!C70</f>
        <v>м/п</v>
      </c>
      <c r="E80" s="152">
        <f t="shared" si="6"/>
        <v>0</v>
      </c>
      <c r="F80" s="86">
        <f>Цены!E70</f>
        <v>210</v>
      </c>
      <c r="G80" s="111">
        <f t="shared" si="7"/>
        <v>0</v>
      </c>
      <c r="H80" s="20"/>
    </row>
    <row r="81" spans="1:8" x14ac:dyDescent="0.2">
      <c r="A81" s="5">
        <v>67</v>
      </c>
      <c r="B81" s="9" t="str">
        <f>IF(SUM(B82:B99)&gt;0,1,"")</f>
        <v/>
      </c>
      <c r="C81" s="428" t="s">
        <v>59</v>
      </c>
      <c r="D81" s="428"/>
      <c r="E81" s="428"/>
      <c r="F81" s="428"/>
      <c r="G81" s="428"/>
      <c r="H81" s="20"/>
    </row>
    <row r="82" spans="1:8" x14ac:dyDescent="0.2">
      <c r="A82" s="5">
        <v>68</v>
      </c>
      <c r="B82" s="151"/>
      <c r="C82" s="84" t="str">
        <f>Цены!B72</f>
        <v xml:space="preserve">Демонтаж лепнины без сохранения </v>
      </c>
      <c r="D82" s="85" t="str">
        <f>Цены!C72</f>
        <v>м/п</v>
      </c>
      <c r="E82" s="152">
        <f>$D$9</f>
        <v>0</v>
      </c>
      <c r="F82" s="86">
        <f>Цены!E72</f>
        <v>171</v>
      </c>
      <c r="G82" s="111">
        <f t="shared" ref="G82:G99" si="8">E82*F82</f>
        <v>0</v>
      </c>
      <c r="H82" s="20"/>
    </row>
    <row r="83" spans="1:8" x14ac:dyDescent="0.2">
      <c r="A83" s="5">
        <v>69</v>
      </c>
      <c r="B83" s="151"/>
      <c r="C83" s="84" t="str">
        <f>Цены!B73</f>
        <v>Демонтаж потолочного плинтуса</v>
      </c>
      <c r="D83" s="85" t="str">
        <f>Цены!C73</f>
        <v>м/п</v>
      </c>
      <c r="E83" s="152">
        <f>$D$9</f>
        <v>0</v>
      </c>
      <c r="F83" s="86">
        <f>Цены!E73</f>
        <v>138</v>
      </c>
      <c r="G83" s="111">
        <f t="shared" si="8"/>
        <v>0</v>
      </c>
      <c r="H83" s="20"/>
    </row>
    <row r="84" spans="1:8" x14ac:dyDescent="0.2">
      <c r="A84" s="5">
        <v>70</v>
      </c>
      <c r="B84" s="151"/>
      <c r="C84" s="84" t="str">
        <f>Цены!B74</f>
        <v>Демонтаж подвесных потолков ГКЛ</v>
      </c>
      <c r="D84" s="85" t="str">
        <f>Цены!C74</f>
        <v>м2</v>
      </c>
      <c r="E84" s="152">
        <f t="shared" ref="E84:E98" si="9">$D$10</f>
        <v>0</v>
      </c>
      <c r="F84" s="86">
        <f>Цены!E74</f>
        <v>488</v>
      </c>
      <c r="G84" s="111">
        <f t="shared" si="8"/>
        <v>0</v>
      </c>
      <c r="H84" s="20"/>
    </row>
    <row r="85" spans="1:8" x14ac:dyDescent="0.2">
      <c r="A85" s="5">
        <v>71</v>
      </c>
      <c r="B85" s="151"/>
      <c r="C85" s="84" t="str">
        <f>Цены!B75</f>
        <v>Демонтаж реечного потолка</v>
      </c>
      <c r="D85" s="85" t="str">
        <f>Цены!C75</f>
        <v>м2</v>
      </c>
      <c r="E85" s="152">
        <f t="shared" si="9"/>
        <v>0</v>
      </c>
      <c r="F85" s="86">
        <f>Цены!E75</f>
        <v>234</v>
      </c>
      <c r="G85" s="111">
        <f t="shared" si="8"/>
        <v>0</v>
      </c>
      <c r="H85" s="20"/>
    </row>
    <row r="86" spans="1:8" ht="25.5" x14ac:dyDescent="0.2">
      <c r="A86" s="5">
        <v>72</v>
      </c>
      <c r="B86" s="151"/>
      <c r="C86" s="84" t="str">
        <f>Цены!B76</f>
        <v>Демонтаж кассетного подвесного потолка (армстронг)</v>
      </c>
      <c r="D86" s="85" t="str">
        <f>Цены!C76</f>
        <v>м2</v>
      </c>
      <c r="E86" s="152">
        <f t="shared" si="9"/>
        <v>0</v>
      </c>
      <c r="F86" s="86">
        <f>Цены!E76</f>
        <v>177</v>
      </c>
      <c r="G86" s="111">
        <f t="shared" si="8"/>
        <v>0</v>
      </c>
      <c r="H86" s="20"/>
    </row>
    <row r="87" spans="1:8" ht="25.5" x14ac:dyDescent="0.2">
      <c r="A87" s="5">
        <v>73</v>
      </c>
      <c r="B87" s="151"/>
      <c r="C87" s="84" t="str">
        <f>Цены!B77</f>
        <v>Демонтаж панелей кассетного потолка без профиля (армстронг)</v>
      </c>
      <c r="D87" s="85" t="str">
        <f>Цены!C77</f>
        <v>м2</v>
      </c>
      <c r="E87" s="152">
        <f t="shared" si="9"/>
        <v>0</v>
      </c>
      <c r="F87" s="86">
        <f>Цены!E77</f>
        <v>98</v>
      </c>
      <c r="G87" s="111">
        <f t="shared" si="8"/>
        <v>0</v>
      </c>
      <c r="H87" s="20"/>
    </row>
    <row r="88" spans="1:8" x14ac:dyDescent="0.2">
      <c r="A88" s="5">
        <v>74</v>
      </c>
      <c r="B88" s="151"/>
      <c r="C88" s="84" t="str">
        <f>Цены!B78</f>
        <v>Демонтаж потолочных панелей (на клею)</v>
      </c>
      <c r="D88" s="85" t="str">
        <f>Цены!C78</f>
        <v>м2</v>
      </c>
      <c r="E88" s="152">
        <f t="shared" si="9"/>
        <v>0</v>
      </c>
      <c r="F88" s="86">
        <f>Цены!E78</f>
        <v>156</v>
      </c>
      <c r="G88" s="111">
        <f t="shared" si="8"/>
        <v>0</v>
      </c>
      <c r="H88" s="20"/>
    </row>
    <row r="89" spans="1:8" x14ac:dyDescent="0.2">
      <c r="A89" s="5">
        <v>75</v>
      </c>
      <c r="B89" s="151"/>
      <c r="C89" s="84" t="str">
        <f>Цены!B79</f>
        <v>Демонтаж натяжного потолка (включая профиль)</v>
      </c>
      <c r="D89" s="85" t="str">
        <f>Цены!C79</f>
        <v>м2</v>
      </c>
      <c r="E89" s="152">
        <f t="shared" si="9"/>
        <v>0</v>
      </c>
      <c r="F89" s="86">
        <f>Цены!E79</f>
        <v>180</v>
      </c>
      <c r="G89" s="111">
        <f t="shared" si="8"/>
        <v>0</v>
      </c>
      <c r="H89" s="20"/>
    </row>
    <row r="90" spans="1:8" x14ac:dyDescent="0.2">
      <c r="A90" s="5">
        <v>76</v>
      </c>
      <c r="B90" s="151"/>
      <c r="C90" s="84" t="str">
        <f>Цены!B80</f>
        <v xml:space="preserve">Снятие полистирольных плиток </v>
      </c>
      <c r="D90" s="85" t="str">
        <f>Цены!C80</f>
        <v>м2</v>
      </c>
      <c r="E90" s="152">
        <f t="shared" si="9"/>
        <v>0</v>
      </c>
      <c r="F90" s="86">
        <f>Цены!E80</f>
        <v>171</v>
      </c>
      <c r="G90" s="111">
        <f t="shared" si="8"/>
        <v>0</v>
      </c>
      <c r="H90" s="20"/>
    </row>
    <row r="91" spans="1:8" x14ac:dyDescent="0.2">
      <c r="A91" s="5">
        <v>77</v>
      </c>
      <c r="B91" s="151"/>
      <c r="C91" s="84" t="str">
        <f>Цены!B81</f>
        <v>Демонтаж потолков из ацеида, гипсолита</v>
      </c>
      <c r="D91" s="85" t="str">
        <f>Цены!C81</f>
        <v>м2</v>
      </c>
      <c r="E91" s="152">
        <f t="shared" si="9"/>
        <v>0</v>
      </c>
      <c r="F91" s="86">
        <f>Цены!E81</f>
        <v>923</v>
      </c>
      <c r="G91" s="111">
        <f t="shared" si="8"/>
        <v>0</v>
      </c>
      <c r="H91" s="20"/>
    </row>
    <row r="92" spans="1:8" x14ac:dyDescent="0.2">
      <c r="A92" s="5">
        <v>78</v>
      </c>
      <c r="B92" s="151"/>
      <c r="C92" s="84" t="str">
        <f>Цены!B82</f>
        <v>Очистка от побелки</v>
      </c>
      <c r="D92" s="85" t="str">
        <f>Цены!C82</f>
        <v>м2</v>
      </c>
      <c r="E92" s="152">
        <f t="shared" si="9"/>
        <v>0</v>
      </c>
      <c r="F92" s="86">
        <f>Цены!E82</f>
        <v>441</v>
      </c>
      <c r="G92" s="111">
        <f t="shared" si="8"/>
        <v>0</v>
      </c>
      <c r="H92" s="20"/>
    </row>
    <row r="93" spans="1:8" x14ac:dyDescent="0.2">
      <c r="A93" s="5">
        <v>79</v>
      </c>
      <c r="B93" s="151"/>
      <c r="C93" s="84" t="str">
        <f>Цены!B83</f>
        <v>Очистка от краски ВЭ</v>
      </c>
      <c r="D93" s="85" t="str">
        <f>Цены!C83</f>
        <v>м2</v>
      </c>
      <c r="E93" s="152">
        <f t="shared" si="9"/>
        <v>0</v>
      </c>
      <c r="F93" s="86">
        <f>Цены!E83</f>
        <v>351</v>
      </c>
      <c r="G93" s="111">
        <f t="shared" si="8"/>
        <v>0</v>
      </c>
      <c r="H93" s="20"/>
    </row>
    <row r="94" spans="1:8" x14ac:dyDescent="0.2">
      <c r="A94" s="5">
        <v>80</v>
      </c>
      <c r="B94" s="151"/>
      <c r="C94" s="84" t="str">
        <f>Цены!B84</f>
        <v>Очистка потолков от масляной краски</v>
      </c>
      <c r="D94" s="85" t="str">
        <f>Цены!C84</f>
        <v>м2</v>
      </c>
      <c r="E94" s="152">
        <f t="shared" si="9"/>
        <v>0</v>
      </c>
      <c r="F94" s="86">
        <f>Цены!E84</f>
        <v>936</v>
      </c>
      <c r="G94" s="111">
        <f t="shared" si="8"/>
        <v>0</v>
      </c>
      <c r="H94" s="20"/>
    </row>
    <row r="95" spans="1:8" x14ac:dyDescent="0.2">
      <c r="A95" s="5">
        <v>81</v>
      </c>
      <c r="B95" s="151"/>
      <c r="C95" s="84" t="str">
        <f>Цены!B85</f>
        <v>Снятие обоев (потолок)</v>
      </c>
      <c r="D95" s="85" t="str">
        <f>Цены!C85</f>
        <v>м2</v>
      </c>
      <c r="E95" s="152">
        <f t="shared" si="9"/>
        <v>0</v>
      </c>
      <c r="F95" s="86">
        <f>Цены!E85</f>
        <v>218</v>
      </c>
      <c r="G95" s="111">
        <f t="shared" si="8"/>
        <v>0</v>
      </c>
      <c r="H95" s="20"/>
    </row>
    <row r="96" spans="1:8" x14ac:dyDescent="0.2">
      <c r="A96" s="5">
        <v>82</v>
      </c>
      <c r="B96" s="151"/>
      <c r="C96" s="84" t="str">
        <f>Цены!B86</f>
        <v>Снятие многослойных трудноотделяемых обоев</v>
      </c>
      <c r="D96" s="85" t="str">
        <f>Цены!C86</f>
        <v>м2</v>
      </c>
      <c r="E96" s="152">
        <f t="shared" si="9"/>
        <v>0</v>
      </c>
      <c r="F96" s="86">
        <f>Цены!E86</f>
        <v>486</v>
      </c>
      <c r="G96" s="111">
        <f t="shared" si="8"/>
        <v>0</v>
      </c>
      <c r="H96" s="20"/>
    </row>
    <row r="97" spans="1:8" x14ac:dyDescent="0.2">
      <c r="A97" s="5">
        <v>83</v>
      </c>
      <c r="B97" s="151"/>
      <c r="C97" s="84" t="str">
        <f>Цены!B87</f>
        <v>Очистка потолка от шпаклевки</v>
      </c>
      <c r="D97" s="85" t="str">
        <f>Цены!C87</f>
        <v>м2</v>
      </c>
      <c r="E97" s="152">
        <f t="shared" si="9"/>
        <v>0</v>
      </c>
      <c r="F97" s="86">
        <f>Цены!E87</f>
        <v>426</v>
      </c>
      <c r="G97" s="111">
        <f t="shared" si="8"/>
        <v>0</v>
      </c>
      <c r="H97" s="20"/>
    </row>
    <row r="98" spans="1:8" x14ac:dyDescent="0.2">
      <c r="A98" s="5">
        <v>84</v>
      </c>
      <c r="B98" s="151"/>
      <c r="C98" s="84" t="str">
        <f>Цены!B88</f>
        <v>Отбивка  штукатурки</v>
      </c>
      <c r="D98" s="85" t="str">
        <f>Цены!C88</f>
        <v>м2</v>
      </c>
      <c r="E98" s="152">
        <f t="shared" si="9"/>
        <v>0</v>
      </c>
      <c r="F98" s="86">
        <f>Цены!E88</f>
        <v>486</v>
      </c>
      <c r="G98" s="111">
        <f t="shared" si="8"/>
        <v>0</v>
      </c>
      <c r="H98" s="20"/>
    </row>
    <row r="99" spans="1:8" x14ac:dyDescent="0.2">
      <c r="A99" s="5">
        <v>85</v>
      </c>
      <c r="B99" s="151"/>
      <c r="C99" s="84" t="str">
        <f>Цены!B89</f>
        <v>Расшивка трещин рустов</v>
      </c>
      <c r="D99" s="85" t="str">
        <f>Цены!C89</f>
        <v>м/п</v>
      </c>
      <c r="E99" s="152">
        <f>$D$9</f>
        <v>0</v>
      </c>
      <c r="F99" s="86">
        <f>Цены!E89</f>
        <v>312</v>
      </c>
      <c r="G99" s="111">
        <f t="shared" si="8"/>
        <v>0</v>
      </c>
      <c r="H99" s="20"/>
    </row>
    <row r="100" spans="1:8" x14ac:dyDescent="0.2">
      <c r="A100" s="5">
        <v>86</v>
      </c>
      <c r="B100" s="9" t="str">
        <f>IF(SUM(B101:B117)&gt;0,1,"")</f>
        <v/>
      </c>
      <c r="C100" s="428" t="s">
        <v>71</v>
      </c>
      <c r="D100" s="428"/>
      <c r="E100" s="428"/>
      <c r="F100" s="428"/>
      <c r="G100" s="428"/>
      <c r="H100" s="20"/>
    </row>
    <row r="101" spans="1:8" x14ac:dyDescent="0.2">
      <c r="A101" s="5">
        <v>87</v>
      </c>
      <c r="B101" s="151"/>
      <c r="C101" s="84" t="str">
        <f>Цены!B91</f>
        <v>Демонтаж  наличников</v>
      </c>
      <c r="D101" s="85" t="str">
        <f>Цены!C91</f>
        <v>м/п</v>
      </c>
      <c r="E101" s="152">
        <f>($I$13+$J$13*2)*2</f>
        <v>0</v>
      </c>
      <c r="F101" s="86">
        <f>Цены!E91</f>
        <v>98</v>
      </c>
      <c r="G101" s="111">
        <f t="shared" ref="G101:G116" si="10">E101*F101</f>
        <v>0</v>
      </c>
      <c r="H101" s="20"/>
    </row>
    <row r="102" spans="1:8" x14ac:dyDescent="0.2">
      <c r="A102" s="5">
        <v>88</v>
      </c>
      <c r="B102" s="151"/>
      <c r="C102" s="84" t="str">
        <f>Цены!B92</f>
        <v xml:space="preserve">Демонтаж дверной ручки / замка </v>
      </c>
      <c r="D102" s="85" t="str">
        <f>Цены!C92</f>
        <v>шт.</v>
      </c>
      <c r="E102" s="152">
        <v>1</v>
      </c>
      <c r="F102" s="86">
        <f>Цены!E92</f>
        <v>318</v>
      </c>
      <c r="G102" s="111">
        <f t="shared" si="10"/>
        <v>318</v>
      </c>
      <c r="H102" s="20"/>
    </row>
    <row r="103" spans="1:8" x14ac:dyDescent="0.2">
      <c r="A103" s="5">
        <v>89</v>
      </c>
      <c r="B103" s="151"/>
      <c r="C103" s="84" t="str">
        <f>Цены!B93</f>
        <v>Демонтаж бетонного подоконника</v>
      </c>
      <c r="D103" s="85" t="str">
        <f>Цены!C93</f>
        <v>м/п</v>
      </c>
      <c r="E103" s="152">
        <v>1</v>
      </c>
      <c r="F103" s="86">
        <f>Цены!E93</f>
        <v>1089</v>
      </c>
      <c r="G103" s="111">
        <f t="shared" si="10"/>
        <v>1089</v>
      </c>
      <c r="H103" s="20"/>
    </row>
    <row r="104" spans="1:8" x14ac:dyDescent="0.2">
      <c r="A104" s="5">
        <v>90</v>
      </c>
      <c r="B104" s="151"/>
      <c r="C104" s="84" t="str">
        <f>Цены!B94</f>
        <v xml:space="preserve">Демонтаж деревянной межкомнатной двери </v>
      </c>
      <c r="D104" s="85" t="str">
        <f>Цены!C94</f>
        <v>шт.</v>
      </c>
      <c r="E104" s="152">
        <v>1</v>
      </c>
      <c r="F104" s="86">
        <f>Цены!E94</f>
        <v>480</v>
      </c>
      <c r="G104" s="111">
        <f t="shared" si="10"/>
        <v>480</v>
      </c>
      <c r="H104" s="20"/>
    </row>
    <row r="105" spans="1:8" ht="25.5" x14ac:dyDescent="0.2">
      <c r="A105" s="5">
        <v>91</v>
      </c>
      <c r="B105" s="151"/>
      <c r="C105" s="84" t="str">
        <f>Цены!B95</f>
        <v>Демонтаж деревянной межкомнатной двери с сохранением</v>
      </c>
      <c r="D105" s="85" t="str">
        <f>Цены!C95</f>
        <v>шт.</v>
      </c>
      <c r="E105" s="152">
        <v>1</v>
      </c>
      <c r="F105" s="86">
        <f>Цены!E95</f>
        <v>1332</v>
      </c>
      <c r="G105" s="111">
        <f t="shared" si="10"/>
        <v>1332</v>
      </c>
      <c r="H105" s="20"/>
    </row>
    <row r="106" spans="1:8" x14ac:dyDescent="0.2">
      <c r="A106" s="5">
        <v>92</v>
      </c>
      <c r="B106" s="151"/>
      <c r="C106" s="84" t="str">
        <f>Цены!B96</f>
        <v>Демонтаж  наличников (с сохранением)</v>
      </c>
      <c r="D106" s="85" t="str">
        <f>Цены!C96</f>
        <v>м/п</v>
      </c>
      <c r="E106" s="152">
        <f>($I$13+$J$13*2)*2</f>
        <v>0</v>
      </c>
      <c r="F106" s="86">
        <f>Цены!E96</f>
        <v>482</v>
      </c>
      <c r="G106" s="111">
        <f t="shared" si="10"/>
        <v>0</v>
      </c>
      <c r="H106" s="20"/>
    </row>
    <row r="107" spans="1:8" x14ac:dyDescent="0.2">
      <c r="A107" s="5">
        <v>93</v>
      </c>
      <c r="B107" s="151"/>
      <c r="C107" s="84" t="str">
        <f>Цены!B97</f>
        <v>Снятие деревянной двери с петель</v>
      </c>
      <c r="D107" s="85" t="str">
        <f>Цены!C97</f>
        <v>шт.</v>
      </c>
      <c r="E107" s="152">
        <v>1</v>
      </c>
      <c r="F107" s="86">
        <f>Цены!E97</f>
        <v>383</v>
      </c>
      <c r="G107" s="111">
        <f t="shared" si="10"/>
        <v>383</v>
      </c>
      <c r="H107" s="20"/>
    </row>
    <row r="108" spans="1:8" x14ac:dyDescent="0.2">
      <c r="A108" s="5">
        <v>94</v>
      </c>
      <c r="B108" s="151"/>
      <c r="C108" s="84" t="str">
        <f>Цены!B98</f>
        <v>Демонтаж металлической двери</v>
      </c>
      <c r="D108" s="85" t="str">
        <f>Цены!C98</f>
        <v>шт.</v>
      </c>
      <c r="E108" s="152">
        <v>1</v>
      </c>
      <c r="F108" s="86">
        <f>Цены!E98</f>
        <v>2042</v>
      </c>
      <c r="G108" s="111">
        <f t="shared" si="10"/>
        <v>2042</v>
      </c>
      <c r="H108" s="20"/>
    </row>
    <row r="109" spans="1:8" ht="12.75" customHeight="1" x14ac:dyDescent="0.2">
      <c r="A109" s="5">
        <v>95</v>
      </c>
      <c r="B109" s="151"/>
      <c r="C109" s="84" t="str">
        <f>Цены!B99</f>
        <v>Очистка наличников или дверной коробки от краски</v>
      </c>
      <c r="D109" s="85" t="str">
        <f>Цены!C99</f>
        <v>м/п</v>
      </c>
      <c r="E109" s="152">
        <f>($I$13+$J$13*2)*2</f>
        <v>0</v>
      </c>
      <c r="F109" s="86">
        <f>Цены!E99</f>
        <v>848</v>
      </c>
      <c r="G109" s="111">
        <f t="shared" si="10"/>
        <v>0</v>
      </c>
      <c r="H109" s="20"/>
    </row>
    <row r="110" spans="1:8" x14ac:dyDescent="0.2">
      <c r="A110" s="5">
        <v>96</v>
      </c>
      <c r="B110" s="151"/>
      <c r="C110" s="84" t="str">
        <f>Цены!B100</f>
        <v xml:space="preserve">Демонтаж откосов из сэндвич /ПВХ панелей </v>
      </c>
      <c r="D110" s="85" t="str">
        <f>Цены!C100</f>
        <v>м/п</v>
      </c>
      <c r="E110" s="152">
        <f>$G$13</f>
        <v>0</v>
      </c>
      <c r="F110" s="86">
        <f>Цены!E100</f>
        <v>165</v>
      </c>
      <c r="G110" s="111">
        <f t="shared" si="10"/>
        <v>0</v>
      </c>
      <c r="H110" s="20"/>
    </row>
    <row r="111" spans="1:8" x14ac:dyDescent="0.2">
      <c r="A111" s="5">
        <v>97</v>
      </c>
      <c r="B111" s="151"/>
      <c r="C111" s="84" t="str">
        <f>Цены!B101</f>
        <v xml:space="preserve">Демонтаж штукатурных откосов </v>
      </c>
      <c r="D111" s="85" t="str">
        <f>Цены!C101</f>
        <v>м/п</v>
      </c>
      <c r="E111" s="152">
        <f>$G$13</f>
        <v>0</v>
      </c>
      <c r="F111" s="86">
        <f>Цены!E101</f>
        <v>381</v>
      </c>
      <c r="G111" s="111">
        <f t="shared" si="10"/>
        <v>0</v>
      </c>
      <c r="H111" s="20"/>
    </row>
    <row r="112" spans="1:8" x14ac:dyDescent="0.2">
      <c r="A112" s="5">
        <v>98</v>
      </c>
      <c r="B112" s="151"/>
      <c r="C112" s="84" t="str">
        <f>Цены!B102</f>
        <v>Демонтаж оконного блока (без сохранения)</v>
      </c>
      <c r="D112" s="85" t="str">
        <f>Цены!C102</f>
        <v>м2</v>
      </c>
      <c r="E112" s="152">
        <f>$K$13*$L$13</f>
        <v>0</v>
      </c>
      <c r="F112" s="86">
        <f>Цены!E102</f>
        <v>822</v>
      </c>
      <c r="G112" s="111">
        <f t="shared" si="10"/>
        <v>0</v>
      </c>
      <c r="H112" s="20"/>
    </row>
    <row r="113" spans="1:8" x14ac:dyDescent="0.2">
      <c r="A113" s="5">
        <v>99</v>
      </c>
      <c r="B113" s="151"/>
      <c r="C113" s="84" t="str">
        <f>Цены!B103</f>
        <v>Демонтаж оконного блока (с сохранением)</v>
      </c>
      <c r="D113" s="85" t="str">
        <f>Цены!C103</f>
        <v>м2</v>
      </c>
      <c r="E113" s="152">
        <f>$K$13*$L$13</f>
        <v>0</v>
      </c>
      <c r="F113" s="86">
        <f>Цены!E103</f>
        <v>1275</v>
      </c>
      <c r="G113" s="111">
        <f t="shared" si="10"/>
        <v>0</v>
      </c>
      <c r="H113" s="20"/>
    </row>
    <row r="114" spans="1:8" x14ac:dyDescent="0.2">
      <c r="A114" s="5">
        <v>100</v>
      </c>
      <c r="B114" s="151"/>
      <c r="C114" s="84" t="str">
        <f>Цены!B104</f>
        <v>Демонтаж арки дверного проема (ГКЛ, дерево)</v>
      </c>
      <c r="D114" s="85" t="str">
        <f>Цены!C104</f>
        <v>шт.</v>
      </c>
      <c r="E114" s="152">
        <v>1</v>
      </c>
      <c r="F114" s="86">
        <f>Цены!E104</f>
        <v>1212</v>
      </c>
      <c r="G114" s="111">
        <f t="shared" si="10"/>
        <v>1212</v>
      </c>
      <c r="H114" s="20"/>
    </row>
    <row r="115" spans="1:8" x14ac:dyDescent="0.2">
      <c r="A115" s="5">
        <v>101</v>
      </c>
      <c r="B115" s="151"/>
      <c r="C115" s="84" t="str">
        <f>Цены!B105</f>
        <v>Демонтаж  подоконника</v>
      </c>
      <c r="D115" s="85" t="str">
        <f>Цены!C105</f>
        <v>шт.</v>
      </c>
      <c r="E115" s="152">
        <v>1</v>
      </c>
      <c r="F115" s="86">
        <f>Цены!E105</f>
        <v>455</v>
      </c>
      <c r="G115" s="111">
        <f t="shared" si="10"/>
        <v>455</v>
      </c>
      <c r="H115" s="20"/>
    </row>
    <row r="116" spans="1:8" x14ac:dyDescent="0.2">
      <c r="A116" s="5">
        <v>102</v>
      </c>
      <c r="B116" s="151"/>
      <c r="C116" s="84" t="str">
        <f>Цены!B106</f>
        <v>Очистка окна от краски</v>
      </c>
      <c r="D116" s="85" t="str">
        <f>Цены!C106</f>
        <v>м/п</v>
      </c>
      <c r="E116" s="152">
        <f>$G$13</f>
        <v>0</v>
      </c>
      <c r="F116" s="86">
        <f>Цены!E106</f>
        <v>1872</v>
      </c>
      <c r="G116" s="111">
        <f t="shared" si="10"/>
        <v>0</v>
      </c>
      <c r="H116" s="20"/>
    </row>
    <row r="117" spans="1:8" x14ac:dyDescent="0.2">
      <c r="A117" s="5">
        <v>103</v>
      </c>
      <c r="B117" s="9" t="str">
        <f>IF(SUM(B118:B122)&gt;0,1,"")</f>
        <v/>
      </c>
      <c r="C117" s="428" t="s">
        <v>84</v>
      </c>
      <c r="D117" s="428"/>
      <c r="E117" s="428"/>
      <c r="F117" s="428"/>
      <c r="G117" s="428"/>
      <c r="H117" s="20"/>
    </row>
    <row r="118" spans="1:8" ht="18" customHeight="1" x14ac:dyDescent="0.2">
      <c r="A118" s="5">
        <v>104</v>
      </c>
      <c r="B118" s="151"/>
      <c r="C118" s="84" t="str">
        <f>Цены!B108</f>
        <v>Демонтаж встроенных шкафов и полок, антресолей</v>
      </c>
      <c r="D118" s="85" t="str">
        <f>Цены!C108</f>
        <v>м2</v>
      </c>
      <c r="E118" s="152">
        <v>1</v>
      </c>
      <c r="F118" s="86">
        <f>Цены!E108</f>
        <v>1122</v>
      </c>
      <c r="G118" s="111">
        <f>E118*F118</f>
        <v>1122</v>
      </c>
      <c r="H118" s="20"/>
    </row>
    <row r="119" spans="1:8" x14ac:dyDescent="0.2">
      <c r="A119" s="5">
        <v>105</v>
      </c>
      <c r="B119" s="151"/>
      <c r="C119" s="84" t="str">
        <f>Цены!B109</f>
        <v>Демонтаж карнизов</v>
      </c>
      <c r="D119" s="85" t="str">
        <f>Цены!C109</f>
        <v>м/п</v>
      </c>
      <c r="E119" s="152">
        <f>$G$10</f>
        <v>0</v>
      </c>
      <c r="F119" s="86">
        <f>Цены!E109</f>
        <v>284</v>
      </c>
      <c r="G119" s="111">
        <f>E119*F119</f>
        <v>0</v>
      </c>
      <c r="H119" s="20"/>
    </row>
    <row r="120" spans="1:8" x14ac:dyDescent="0.2">
      <c r="A120" s="5">
        <v>106</v>
      </c>
      <c r="B120" s="151"/>
      <c r="C120" s="84" t="str">
        <f>Цены!B110</f>
        <v>Демонтаж вентиляционной решетки</v>
      </c>
      <c r="D120" s="85" t="str">
        <f>Цены!C110</f>
        <v>шт.</v>
      </c>
      <c r="E120" s="152">
        <v>1</v>
      </c>
      <c r="F120" s="86">
        <f>Цены!E110</f>
        <v>117</v>
      </c>
      <c r="G120" s="111">
        <f>E120*F120</f>
        <v>117</v>
      </c>
      <c r="H120" s="20"/>
    </row>
    <row r="121" spans="1:8" x14ac:dyDescent="0.2">
      <c r="A121" s="5">
        <v>107</v>
      </c>
      <c r="B121" s="151"/>
      <c r="C121" s="84" t="str">
        <f>Цены!B111</f>
        <v>Демонтаж  воздуховодов</v>
      </c>
      <c r="D121" s="85" t="str">
        <f>Цены!C111</f>
        <v>м/п</v>
      </c>
      <c r="E121" s="152">
        <v>1</v>
      </c>
      <c r="F121" s="86">
        <f>Цены!E111</f>
        <v>273</v>
      </c>
      <c r="G121" s="111">
        <f>E121*F121</f>
        <v>273</v>
      </c>
      <c r="H121" s="20"/>
    </row>
    <row r="122" spans="1:8" x14ac:dyDescent="0.2">
      <c r="A122" s="5">
        <v>108</v>
      </c>
      <c r="B122" s="151"/>
      <c r="C122" s="84" t="str">
        <f>Цены!B112</f>
        <v>Срез  металлоконструкций</v>
      </c>
      <c r="D122" s="85" t="str">
        <f>Цены!C112</f>
        <v>шт.</v>
      </c>
      <c r="E122" s="152">
        <v>1</v>
      </c>
      <c r="F122" s="86">
        <f>Цены!E112</f>
        <v>117</v>
      </c>
      <c r="G122" s="111">
        <f>E122*F122</f>
        <v>117</v>
      </c>
      <c r="H122" s="20"/>
    </row>
    <row r="123" spans="1:8" x14ac:dyDescent="0.2">
      <c r="A123" s="5">
        <v>109</v>
      </c>
      <c r="B123" s="9" t="str">
        <f>IF(SUM(B124:B149)&gt;0,1,"")</f>
        <v/>
      </c>
      <c r="C123" s="428" t="s">
        <v>89</v>
      </c>
      <c r="D123" s="428"/>
      <c r="E123" s="428"/>
      <c r="F123" s="428"/>
      <c r="G123" s="428"/>
      <c r="H123" s="20"/>
    </row>
    <row r="124" spans="1:8" x14ac:dyDescent="0.2">
      <c r="A124" s="5">
        <v>110</v>
      </c>
      <c r="B124" s="151"/>
      <c r="C124" s="84" t="str">
        <f>Цены!B114</f>
        <v>Демонтаж  смесителя</v>
      </c>
      <c r="D124" s="85" t="str">
        <f>Цены!C114</f>
        <v>шт.</v>
      </c>
      <c r="E124" s="152">
        <v>1</v>
      </c>
      <c r="F124" s="86">
        <f>Цены!E114</f>
        <v>683</v>
      </c>
      <c r="G124" s="111">
        <f t="shared" ref="G124:G149" si="11">E124*F124</f>
        <v>683</v>
      </c>
      <c r="H124" s="20"/>
    </row>
    <row r="125" spans="1:8" x14ac:dyDescent="0.2">
      <c r="A125" s="5">
        <v>111</v>
      </c>
      <c r="B125" s="151"/>
      <c r="C125" s="84" t="str">
        <f>Цены!B115</f>
        <v>Демонтаж душевой кабины (без сохранения)</v>
      </c>
      <c r="D125" s="85" t="str">
        <f>Цены!C115</f>
        <v>шт.</v>
      </c>
      <c r="E125" s="152">
        <v>1</v>
      </c>
      <c r="F125" s="86">
        <f>Цены!E115</f>
        <v>1164</v>
      </c>
      <c r="G125" s="111">
        <f t="shared" si="11"/>
        <v>1164</v>
      </c>
      <c r="H125" s="20"/>
    </row>
    <row r="126" spans="1:8" x14ac:dyDescent="0.2">
      <c r="A126" s="5">
        <v>112</v>
      </c>
      <c r="B126" s="151"/>
      <c r="C126" s="84" t="str">
        <f>Цены!B116</f>
        <v>Демонтаж душевой кабины (с сохранением)</v>
      </c>
      <c r="D126" s="85" t="str">
        <f>Цены!C116</f>
        <v>шт.</v>
      </c>
      <c r="E126" s="152">
        <v>1</v>
      </c>
      <c r="F126" s="86">
        <f>Цены!E116</f>
        <v>4731</v>
      </c>
      <c r="G126" s="111">
        <f t="shared" si="11"/>
        <v>4731</v>
      </c>
      <c r="H126" s="20"/>
    </row>
    <row r="127" spans="1:8" x14ac:dyDescent="0.2">
      <c r="A127" s="5">
        <v>113</v>
      </c>
      <c r="B127" s="151"/>
      <c r="C127" s="84" t="str">
        <f>Цены!B117</f>
        <v>Демонтаж ванны (без сохранения)</v>
      </c>
      <c r="D127" s="85" t="str">
        <f>Цены!C117</f>
        <v>шт.</v>
      </c>
      <c r="E127" s="152">
        <v>1</v>
      </c>
      <c r="F127" s="86">
        <f>Цены!E117</f>
        <v>1347</v>
      </c>
      <c r="G127" s="111">
        <f t="shared" si="11"/>
        <v>1347</v>
      </c>
      <c r="H127" s="20"/>
    </row>
    <row r="128" spans="1:8" x14ac:dyDescent="0.2">
      <c r="A128" s="5">
        <v>114</v>
      </c>
      <c r="B128" s="151"/>
      <c r="C128" s="84" t="str">
        <f>Цены!B118</f>
        <v>Демонтаж ванны (с сохранением)</v>
      </c>
      <c r="D128" s="85" t="str">
        <f>Цены!C118</f>
        <v>шт.</v>
      </c>
      <c r="E128" s="152">
        <v>1</v>
      </c>
      <c r="F128" s="86">
        <f>Цены!E118</f>
        <v>2109</v>
      </c>
      <c r="G128" s="111">
        <f t="shared" si="11"/>
        <v>2109</v>
      </c>
      <c r="H128" s="20"/>
    </row>
    <row r="129" spans="1:8" x14ac:dyDescent="0.2">
      <c r="A129" s="5">
        <v>115</v>
      </c>
      <c r="B129" s="151"/>
      <c r="C129" s="84" t="str">
        <f>Цены!B119</f>
        <v>Демонтаж чугунной ванны (без сохранения)</v>
      </c>
      <c r="D129" s="85" t="str">
        <f>Цены!C119</f>
        <v>шт.</v>
      </c>
      <c r="E129" s="152">
        <v>1</v>
      </c>
      <c r="F129" s="86">
        <f>Цены!E119</f>
        <v>1913</v>
      </c>
      <c r="G129" s="111">
        <f t="shared" si="11"/>
        <v>1913</v>
      </c>
      <c r="H129" s="20"/>
    </row>
    <row r="130" spans="1:8" x14ac:dyDescent="0.2">
      <c r="A130" s="5">
        <v>116</v>
      </c>
      <c r="B130" s="151"/>
      <c r="C130" s="84" t="str">
        <f>Цены!B120</f>
        <v>Демонтаж чугунной ванны (с сохранением)</v>
      </c>
      <c r="D130" s="85" t="str">
        <f>Цены!C120</f>
        <v>шт.</v>
      </c>
      <c r="E130" s="152">
        <v>1</v>
      </c>
      <c r="F130" s="86">
        <f>Цены!E120</f>
        <v>4916</v>
      </c>
      <c r="G130" s="111">
        <f t="shared" si="11"/>
        <v>4916</v>
      </c>
      <c r="H130" s="20"/>
    </row>
    <row r="131" spans="1:8" x14ac:dyDescent="0.2">
      <c r="A131" s="5">
        <v>117</v>
      </c>
      <c r="B131" s="151"/>
      <c r="C131" s="84" t="str">
        <f>Цены!B121</f>
        <v>Демонтаж сантехнического шкафа</v>
      </c>
      <c r="D131" s="85" t="str">
        <f>Цены!C121</f>
        <v>м2</v>
      </c>
      <c r="E131" s="152">
        <v>1</v>
      </c>
      <c r="F131" s="86">
        <f>Цены!E121</f>
        <v>774</v>
      </c>
      <c r="G131" s="111">
        <f t="shared" si="11"/>
        <v>774</v>
      </c>
      <c r="H131" s="20"/>
    </row>
    <row r="132" spans="1:8" x14ac:dyDescent="0.2">
      <c r="A132" s="5">
        <v>118</v>
      </c>
      <c r="B132" s="151"/>
      <c r="C132" s="84" t="str">
        <f>Цены!B122</f>
        <v>Демонтаж  раковины</v>
      </c>
      <c r="D132" s="85" t="str">
        <f>Цены!C122</f>
        <v>шт.</v>
      </c>
      <c r="E132" s="152">
        <v>1</v>
      </c>
      <c r="F132" s="86">
        <f>Цены!E122</f>
        <v>674</v>
      </c>
      <c r="G132" s="111">
        <f t="shared" si="11"/>
        <v>674</v>
      </c>
      <c r="H132" s="20"/>
    </row>
    <row r="133" spans="1:8" x14ac:dyDescent="0.2">
      <c r="A133" s="5">
        <v>119</v>
      </c>
      <c r="B133" s="151"/>
      <c r="C133" s="84" t="str">
        <f>Цены!B123</f>
        <v>Демонтаж кухонной мойки</v>
      </c>
      <c r="D133" s="85" t="str">
        <f>Цены!C123</f>
        <v>шт.</v>
      </c>
      <c r="E133" s="152">
        <v>1</v>
      </c>
      <c r="F133" s="86">
        <f>Цены!E123</f>
        <v>773</v>
      </c>
      <c r="G133" s="111">
        <f t="shared" si="11"/>
        <v>773</v>
      </c>
      <c r="H133" s="20"/>
    </row>
    <row r="134" spans="1:8" x14ac:dyDescent="0.2">
      <c r="A134" s="5">
        <v>120</v>
      </c>
      <c r="B134" s="151"/>
      <c r="C134" s="84" t="str">
        <f>Цены!B124</f>
        <v>Демонтаж унитаза</v>
      </c>
      <c r="D134" s="85" t="str">
        <f>Цены!C124</f>
        <v>шт.</v>
      </c>
      <c r="E134" s="152">
        <v>1</v>
      </c>
      <c r="F134" s="86">
        <f>Цены!E124</f>
        <v>966</v>
      </c>
      <c r="G134" s="111">
        <f t="shared" si="11"/>
        <v>966</v>
      </c>
      <c r="H134" s="20"/>
    </row>
    <row r="135" spans="1:8" x14ac:dyDescent="0.2">
      <c r="A135" s="5">
        <v>121</v>
      </c>
      <c r="B135" s="151"/>
      <c r="C135" s="84" t="str">
        <f>Цены!B125</f>
        <v>Демонтаж стиральной машины</v>
      </c>
      <c r="D135" s="85" t="str">
        <f>Цены!C125</f>
        <v>шт.</v>
      </c>
      <c r="E135" s="152">
        <v>1</v>
      </c>
      <c r="F135" s="86">
        <f>Цены!E125</f>
        <v>966</v>
      </c>
      <c r="G135" s="111">
        <f t="shared" si="11"/>
        <v>966</v>
      </c>
      <c r="H135" s="20"/>
    </row>
    <row r="136" spans="1:8" x14ac:dyDescent="0.2">
      <c r="A136" s="5">
        <v>122</v>
      </c>
      <c r="B136" s="151"/>
      <c r="C136" s="84" t="str">
        <f>Цены!B126</f>
        <v>Демонтаж  полотенцесушителя (электро)</v>
      </c>
      <c r="D136" s="85" t="str">
        <f>Цены!C126</f>
        <v>шт.</v>
      </c>
      <c r="E136" s="152">
        <v>1</v>
      </c>
      <c r="F136" s="86">
        <f>Цены!E126</f>
        <v>525</v>
      </c>
      <c r="G136" s="111">
        <f t="shared" si="11"/>
        <v>525</v>
      </c>
      <c r="H136" s="20"/>
    </row>
    <row r="137" spans="1:8" x14ac:dyDescent="0.2">
      <c r="A137" s="5">
        <v>123</v>
      </c>
      <c r="B137" s="151"/>
      <c r="C137" s="84" t="str">
        <f>Цены!B127</f>
        <v>Демонтаж  водонагревателя</v>
      </c>
      <c r="D137" s="85" t="str">
        <f>Цены!C127</f>
        <v>шт.</v>
      </c>
      <c r="E137" s="152">
        <v>1</v>
      </c>
      <c r="F137" s="86">
        <f>Цены!E127</f>
        <v>1260</v>
      </c>
      <c r="G137" s="111">
        <f t="shared" si="11"/>
        <v>1260</v>
      </c>
      <c r="H137" s="20"/>
    </row>
    <row r="138" spans="1:8" x14ac:dyDescent="0.2">
      <c r="A138" s="5">
        <v>124</v>
      </c>
      <c r="B138" s="151"/>
      <c r="C138" s="84" t="str">
        <f>Цены!B128</f>
        <v>Демонтаж кранов вводных, счетчиков</v>
      </c>
      <c r="D138" s="85" t="str">
        <f>Цены!C128</f>
        <v>шт.</v>
      </c>
      <c r="E138" s="152">
        <v>1</v>
      </c>
      <c r="F138" s="86">
        <f>Цены!E128</f>
        <v>186</v>
      </c>
      <c r="G138" s="111">
        <f t="shared" si="11"/>
        <v>186</v>
      </c>
      <c r="H138" s="20"/>
    </row>
    <row r="139" spans="1:8" x14ac:dyDescent="0.2">
      <c r="A139" s="5">
        <v>125</v>
      </c>
      <c r="B139" s="151"/>
      <c r="C139" s="84" t="str">
        <f>Цены!B129</f>
        <v>Демонтаж кранов шаровых</v>
      </c>
      <c r="D139" s="85" t="str">
        <f>Цены!C129</f>
        <v>шт.</v>
      </c>
      <c r="E139" s="152">
        <v>1</v>
      </c>
      <c r="F139" s="86">
        <f>Цены!E129</f>
        <v>168</v>
      </c>
      <c r="G139" s="111">
        <f t="shared" si="11"/>
        <v>168</v>
      </c>
      <c r="H139" s="20"/>
    </row>
    <row r="140" spans="1:8" x14ac:dyDescent="0.2">
      <c r="A140" s="5">
        <v>126</v>
      </c>
      <c r="B140" s="151"/>
      <c r="C140" s="84" t="str">
        <f>Цены!B130</f>
        <v>Демонтаж труб в/с</v>
      </c>
      <c r="D140" s="85" t="str">
        <f>Цены!C130</f>
        <v>м/п</v>
      </c>
      <c r="E140" s="152">
        <v>1</v>
      </c>
      <c r="F140" s="86">
        <f>Цены!E130</f>
        <v>284</v>
      </c>
      <c r="G140" s="111">
        <f t="shared" si="11"/>
        <v>284</v>
      </c>
      <c r="H140" s="20"/>
    </row>
    <row r="141" spans="1:8" x14ac:dyDescent="0.2">
      <c r="A141" s="5">
        <v>127</v>
      </c>
      <c r="B141" s="151"/>
      <c r="C141" s="84" t="str">
        <f>Цены!B131</f>
        <v>Демонтаж труб канализации</v>
      </c>
      <c r="D141" s="85" t="str">
        <f>Цены!C131</f>
        <v>м/п</v>
      </c>
      <c r="E141" s="152">
        <v>1</v>
      </c>
      <c r="F141" s="86">
        <f>Цены!E131</f>
        <v>450</v>
      </c>
      <c r="G141" s="111">
        <f t="shared" si="11"/>
        <v>450</v>
      </c>
      <c r="H141" s="20"/>
    </row>
    <row r="142" spans="1:8" x14ac:dyDescent="0.2">
      <c r="A142" s="5">
        <v>128</v>
      </c>
      <c r="B142" s="151"/>
      <c r="C142" s="84" t="str">
        <f>Цены!B132</f>
        <v xml:space="preserve">Расчеканка чугунных труб </v>
      </c>
      <c r="D142" s="85" t="str">
        <f>Цены!C132</f>
        <v>шт.</v>
      </c>
      <c r="E142" s="152">
        <v>1</v>
      </c>
      <c r="F142" s="86">
        <f>Цены!E132</f>
        <v>5168</v>
      </c>
      <c r="G142" s="111">
        <f t="shared" si="11"/>
        <v>5168</v>
      </c>
      <c r="H142" s="20"/>
    </row>
    <row r="143" spans="1:8" x14ac:dyDescent="0.2">
      <c r="A143" s="5">
        <v>129</v>
      </c>
      <c r="B143" s="151"/>
      <c r="C143" s="84" t="str">
        <f>Цены!B133</f>
        <v>Демонтаж  радиатора</v>
      </c>
      <c r="D143" s="85" t="str">
        <f>Цены!C133</f>
        <v>шт.</v>
      </c>
      <c r="E143" s="152">
        <v>1</v>
      </c>
      <c r="F143" s="86">
        <f>Цены!E133</f>
        <v>773</v>
      </c>
      <c r="G143" s="111">
        <f t="shared" si="11"/>
        <v>773</v>
      </c>
      <c r="H143" s="20"/>
    </row>
    <row r="144" spans="1:8" x14ac:dyDescent="0.2">
      <c r="A144" s="5">
        <v>130</v>
      </c>
      <c r="B144" s="151"/>
      <c r="C144" s="84" t="str">
        <f>Цены!B134</f>
        <v xml:space="preserve">Очистка стояка от старой краски до 3м </v>
      </c>
      <c r="D144" s="85" t="str">
        <f>Цены!C134</f>
        <v>м/п</v>
      </c>
      <c r="E144" s="152">
        <f>$G$11</f>
        <v>0</v>
      </c>
      <c r="F144" s="86">
        <f>Цены!E134</f>
        <v>1868</v>
      </c>
      <c r="G144" s="111">
        <f t="shared" si="11"/>
        <v>0</v>
      </c>
      <c r="H144" s="20"/>
    </row>
    <row r="145" spans="1:8" x14ac:dyDescent="0.2">
      <c r="A145" s="5">
        <v>131</v>
      </c>
      <c r="B145" s="151"/>
      <c r="C145" s="84" t="str">
        <f>Цены!B135</f>
        <v>Очистка радиатора от краски ( до 5 секций)</v>
      </c>
      <c r="D145" s="85" t="str">
        <f>Цены!C135</f>
        <v>шт.</v>
      </c>
      <c r="E145" s="152">
        <v>1</v>
      </c>
      <c r="F145" s="86">
        <f>Цены!E135</f>
        <v>1934</v>
      </c>
      <c r="G145" s="111">
        <f t="shared" si="11"/>
        <v>1934</v>
      </c>
      <c r="H145" s="20"/>
    </row>
    <row r="146" spans="1:8" x14ac:dyDescent="0.2">
      <c r="A146" s="5">
        <v>132</v>
      </c>
      <c r="B146" s="151"/>
      <c r="C146" s="84" t="str">
        <f>Цены!B136</f>
        <v xml:space="preserve">Очистка радиатора каждая следующая секция </v>
      </c>
      <c r="D146" s="85" t="str">
        <f>Цены!C136</f>
        <v>шт.</v>
      </c>
      <c r="E146" s="152">
        <v>1</v>
      </c>
      <c r="F146" s="86">
        <f>Цены!E136</f>
        <v>653</v>
      </c>
      <c r="G146" s="111">
        <f t="shared" si="11"/>
        <v>653</v>
      </c>
      <c r="H146" s="20"/>
    </row>
    <row r="147" spans="1:8" ht="25.5" x14ac:dyDescent="0.2">
      <c r="A147" s="5">
        <v>133</v>
      </c>
      <c r="B147" s="151"/>
      <c r="C147" s="84" t="str">
        <f>Цены!B137</f>
        <v>Демонтаж кабины совмещенного санузла (из ацеида)</v>
      </c>
      <c r="D147" s="85" t="str">
        <f>Цены!C137</f>
        <v>шт.</v>
      </c>
      <c r="E147" s="152">
        <v>1</v>
      </c>
      <c r="F147" s="86">
        <f>Цены!E137</f>
        <v>15780</v>
      </c>
      <c r="G147" s="111">
        <f t="shared" si="11"/>
        <v>15780</v>
      </c>
      <c r="H147" s="20"/>
    </row>
    <row r="148" spans="1:8" ht="25.5" x14ac:dyDescent="0.2">
      <c r="A148" s="5">
        <v>134</v>
      </c>
      <c r="B148" s="151"/>
      <c r="C148" s="84" t="str">
        <f>Цены!B138</f>
        <v>Демонтаж кабины раздельного санузла (из ацеида)</v>
      </c>
      <c r="D148" s="85" t="str">
        <f>Цены!C138</f>
        <v>шт.</v>
      </c>
      <c r="E148" s="152">
        <v>2</v>
      </c>
      <c r="F148" s="86">
        <f>Цены!E138</f>
        <v>18780</v>
      </c>
      <c r="G148" s="111">
        <f t="shared" si="11"/>
        <v>37560</v>
      </c>
      <c r="H148" s="20"/>
    </row>
    <row r="149" spans="1:8" x14ac:dyDescent="0.2">
      <c r="A149" s="5">
        <v>135</v>
      </c>
      <c r="B149" s="151"/>
      <c r="C149" s="84" t="str">
        <f>Цены!B139</f>
        <v>Демонтаж бетонного пола сан тех кабины</v>
      </c>
      <c r="D149" s="85" t="str">
        <f>Цены!C139</f>
        <v>шт.</v>
      </c>
      <c r="E149" s="152">
        <v>1</v>
      </c>
      <c r="F149" s="86">
        <f>Цены!E139</f>
        <v>14793</v>
      </c>
      <c r="G149" s="111">
        <f t="shared" si="11"/>
        <v>14793</v>
      </c>
      <c r="H149" s="20"/>
    </row>
    <row r="150" spans="1:8" x14ac:dyDescent="0.2">
      <c r="A150" s="5">
        <v>136</v>
      </c>
      <c r="B150" s="9" t="str">
        <f>IF(SUM(B151:B169)&gt;0,1,"")</f>
        <v/>
      </c>
      <c r="C150" s="428" t="s">
        <v>115</v>
      </c>
      <c r="D150" s="428"/>
      <c r="E150" s="428"/>
      <c r="F150" s="428"/>
      <c r="G150" s="428"/>
      <c r="H150" s="20"/>
    </row>
    <row r="151" spans="1:8" x14ac:dyDescent="0.2">
      <c r="A151" s="5">
        <v>137</v>
      </c>
      <c r="B151" s="151"/>
      <c r="C151" s="84" t="str">
        <f>Цены!B141</f>
        <v xml:space="preserve">Демонтаж панели электроточки </v>
      </c>
      <c r="D151" s="85" t="str">
        <f>Цены!C141</f>
        <v>шт.</v>
      </c>
      <c r="E151" s="152">
        <v>1</v>
      </c>
      <c r="F151" s="86">
        <f>Цены!E141</f>
        <v>74</v>
      </c>
      <c r="G151" s="111">
        <f t="shared" ref="G151:G169" si="12">E151*F151</f>
        <v>74</v>
      </c>
      <c r="H151" s="20"/>
    </row>
    <row r="152" spans="1:8" x14ac:dyDescent="0.2">
      <c r="A152" s="5">
        <v>138</v>
      </c>
      <c r="B152" s="151"/>
      <c r="C152" s="84" t="str">
        <f>Цены!B142</f>
        <v>Демонтаж розеток и выключателей</v>
      </c>
      <c r="D152" s="85" t="str">
        <f>Цены!C142</f>
        <v>шт.</v>
      </c>
      <c r="E152" s="152">
        <v>1</v>
      </c>
      <c r="F152" s="86">
        <f>Цены!E142</f>
        <v>263</v>
      </c>
      <c r="G152" s="111">
        <f t="shared" si="12"/>
        <v>263</v>
      </c>
      <c r="H152" s="20"/>
    </row>
    <row r="153" spans="1:8" x14ac:dyDescent="0.2">
      <c r="A153" s="5">
        <v>139</v>
      </c>
      <c r="B153" s="151"/>
      <c r="C153" s="84" t="str">
        <f>Цены!B143</f>
        <v>Демонтаж  светильников</v>
      </c>
      <c r="D153" s="85" t="str">
        <f>Цены!C143</f>
        <v>шт.</v>
      </c>
      <c r="E153" s="152">
        <v>1</v>
      </c>
      <c r="F153" s="86">
        <f>Цены!E143</f>
        <v>186</v>
      </c>
      <c r="G153" s="111">
        <f t="shared" si="12"/>
        <v>186</v>
      </c>
      <c r="H153" s="20"/>
    </row>
    <row r="154" spans="1:8" x14ac:dyDescent="0.2">
      <c r="A154" s="5">
        <v>140</v>
      </c>
      <c r="B154" s="151"/>
      <c r="C154" s="84" t="str">
        <f>Цены!B144</f>
        <v>Демонтаж люстры</v>
      </c>
      <c r="D154" s="85" t="str">
        <f>Цены!C144</f>
        <v>шт.</v>
      </c>
      <c r="E154" s="152">
        <v>1</v>
      </c>
      <c r="F154" s="86">
        <f>Цены!E144</f>
        <v>383</v>
      </c>
      <c r="G154" s="111">
        <f t="shared" si="12"/>
        <v>383</v>
      </c>
      <c r="H154" s="20"/>
    </row>
    <row r="155" spans="1:8" x14ac:dyDescent="0.2">
      <c r="A155" s="5">
        <v>141</v>
      </c>
      <c r="B155" s="151"/>
      <c r="C155" s="84" t="str">
        <f>Цены!B145</f>
        <v>Демонтаж  электрокабеля</v>
      </c>
      <c r="D155" s="85" t="str">
        <f>Цены!C145</f>
        <v>м/п</v>
      </c>
      <c r="E155" s="152">
        <v>1</v>
      </c>
      <c r="F155" s="86">
        <f>Цены!E145</f>
        <v>39</v>
      </c>
      <c r="G155" s="111">
        <f t="shared" si="12"/>
        <v>39</v>
      </c>
      <c r="H155" s="20"/>
    </row>
    <row r="156" spans="1:8" x14ac:dyDescent="0.2">
      <c r="A156" s="5">
        <v>142</v>
      </c>
      <c r="B156" s="151"/>
      <c r="C156" s="84" t="str">
        <f>Цены!B146</f>
        <v>Демонтаж автоматического выключателя</v>
      </c>
      <c r="D156" s="85" t="str">
        <f>Цены!C146</f>
        <v>шт.</v>
      </c>
      <c r="E156" s="152">
        <v>1</v>
      </c>
      <c r="F156" s="86">
        <f>Цены!E146</f>
        <v>186</v>
      </c>
      <c r="G156" s="111">
        <f t="shared" si="12"/>
        <v>186</v>
      </c>
      <c r="H156" s="20"/>
    </row>
    <row r="157" spans="1:8" x14ac:dyDescent="0.2">
      <c r="A157" s="5">
        <v>143</v>
      </c>
      <c r="B157" s="151"/>
      <c r="C157" s="84" t="str">
        <f>Цены!B147</f>
        <v>Демонтаж электрического щита</v>
      </c>
      <c r="D157" s="85" t="str">
        <f>Цены!C147</f>
        <v>шт.</v>
      </c>
      <c r="E157" s="152">
        <v>1</v>
      </c>
      <c r="F157" s="86">
        <f>Цены!E147</f>
        <v>1418</v>
      </c>
      <c r="G157" s="111">
        <f t="shared" si="12"/>
        <v>1418</v>
      </c>
      <c r="H157" s="20"/>
    </row>
    <row r="158" spans="1:8" x14ac:dyDescent="0.2">
      <c r="A158" s="5">
        <v>144</v>
      </c>
      <c r="B158" s="151"/>
      <c r="C158" s="84" t="str">
        <f>Цены!B148</f>
        <v>Пробивка отверстия в стене (бетон) ф 16-20</v>
      </c>
      <c r="D158" s="85" t="str">
        <f>Цены!C148</f>
        <v>шт.</v>
      </c>
      <c r="E158" s="152">
        <v>1</v>
      </c>
      <c r="F158" s="86">
        <f>Цены!E148</f>
        <v>1283</v>
      </c>
      <c r="G158" s="111">
        <f t="shared" si="12"/>
        <v>1283</v>
      </c>
      <c r="H158" s="20"/>
    </row>
    <row r="159" spans="1:8" x14ac:dyDescent="0.2">
      <c r="A159" s="5">
        <v>145</v>
      </c>
      <c r="B159" s="151"/>
      <c r="C159" s="84" t="str">
        <f>Цены!B149</f>
        <v>Пробивка отверстия в стене  (кирпич) ф 16-20</v>
      </c>
      <c r="D159" s="85" t="str">
        <f>Цены!C149</f>
        <v>шт.</v>
      </c>
      <c r="E159" s="152">
        <v>1</v>
      </c>
      <c r="F159" s="86">
        <f>Цены!E149</f>
        <v>714</v>
      </c>
      <c r="G159" s="111">
        <f t="shared" si="12"/>
        <v>714</v>
      </c>
      <c r="H159" s="20"/>
    </row>
    <row r="160" spans="1:8" ht="25.5" x14ac:dyDescent="0.2">
      <c r="A160" s="5">
        <v>146</v>
      </c>
      <c r="B160" s="151"/>
      <c r="C160" s="84" t="str">
        <f>Цены!B150</f>
        <v>Пробивка отверстия в стене (пеноблок, пазогребневый блок) ф 16-20</v>
      </c>
      <c r="D160" s="85" t="str">
        <f>Цены!C150</f>
        <v>шт.</v>
      </c>
      <c r="E160" s="152">
        <v>1</v>
      </c>
      <c r="F160" s="86">
        <f>Цены!E150</f>
        <v>578</v>
      </c>
      <c r="G160" s="111">
        <f t="shared" si="12"/>
        <v>578</v>
      </c>
      <c r="H160" s="20"/>
    </row>
    <row r="161" spans="1:8" ht="25.5" x14ac:dyDescent="0.2">
      <c r="A161" s="5">
        <v>147</v>
      </c>
      <c r="B161" s="151"/>
      <c r="C161" s="84" t="str">
        <f>Цены!B151</f>
        <v>Штробление ниши под элщит до 12 модулей (бетон)</v>
      </c>
      <c r="D161" s="85" t="str">
        <f>Цены!C151</f>
        <v>шт.</v>
      </c>
      <c r="E161" s="152">
        <v>1</v>
      </c>
      <c r="F161" s="86">
        <f>Цены!E151</f>
        <v>6381</v>
      </c>
      <c r="G161" s="111">
        <f t="shared" si="12"/>
        <v>6381</v>
      </c>
      <c r="H161" s="20"/>
    </row>
    <row r="162" spans="1:8" ht="25.5" x14ac:dyDescent="0.2">
      <c r="A162" s="5">
        <v>148</v>
      </c>
      <c r="B162" s="151"/>
      <c r="C162" s="84" t="str">
        <f>Цены!B152</f>
        <v>Штробление ниши под элщит 12-36 модулей (бетон)</v>
      </c>
      <c r="D162" s="85" t="str">
        <f>Цены!C152</f>
        <v>шт.</v>
      </c>
      <c r="E162" s="152">
        <v>1</v>
      </c>
      <c r="F162" s="86">
        <f>Цены!E152</f>
        <v>9668</v>
      </c>
      <c r="G162" s="111">
        <f t="shared" si="12"/>
        <v>9668</v>
      </c>
      <c r="H162" s="20"/>
    </row>
    <row r="163" spans="1:8" ht="25.5" x14ac:dyDescent="0.2">
      <c r="A163" s="5">
        <v>149</v>
      </c>
      <c r="B163" s="151"/>
      <c r="C163" s="84" t="str">
        <f>Цены!B153</f>
        <v>Штробление ниши под элщит до 12 модулей (кирпич/Пено блок/пгп)</v>
      </c>
      <c r="D163" s="85" t="str">
        <f>Цены!C153</f>
        <v>шт.</v>
      </c>
      <c r="E163" s="152">
        <v>1</v>
      </c>
      <c r="F163" s="86">
        <f>Цены!E153</f>
        <v>2691</v>
      </c>
      <c r="G163" s="111">
        <f t="shared" si="12"/>
        <v>2691</v>
      </c>
      <c r="H163" s="20"/>
    </row>
    <row r="164" spans="1:8" ht="25.5" x14ac:dyDescent="0.2">
      <c r="A164" s="5">
        <v>150</v>
      </c>
      <c r="B164" s="151"/>
      <c r="C164" s="84" t="str">
        <f>Цены!B154</f>
        <v>Штробление ниши под элщит 12-36 модулей (кирпич/Пено блок/пгп)</v>
      </c>
      <c r="D164" s="85" t="str">
        <f>Цены!C154</f>
        <v>шт.</v>
      </c>
      <c r="E164" s="152">
        <v>1</v>
      </c>
      <c r="F164" s="86">
        <f>Цены!E154</f>
        <v>5343</v>
      </c>
      <c r="G164" s="111">
        <f t="shared" si="12"/>
        <v>5343</v>
      </c>
      <c r="H164" s="20"/>
    </row>
    <row r="165" spans="1:8" x14ac:dyDescent="0.2">
      <c r="A165" s="5">
        <v>151</v>
      </c>
      <c r="B165" s="153"/>
      <c r="C165" s="154" t="str">
        <f>Цены!B155</f>
        <v>&lt;Запасные строчки&gt;</v>
      </c>
      <c r="D165" s="155">
        <f>Цены!C155</f>
        <v>0</v>
      </c>
      <c r="E165" s="152">
        <v>0</v>
      </c>
      <c r="F165" s="156">
        <f>Цены!E155</f>
        <v>0</v>
      </c>
      <c r="G165" s="111">
        <f t="shared" si="12"/>
        <v>0</v>
      </c>
      <c r="H165" s="20"/>
    </row>
    <row r="166" spans="1:8" x14ac:dyDescent="0.2">
      <c r="A166" s="5">
        <v>152</v>
      </c>
      <c r="B166" s="153"/>
      <c r="C166" s="154" t="str">
        <f>Цены!B156</f>
        <v>&lt;Запасные строчки&gt;</v>
      </c>
      <c r="D166" s="155">
        <f>Цены!C156</f>
        <v>0</v>
      </c>
      <c r="E166" s="152">
        <v>0</v>
      </c>
      <c r="F166" s="156">
        <f>Цены!E156</f>
        <v>0</v>
      </c>
      <c r="G166" s="111">
        <f t="shared" si="12"/>
        <v>0</v>
      </c>
      <c r="H166" s="20"/>
    </row>
    <row r="167" spans="1:8" x14ac:dyDescent="0.2">
      <c r="A167" s="5">
        <v>153</v>
      </c>
      <c r="B167" s="153"/>
      <c r="C167" s="154" t="str">
        <f>Цены!B157</f>
        <v>&lt;Запасные строчки&gt;</v>
      </c>
      <c r="D167" s="155">
        <f>Цены!C157</f>
        <v>0</v>
      </c>
      <c r="E167" s="152">
        <v>0</v>
      </c>
      <c r="F167" s="156">
        <f>Цены!E157</f>
        <v>0</v>
      </c>
      <c r="G167" s="111">
        <f t="shared" si="12"/>
        <v>0</v>
      </c>
      <c r="H167" s="20"/>
    </row>
    <row r="168" spans="1:8" x14ac:dyDescent="0.2">
      <c r="A168" s="5">
        <v>154</v>
      </c>
      <c r="B168" s="153"/>
      <c r="C168" s="154" t="str">
        <f>Цены!B158</f>
        <v>&lt;Запасные строчки&gt;</v>
      </c>
      <c r="D168" s="155">
        <f>Цены!C158</f>
        <v>0</v>
      </c>
      <c r="E168" s="152">
        <v>0</v>
      </c>
      <c r="F168" s="156">
        <f>Цены!E158</f>
        <v>0</v>
      </c>
      <c r="G168" s="111">
        <f t="shared" si="12"/>
        <v>0</v>
      </c>
      <c r="H168" s="20"/>
    </row>
    <row r="169" spans="1:8" x14ac:dyDescent="0.2">
      <c r="A169" s="5">
        <v>155</v>
      </c>
      <c r="B169" s="153"/>
      <c r="C169" s="154" t="str">
        <f>Цены!B159</f>
        <v>&lt;Запасные строчки&gt;</v>
      </c>
      <c r="D169" s="155">
        <f>Цены!C159</f>
        <v>0</v>
      </c>
      <c r="E169" s="152">
        <v>0</v>
      </c>
      <c r="F169" s="156">
        <f>Цены!E159</f>
        <v>0</v>
      </c>
      <c r="G169" s="111">
        <f t="shared" si="12"/>
        <v>0</v>
      </c>
      <c r="H169" s="20"/>
    </row>
    <row r="170" spans="1:8" x14ac:dyDescent="0.2">
      <c r="A170" s="5">
        <v>156</v>
      </c>
      <c r="B170" s="9" t="str">
        <f>B14</f>
        <v/>
      </c>
      <c r="C170" s="433" t="s">
        <v>127</v>
      </c>
      <c r="D170" s="433"/>
      <c r="E170" s="433"/>
      <c r="F170" s="433"/>
      <c r="G170" s="112">
        <f>SUMIF(B16:B169,1,G16:G169)</f>
        <v>0</v>
      </c>
      <c r="H170" s="20"/>
    </row>
    <row r="171" spans="1:8" ht="25.5" x14ac:dyDescent="0.2">
      <c r="A171" s="5">
        <v>157</v>
      </c>
      <c r="B171" s="9" t="str">
        <f>IF(SUM(B172:B331)&gt;0,1,"")</f>
        <v/>
      </c>
      <c r="C171" s="97" t="str">
        <f ca="1">C1&amp;". Черновые отделочные работы"</f>
        <v>15. Черновые отделочные работы</v>
      </c>
      <c r="D171" s="98" t="s">
        <v>804</v>
      </c>
      <c r="E171" s="107" t="s">
        <v>531</v>
      </c>
      <c r="F171" s="99" t="s">
        <v>805</v>
      </c>
      <c r="G171" s="110" t="s">
        <v>578</v>
      </c>
      <c r="H171" s="20"/>
    </row>
    <row r="172" spans="1:8" x14ac:dyDescent="0.2">
      <c r="A172" s="5">
        <v>158</v>
      </c>
      <c r="B172" s="9" t="str">
        <f>IF(SUM(B173:B206)&gt;0,1,"")</f>
        <v/>
      </c>
      <c r="C172" s="428" t="s">
        <v>131</v>
      </c>
      <c r="D172" s="428"/>
      <c r="E172" s="428"/>
      <c r="F172" s="428"/>
      <c r="G172" s="428"/>
      <c r="H172" s="20"/>
    </row>
    <row r="173" spans="1:8" x14ac:dyDescent="0.2">
      <c r="A173" s="5">
        <v>159</v>
      </c>
      <c r="B173" s="153"/>
      <c r="C173" s="84" t="str">
        <f>Цены!B163</f>
        <v>Грунтовка пола</v>
      </c>
      <c r="D173" s="85" t="str">
        <f>Цены!C163</f>
        <v>м2</v>
      </c>
      <c r="E173" s="152">
        <f t="shared" ref="E173:E180" si="13">$D$10</f>
        <v>0</v>
      </c>
      <c r="F173" s="86">
        <f>Цены!E163</f>
        <v>98</v>
      </c>
      <c r="G173" s="111">
        <f t="shared" ref="G173:G206" si="14">E173*F173</f>
        <v>0</v>
      </c>
      <c r="H173" s="20"/>
    </row>
    <row r="174" spans="1:8" x14ac:dyDescent="0.2">
      <c r="A174" s="5">
        <v>160</v>
      </c>
      <c r="B174" s="153"/>
      <c r="C174" s="84" t="str">
        <f>Цены!B164</f>
        <v>Грунтовка пола (второй и последующие слои)</v>
      </c>
      <c r="D174" s="85" t="str">
        <f>Цены!C164</f>
        <v>м2</v>
      </c>
      <c r="E174" s="152">
        <f t="shared" si="13"/>
        <v>0</v>
      </c>
      <c r="F174" s="86">
        <f>Цены!E164</f>
        <v>98</v>
      </c>
      <c r="G174" s="111">
        <f t="shared" si="14"/>
        <v>0</v>
      </c>
      <c r="H174" s="20"/>
    </row>
    <row r="175" spans="1:8" x14ac:dyDescent="0.2">
      <c r="A175" s="5">
        <v>161</v>
      </c>
      <c r="B175" s="153"/>
      <c r="C175" s="84" t="str">
        <f>Цены!B165</f>
        <v>Грунтовка пола (бетон контактом)</v>
      </c>
      <c r="D175" s="85" t="str">
        <f>Цены!C165</f>
        <v>м2</v>
      </c>
      <c r="E175" s="152">
        <f t="shared" si="13"/>
        <v>0</v>
      </c>
      <c r="F175" s="86">
        <f>Цены!E165</f>
        <v>128</v>
      </c>
      <c r="G175" s="111">
        <f t="shared" si="14"/>
        <v>0</v>
      </c>
      <c r="H175" s="20"/>
    </row>
    <row r="176" spans="1:8" x14ac:dyDescent="0.2">
      <c r="A176" s="5">
        <v>162</v>
      </c>
      <c r="B176" s="153"/>
      <c r="C176" s="84" t="str">
        <f>Цены!B166</f>
        <v>Обработка анти плесенью(пол)</v>
      </c>
      <c r="D176" s="85" t="str">
        <f>Цены!C166</f>
        <v>м2</v>
      </c>
      <c r="E176" s="152">
        <f t="shared" si="13"/>
        <v>0</v>
      </c>
      <c r="F176" s="86">
        <f>Цены!E166</f>
        <v>206</v>
      </c>
      <c r="G176" s="111">
        <f t="shared" si="14"/>
        <v>0</v>
      </c>
      <c r="H176" s="20"/>
    </row>
    <row r="177" spans="1:8" x14ac:dyDescent="0.2">
      <c r="A177" s="5">
        <v>163</v>
      </c>
      <c r="B177" s="153"/>
      <c r="C177" s="84" t="str">
        <f>Цены!B167</f>
        <v>Гидроизоляция пола пленкой ПВХ</v>
      </c>
      <c r="D177" s="85" t="str">
        <f>Цены!C167</f>
        <v>м2</v>
      </c>
      <c r="E177" s="152">
        <f t="shared" si="13"/>
        <v>0</v>
      </c>
      <c r="F177" s="86">
        <f>Цены!E167</f>
        <v>147</v>
      </c>
      <c r="G177" s="111">
        <f t="shared" si="14"/>
        <v>0</v>
      </c>
      <c r="H177" s="20"/>
    </row>
    <row r="178" spans="1:8" ht="25.5" x14ac:dyDescent="0.2">
      <c r="A178" s="5">
        <v>164</v>
      </c>
      <c r="B178" s="153"/>
      <c r="C178" s="84" t="str">
        <f>Цены!B168</f>
        <v>Гидроизоляция пола (смесью водостоп или жидким стеклом)</v>
      </c>
      <c r="D178" s="85" t="str">
        <f>Цены!C168</f>
        <v>м2</v>
      </c>
      <c r="E178" s="152">
        <f t="shared" si="13"/>
        <v>0</v>
      </c>
      <c r="F178" s="86">
        <f>Цены!E168</f>
        <v>461</v>
      </c>
      <c r="G178" s="111">
        <f t="shared" si="14"/>
        <v>0</v>
      </c>
      <c r="H178" s="20"/>
    </row>
    <row r="179" spans="1:8" x14ac:dyDescent="0.2">
      <c r="A179" s="5">
        <v>165</v>
      </c>
      <c r="B179" s="153"/>
      <c r="C179" s="84" t="str">
        <f>Цены!B169</f>
        <v>Гидроизоляция рулонными материалами</v>
      </c>
      <c r="D179" s="85" t="str">
        <f>Цены!C169</f>
        <v>м2</v>
      </c>
      <c r="E179" s="152">
        <f t="shared" si="13"/>
        <v>0</v>
      </c>
      <c r="F179" s="86">
        <f>Цены!E169</f>
        <v>642</v>
      </c>
      <c r="G179" s="111">
        <f t="shared" si="14"/>
        <v>0</v>
      </c>
      <c r="H179" s="20"/>
    </row>
    <row r="180" spans="1:8" x14ac:dyDescent="0.2">
      <c r="A180" s="5">
        <v>166</v>
      </c>
      <c r="B180" s="153"/>
      <c r="C180" s="84" t="str">
        <f>Цены!B170</f>
        <v xml:space="preserve">Укладка пароизолирующих материалов </v>
      </c>
      <c r="D180" s="85" t="str">
        <f>Цены!C170</f>
        <v>м2</v>
      </c>
      <c r="E180" s="152">
        <f t="shared" si="13"/>
        <v>0</v>
      </c>
      <c r="F180" s="86">
        <f>Цены!E170</f>
        <v>186</v>
      </c>
      <c r="G180" s="111">
        <f t="shared" si="14"/>
        <v>0</v>
      </c>
      <c r="H180" s="20"/>
    </row>
    <row r="181" spans="1:8" x14ac:dyDescent="0.2">
      <c r="A181" s="5">
        <v>167</v>
      </c>
      <c r="B181" s="153"/>
      <c r="C181" s="84" t="str">
        <f>Цены!B171</f>
        <v>Гидроизоляционная лента (по периметру стен)</v>
      </c>
      <c r="D181" s="85" t="str">
        <f>Цены!C171</f>
        <v>м/п</v>
      </c>
      <c r="E181" s="152">
        <f>$D$9-$I$13</f>
        <v>0</v>
      </c>
      <c r="F181" s="86">
        <f>Цены!E171</f>
        <v>176</v>
      </c>
      <c r="G181" s="111">
        <f t="shared" si="14"/>
        <v>0</v>
      </c>
      <c r="H181" s="20"/>
    </row>
    <row r="182" spans="1:8" x14ac:dyDescent="0.2">
      <c r="A182" s="5">
        <v>168</v>
      </c>
      <c r="B182" s="153"/>
      <c r="C182" s="84" t="str">
        <f>Цены!B172</f>
        <v>Монтаж демпферной ленты (кромочной ленты)</v>
      </c>
      <c r="D182" s="85" t="str">
        <f>Цены!C172</f>
        <v>м/п</v>
      </c>
      <c r="E182" s="152">
        <f>$D$9-$I$13</f>
        <v>0</v>
      </c>
      <c r="F182" s="86">
        <f>Цены!E172</f>
        <v>147</v>
      </c>
      <c r="G182" s="111">
        <f t="shared" si="14"/>
        <v>0</v>
      </c>
      <c r="H182" s="20"/>
    </row>
    <row r="183" spans="1:8" x14ac:dyDescent="0.2">
      <c r="A183" s="5">
        <v>169</v>
      </c>
      <c r="B183" s="153"/>
      <c r="C183" s="84" t="str">
        <f>Цены!B173</f>
        <v>Укрытие пленкой пола</v>
      </c>
      <c r="D183" s="85" t="str">
        <f>Цены!C173</f>
        <v>м2</v>
      </c>
      <c r="E183" s="152">
        <f t="shared" ref="E183:E195" si="15">$D$10</f>
        <v>0</v>
      </c>
      <c r="F183" s="86">
        <f>Цены!E173</f>
        <v>81</v>
      </c>
      <c r="G183" s="111">
        <f t="shared" si="14"/>
        <v>0</v>
      </c>
      <c r="H183" s="20"/>
    </row>
    <row r="184" spans="1:8" x14ac:dyDescent="0.2">
      <c r="A184" s="5">
        <v>170</v>
      </c>
      <c r="B184" s="153"/>
      <c r="C184" s="84" t="str">
        <f>Цены!B174</f>
        <v>Подсыпка керамзита</v>
      </c>
      <c r="D184" s="85" t="str">
        <f>Цены!C174</f>
        <v>м2</v>
      </c>
      <c r="E184" s="152">
        <f t="shared" si="15"/>
        <v>0</v>
      </c>
      <c r="F184" s="86">
        <f>Цены!E174</f>
        <v>321</v>
      </c>
      <c r="G184" s="111">
        <f t="shared" si="14"/>
        <v>0</v>
      </c>
      <c r="H184" s="20"/>
    </row>
    <row r="185" spans="1:8" x14ac:dyDescent="0.2">
      <c r="A185" s="5">
        <v>171</v>
      </c>
      <c r="B185" s="153"/>
      <c r="C185" s="84" t="str">
        <f>Цены!B175</f>
        <v>Укладка сетки (для стяжки)</v>
      </c>
      <c r="D185" s="85" t="str">
        <f>Цены!C175</f>
        <v>м2</v>
      </c>
      <c r="E185" s="152">
        <f t="shared" si="15"/>
        <v>0</v>
      </c>
      <c r="F185" s="86">
        <f>Цены!E175</f>
        <v>177</v>
      </c>
      <c r="G185" s="111">
        <f t="shared" si="14"/>
        <v>0</v>
      </c>
      <c r="H185" s="20"/>
    </row>
    <row r="186" spans="1:8" x14ac:dyDescent="0.2">
      <c r="A186" s="5">
        <v>172</v>
      </c>
      <c r="B186" s="153"/>
      <c r="C186" s="84" t="str">
        <f>Цены!B176</f>
        <v>Железнение стяжки</v>
      </c>
      <c r="D186" s="85" t="str">
        <f>Цены!C176</f>
        <v>м2</v>
      </c>
      <c r="E186" s="152">
        <f t="shared" si="15"/>
        <v>0</v>
      </c>
      <c r="F186" s="86">
        <f>Цены!E176</f>
        <v>186</v>
      </c>
      <c r="G186" s="111">
        <f t="shared" si="14"/>
        <v>0</v>
      </c>
      <c r="H186" s="20"/>
    </row>
    <row r="187" spans="1:8" x14ac:dyDescent="0.2">
      <c r="A187" s="5">
        <v>173</v>
      </c>
      <c r="B187" s="153"/>
      <c r="C187" s="84" t="str">
        <f>Цены!B177</f>
        <v>Устройство стяжки по маякам до 4 см</v>
      </c>
      <c r="D187" s="85" t="str">
        <f>Цены!C177</f>
        <v>м2</v>
      </c>
      <c r="E187" s="152">
        <f t="shared" si="15"/>
        <v>0</v>
      </c>
      <c r="F187" s="86">
        <f>Цены!E177</f>
        <v>698</v>
      </c>
      <c r="G187" s="111">
        <f t="shared" si="14"/>
        <v>0</v>
      </c>
      <c r="H187" s="20"/>
    </row>
    <row r="188" spans="1:8" x14ac:dyDescent="0.2">
      <c r="A188" s="5">
        <v>174</v>
      </c>
      <c r="B188" s="153"/>
      <c r="C188" s="84" t="str">
        <f>Цены!B178</f>
        <v>Устройство стяжки по маякам до 6 см</v>
      </c>
      <c r="D188" s="85" t="str">
        <f>Цены!C178</f>
        <v>м2</v>
      </c>
      <c r="E188" s="152">
        <f t="shared" si="15"/>
        <v>0</v>
      </c>
      <c r="F188" s="86">
        <f>Цены!E178</f>
        <v>1049</v>
      </c>
      <c r="G188" s="111">
        <f t="shared" si="14"/>
        <v>0</v>
      </c>
      <c r="H188" s="20"/>
    </row>
    <row r="189" spans="1:8" x14ac:dyDescent="0.2">
      <c r="A189" s="5">
        <v>175</v>
      </c>
      <c r="B189" s="153"/>
      <c r="C189" s="84" t="str">
        <f>Цены!B179</f>
        <v>Устройство стяжки по маякам свыше 6 см</v>
      </c>
      <c r="D189" s="85" t="str">
        <f>Цены!C179</f>
        <v>м2</v>
      </c>
      <c r="E189" s="152">
        <f t="shared" si="15"/>
        <v>0</v>
      </c>
      <c r="F189" s="86">
        <f>Цены!E179</f>
        <v>1193</v>
      </c>
      <c r="G189" s="111">
        <f t="shared" si="14"/>
        <v>0</v>
      </c>
      <c r="H189" s="20"/>
    </row>
    <row r="190" spans="1:8" x14ac:dyDescent="0.2">
      <c r="A190" s="5">
        <v>176</v>
      </c>
      <c r="B190" s="153"/>
      <c r="C190" s="84" t="str">
        <f>Цены!B180</f>
        <v>Устройство наливных полов до 3 см</v>
      </c>
      <c r="D190" s="85" t="str">
        <f>Цены!C180</f>
        <v>м2</v>
      </c>
      <c r="E190" s="152">
        <f t="shared" si="15"/>
        <v>0</v>
      </c>
      <c r="F190" s="86">
        <f>Цены!E180</f>
        <v>683</v>
      </c>
      <c r="G190" s="111">
        <f t="shared" si="14"/>
        <v>0</v>
      </c>
      <c r="H190" s="20"/>
    </row>
    <row r="191" spans="1:8" x14ac:dyDescent="0.2">
      <c r="A191" s="5">
        <v>177</v>
      </c>
      <c r="B191" s="153"/>
      <c r="C191" s="84" t="str">
        <f>Цены!B181</f>
        <v xml:space="preserve">Финишное выравнивание стяжки наливным полом </v>
      </c>
      <c r="D191" s="85" t="str">
        <f>Цены!C181</f>
        <v>м2</v>
      </c>
      <c r="E191" s="152">
        <f t="shared" si="15"/>
        <v>0</v>
      </c>
      <c r="F191" s="86">
        <f>Цены!E181</f>
        <v>533</v>
      </c>
      <c r="G191" s="111">
        <f t="shared" si="14"/>
        <v>0</v>
      </c>
      <c r="H191" s="20"/>
    </row>
    <row r="192" spans="1:8" ht="25.5" x14ac:dyDescent="0.2">
      <c r="A192" s="5">
        <v>178</v>
      </c>
      <c r="B192" s="153"/>
      <c r="C192" s="84" t="str">
        <f>Цены!B182</f>
        <v>Заливка рустов после проведения демонтажа перегородок</v>
      </c>
      <c r="D192" s="85" t="str">
        <f>Цены!C182</f>
        <v>м/п</v>
      </c>
      <c r="E192" s="152">
        <f t="shared" si="15"/>
        <v>0</v>
      </c>
      <c r="F192" s="86">
        <f>Цены!E182</f>
        <v>630</v>
      </c>
      <c r="G192" s="111">
        <f t="shared" si="14"/>
        <v>0</v>
      </c>
      <c r="H192" s="20"/>
    </row>
    <row r="193" spans="1:8" x14ac:dyDescent="0.2">
      <c r="A193" s="5">
        <v>179</v>
      </c>
      <c r="B193" s="153"/>
      <c r="C193" s="84" t="str">
        <f>Цены!B183</f>
        <v>Устройство "сухой стяжки"</v>
      </c>
      <c r="D193" s="85" t="str">
        <f>Цены!C183</f>
        <v>м2</v>
      </c>
      <c r="E193" s="152">
        <f t="shared" si="15"/>
        <v>0</v>
      </c>
      <c r="F193" s="86">
        <f>Цены!E183</f>
        <v>2310</v>
      </c>
      <c r="G193" s="111">
        <f t="shared" si="14"/>
        <v>0</v>
      </c>
      <c r="H193" s="20"/>
    </row>
    <row r="194" spans="1:8" ht="25.5" x14ac:dyDescent="0.2">
      <c r="A194" s="5">
        <v>180</v>
      </c>
      <c r="B194" s="153"/>
      <c r="C194" s="84" t="str">
        <f>Цены!B184</f>
        <v>Устройство "полусухой" (механизированной стяжки)</v>
      </c>
      <c r="D194" s="85" t="str">
        <f>Цены!C184</f>
        <v>м2</v>
      </c>
      <c r="E194" s="152">
        <f t="shared" si="15"/>
        <v>0</v>
      </c>
      <c r="F194" s="86">
        <f>Цены!E184</f>
        <v>2775</v>
      </c>
      <c r="G194" s="111">
        <f t="shared" si="14"/>
        <v>0</v>
      </c>
      <c r="H194" s="20"/>
    </row>
    <row r="195" spans="1:8" x14ac:dyDescent="0.2">
      <c r="A195" s="5">
        <v>181</v>
      </c>
      <c r="B195" s="153"/>
      <c r="C195" s="84" t="str">
        <f>Цены!B185</f>
        <v>Устройство деревянной обрешетки пола</v>
      </c>
      <c r="D195" s="85" t="str">
        <f>Цены!C185</f>
        <v>м2</v>
      </c>
      <c r="E195" s="152">
        <f t="shared" si="15"/>
        <v>0</v>
      </c>
      <c r="F195" s="86">
        <f>Цены!E185</f>
        <v>638</v>
      </c>
      <c r="G195" s="111">
        <f t="shared" si="14"/>
        <v>0</v>
      </c>
      <c r="H195" s="20"/>
    </row>
    <row r="196" spans="1:8" x14ac:dyDescent="0.2">
      <c r="A196" s="5">
        <v>182</v>
      </c>
      <c r="B196" s="153"/>
      <c r="C196" s="84" t="str">
        <f>Цены!B186</f>
        <v>Укладка деревянных лаг</v>
      </c>
      <c r="D196" s="85" t="str">
        <f>Цены!C186</f>
        <v>м/п</v>
      </c>
      <c r="E196" s="152">
        <f>$G$9*$G$10/0.4</f>
        <v>0</v>
      </c>
      <c r="F196" s="86">
        <f>Цены!E186</f>
        <v>533</v>
      </c>
      <c r="G196" s="111">
        <f t="shared" si="14"/>
        <v>0</v>
      </c>
      <c r="H196" s="20"/>
    </row>
    <row r="197" spans="1:8" x14ac:dyDescent="0.2">
      <c r="A197" s="5">
        <v>183</v>
      </c>
      <c r="B197" s="153"/>
      <c r="C197" s="84" t="str">
        <f>Цены!B187</f>
        <v>Устройство  тепло/звукоизоляции(полы)</v>
      </c>
      <c r="D197" s="85" t="str">
        <f>Цены!C187</f>
        <v>м2</v>
      </c>
      <c r="E197" s="152">
        <f>$D$10</f>
        <v>0</v>
      </c>
      <c r="F197" s="86">
        <f>Цены!E187</f>
        <v>353</v>
      </c>
      <c r="G197" s="111">
        <f t="shared" si="14"/>
        <v>0</v>
      </c>
      <c r="H197" s="20"/>
    </row>
    <row r="198" spans="1:8" x14ac:dyDescent="0.2">
      <c r="A198" s="5">
        <v>184</v>
      </c>
      <c r="B198" s="153"/>
      <c r="C198" s="84" t="str">
        <f>Цены!B188</f>
        <v xml:space="preserve">Устройство дощатых полов по лагам </v>
      </c>
      <c r="D198" s="85" t="str">
        <f>Цены!C188</f>
        <v>м2</v>
      </c>
      <c r="E198" s="152">
        <f>$D$10</f>
        <v>0</v>
      </c>
      <c r="F198" s="86">
        <f>Цены!E188</f>
        <v>759</v>
      </c>
      <c r="G198" s="111">
        <f t="shared" si="14"/>
        <v>0</v>
      </c>
      <c r="H198" s="20"/>
    </row>
    <row r="199" spans="1:8" x14ac:dyDescent="0.2">
      <c r="A199" s="5">
        <v>185</v>
      </c>
      <c r="B199" s="153"/>
      <c r="C199" s="84" t="str">
        <f>Цены!B189</f>
        <v xml:space="preserve">Укладка фанеры на дощатый пол </v>
      </c>
      <c r="D199" s="85" t="str">
        <f>Цены!C189</f>
        <v>м2</v>
      </c>
      <c r="E199" s="152">
        <f>$D$10</f>
        <v>0</v>
      </c>
      <c r="F199" s="86">
        <f>Цены!E189</f>
        <v>518</v>
      </c>
      <c r="G199" s="111">
        <f t="shared" si="14"/>
        <v>0</v>
      </c>
      <c r="H199" s="20"/>
    </row>
    <row r="200" spans="1:8" x14ac:dyDescent="0.2">
      <c r="A200" s="5">
        <v>186</v>
      </c>
      <c r="B200" s="153"/>
      <c r="C200" s="84" t="str">
        <f>Цены!B190</f>
        <v>Укладка фанеры на бетон</v>
      </c>
      <c r="D200" s="85" t="str">
        <f>Цены!C190</f>
        <v>м2</v>
      </c>
      <c r="E200" s="152">
        <f>$D$10</f>
        <v>0</v>
      </c>
      <c r="F200" s="86">
        <f>Цены!E190</f>
        <v>863</v>
      </c>
      <c r="G200" s="111">
        <f t="shared" si="14"/>
        <v>0</v>
      </c>
      <c r="H200" s="20"/>
    </row>
    <row r="201" spans="1:8" x14ac:dyDescent="0.2">
      <c r="A201" s="5">
        <v>187</v>
      </c>
      <c r="B201" s="153"/>
      <c r="C201" s="84" t="str">
        <f>Цены!B191</f>
        <v xml:space="preserve">Распил фанеры </v>
      </c>
      <c r="D201" s="85" t="str">
        <f>Цены!C191</f>
        <v>м/п</v>
      </c>
      <c r="E201" s="152">
        <f>$D$10*8</f>
        <v>0</v>
      </c>
      <c r="F201" s="86">
        <f>Цены!E191</f>
        <v>90</v>
      </c>
      <c r="G201" s="111">
        <f t="shared" si="14"/>
        <v>0</v>
      </c>
      <c r="H201" s="20"/>
    </row>
    <row r="202" spans="1:8" x14ac:dyDescent="0.2">
      <c r="A202" s="5">
        <v>188</v>
      </c>
      <c r="B202" s="153"/>
      <c r="C202" s="84" t="str">
        <f>Цены!B192</f>
        <v>Шлифовка фанеры</v>
      </c>
      <c r="D202" s="85" t="str">
        <f>Цены!C192</f>
        <v>м2</v>
      </c>
      <c r="E202" s="152">
        <f>$D$10</f>
        <v>0</v>
      </c>
      <c r="F202" s="86">
        <f>Цены!E192</f>
        <v>332</v>
      </c>
      <c r="G202" s="111">
        <f t="shared" si="14"/>
        <v>0</v>
      </c>
      <c r="H202" s="20"/>
    </row>
    <row r="203" spans="1:8" x14ac:dyDescent="0.2">
      <c r="A203" s="5">
        <v>189</v>
      </c>
      <c r="B203" s="153"/>
      <c r="C203" s="84" t="str">
        <f>Цены!B193</f>
        <v>Укладка ДВП</v>
      </c>
      <c r="D203" s="85" t="str">
        <f>Цены!C193</f>
        <v>м2</v>
      </c>
      <c r="E203" s="152">
        <f>$D$10</f>
        <v>0</v>
      </c>
      <c r="F203" s="86">
        <f>Цены!E193</f>
        <v>399</v>
      </c>
      <c r="G203" s="111">
        <f t="shared" si="14"/>
        <v>0</v>
      </c>
      <c r="H203" s="20"/>
    </row>
    <row r="204" spans="1:8" x14ac:dyDescent="0.2">
      <c r="A204" s="5">
        <v>190</v>
      </c>
      <c r="B204" s="153"/>
      <c r="C204" s="84" t="str">
        <f>Цены!B194</f>
        <v xml:space="preserve">Временная застилка полов оргалитом </v>
      </c>
      <c r="D204" s="85" t="str">
        <f>Цены!C194</f>
        <v>м2</v>
      </c>
      <c r="E204" s="152">
        <f>$D$10</f>
        <v>0</v>
      </c>
      <c r="F204" s="86">
        <f>Цены!E194</f>
        <v>90</v>
      </c>
      <c r="G204" s="111">
        <f t="shared" si="14"/>
        <v>0</v>
      </c>
      <c r="H204" s="20"/>
    </row>
    <row r="205" spans="1:8" ht="25.5" x14ac:dyDescent="0.2">
      <c r="A205" s="5">
        <v>191</v>
      </c>
      <c r="B205" s="153"/>
      <c r="C205" s="84" t="str">
        <f>Цены!B195</f>
        <v xml:space="preserve">Устройство подиума с обшивкой фанерой до 10 см сложной формы </v>
      </c>
      <c r="D205" s="85" t="str">
        <f>Цены!C195</f>
        <v>м2</v>
      </c>
      <c r="E205" s="152">
        <f>$D$10</f>
        <v>0</v>
      </c>
      <c r="F205" s="86">
        <f>Цены!E195</f>
        <v>3518</v>
      </c>
      <c r="G205" s="111">
        <f t="shared" si="14"/>
        <v>0</v>
      </c>
      <c r="H205" s="20"/>
    </row>
    <row r="206" spans="1:8" x14ac:dyDescent="0.2">
      <c r="A206" s="5">
        <v>192</v>
      </c>
      <c r="B206" s="153"/>
      <c r="C206" s="84" t="str">
        <f>Цены!B196</f>
        <v xml:space="preserve">Добавление фиброволокна в стяжку пола </v>
      </c>
      <c r="D206" s="85" t="str">
        <f>Цены!C196</f>
        <v>м2</v>
      </c>
      <c r="E206" s="152">
        <f>$D$10</f>
        <v>0</v>
      </c>
      <c r="F206" s="86">
        <f>Цены!E196</f>
        <v>72</v>
      </c>
      <c r="G206" s="111">
        <f t="shared" si="14"/>
        <v>0</v>
      </c>
      <c r="H206" s="20"/>
    </row>
    <row r="207" spans="1:8" x14ac:dyDescent="0.2">
      <c r="A207" s="5">
        <v>193</v>
      </c>
      <c r="B207" s="9" t="str">
        <f>IF(SUM(B208:B268)&gt;0,1,"")</f>
        <v/>
      </c>
      <c r="C207" s="428" t="s">
        <v>24</v>
      </c>
      <c r="D207" s="428"/>
      <c r="E207" s="428"/>
      <c r="F207" s="428"/>
      <c r="G207" s="428"/>
      <c r="H207" s="20"/>
    </row>
    <row r="208" spans="1:8" ht="25.5" x14ac:dyDescent="0.2">
      <c r="A208" s="5">
        <v>194</v>
      </c>
      <c r="B208" s="153"/>
      <c r="C208" s="84" t="str">
        <f>Цены!B198</f>
        <v>Кирпичная кладка в 1/2 кирпича (черновой кирпич)</v>
      </c>
      <c r="D208" s="85" t="str">
        <f>Цены!C198</f>
        <v>м2</v>
      </c>
      <c r="E208" s="152">
        <f t="shared" ref="E208:E214" si="16">$D$12</f>
        <v>0</v>
      </c>
      <c r="F208" s="86">
        <f>Цены!E198</f>
        <v>1688</v>
      </c>
      <c r="G208" s="111">
        <f t="shared" ref="G208:G239" si="17">E208*F208</f>
        <v>0</v>
      </c>
      <c r="H208" s="20"/>
    </row>
    <row r="209" spans="1:8" x14ac:dyDescent="0.2">
      <c r="A209" s="5">
        <v>195</v>
      </c>
      <c r="B209" s="153"/>
      <c r="C209" s="84" t="str">
        <f>Цены!B199</f>
        <v>Кирпичная кладка в 1 кирпич (черновой кирпич)</v>
      </c>
      <c r="D209" s="85" t="str">
        <f>Цены!C199</f>
        <v>м2</v>
      </c>
      <c r="E209" s="152">
        <f t="shared" si="16"/>
        <v>0</v>
      </c>
      <c r="F209" s="86">
        <f>Цены!E199</f>
        <v>2223</v>
      </c>
      <c r="G209" s="111">
        <f t="shared" si="17"/>
        <v>0</v>
      </c>
      <c r="H209" s="20"/>
    </row>
    <row r="210" spans="1:8" ht="25.5" x14ac:dyDescent="0.2">
      <c r="A210" s="5">
        <v>196</v>
      </c>
      <c r="B210" s="153"/>
      <c r="C210" s="84" t="str">
        <f>Цены!B200</f>
        <v>Кирпичная кладка в 1 кирпич (облицовочный кирпич)</v>
      </c>
      <c r="D210" s="85" t="str">
        <f>Цены!C200</f>
        <v>м2</v>
      </c>
      <c r="E210" s="152">
        <f t="shared" si="16"/>
        <v>0</v>
      </c>
      <c r="F210" s="86">
        <f>Цены!E200</f>
        <v>4440</v>
      </c>
      <c r="G210" s="111">
        <f t="shared" si="17"/>
        <v>0</v>
      </c>
      <c r="H210" s="20"/>
    </row>
    <row r="211" spans="1:8" ht="25.5" x14ac:dyDescent="0.2">
      <c r="A211" s="5">
        <v>197</v>
      </c>
      <c r="B211" s="153"/>
      <c r="C211" s="84" t="str">
        <f>Цены!B201</f>
        <v>Кирпичная кладка в 1/2 кирпича (облицовочный кирпич)</v>
      </c>
      <c r="D211" s="85" t="str">
        <f>Цены!C201</f>
        <v>м2</v>
      </c>
      <c r="E211" s="152">
        <f t="shared" si="16"/>
        <v>0</v>
      </c>
      <c r="F211" s="86">
        <f>Цены!E201</f>
        <v>3375</v>
      </c>
      <c r="G211" s="111">
        <f t="shared" si="17"/>
        <v>0</v>
      </c>
      <c r="H211" s="20"/>
    </row>
    <row r="212" spans="1:8" x14ac:dyDescent="0.2">
      <c r="A212" s="5">
        <v>198</v>
      </c>
      <c r="B212" s="153"/>
      <c r="C212" s="84" t="str">
        <f>Цены!B202</f>
        <v>Кладка стен из Пеноблоков</v>
      </c>
      <c r="D212" s="85" t="str">
        <f>Цены!C202</f>
        <v>м2</v>
      </c>
      <c r="E212" s="152">
        <f t="shared" si="16"/>
        <v>0</v>
      </c>
      <c r="F212" s="86">
        <f>Цены!E202</f>
        <v>1718</v>
      </c>
      <c r="G212" s="111">
        <f t="shared" si="17"/>
        <v>0</v>
      </c>
      <c r="H212" s="20"/>
    </row>
    <row r="213" spans="1:8" x14ac:dyDescent="0.2">
      <c r="A213" s="5">
        <v>199</v>
      </c>
      <c r="B213" s="153"/>
      <c r="C213" s="84" t="str">
        <f>Цены!B203</f>
        <v>Кладка перегородок из шлакоблоков</v>
      </c>
      <c r="D213" s="85" t="str">
        <f>Цены!C203</f>
        <v>м2</v>
      </c>
      <c r="E213" s="152">
        <f t="shared" si="16"/>
        <v>0</v>
      </c>
      <c r="F213" s="86">
        <f>Цены!E203</f>
        <v>1881</v>
      </c>
      <c r="G213" s="111">
        <f t="shared" si="17"/>
        <v>0</v>
      </c>
      <c r="H213" s="20"/>
    </row>
    <row r="214" spans="1:8" x14ac:dyDescent="0.2">
      <c r="A214" s="5">
        <v>200</v>
      </c>
      <c r="B214" s="153"/>
      <c r="C214" s="84" t="str">
        <f>Цены!B204</f>
        <v>Кладка перегородок из пазогребневых блоков</v>
      </c>
      <c r="D214" s="85" t="str">
        <f>Цены!C204</f>
        <v>м2</v>
      </c>
      <c r="E214" s="152">
        <f t="shared" si="16"/>
        <v>0</v>
      </c>
      <c r="F214" s="86">
        <f>Цены!E204</f>
        <v>1763</v>
      </c>
      <c r="G214" s="111">
        <f t="shared" si="17"/>
        <v>0</v>
      </c>
      <c r="H214" s="20"/>
    </row>
    <row r="215" spans="1:8" ht="25.5" x14ac:dyDescent="0.2">
      <c r="A215" s="5">
        <v>201</v>
      </c>
      <c r="B215" s="153"/>
      <c r="C215" s="84" t="str">
        <f>Цены!B205</f>
        <v xml:space="preserve">Заужение дверного проема путем наращивания торца стен из ГКЛ до 50 см </v>
      </c>
      <c r="D215" s="85" t="str">
        <f>Цены!C205</f>
        <v>шт.</v>
      </c>
      <c r="E215" s="152">
        <v>1</v>
      </c>
      <c r="F215" s="86">
        <f>Цены!E205</f>
        <v>2798</v>
      </c>
      <c r="G215" s="111">
        <f t="shared" si="17"/>
        <v>2798</v>
      </c>
      <c r="H215" s="20"/>
    </row>
    <row r="216" spans="1:8" ht="38.25" x14ac:dyDescent="0.2">
      <c r="A216" s="5">
        <v>202</v>
      </c>
      <c r="B216" s="153"/>
      <c r="C216" s="84" t="str">
        <f>Цены!B206</f>
        <v>Расширение дверного проема из кирпича,пазогреб./Пеноблоков до 10 см ( с одной стороны)</v>
      </c>
      <c r="D216" s="85" t="str">
        <f>Цены!C206</f>
        <v>шт.</v>
      </c>
      <c r="E216" s="152">
        <v>1</v>
      </c>
      <c r="F216" s="86">
        <f>Цены!E206</f>
        <v>1518</v>
      </c>
      <c r="G216" s="111">
        <f t="shared" si="17"/>
        <v>1518</v>
      </c>
      <c r="H216" s="20"/>
    </row>
    <row r="217" spans="1:8" x14ac:dyDescent="0.2">
      <c r="A217" s="5">
        <v>203</v>
      </c>
      <c r="B217" s="153"/>
      <c r="C217" s="84" t="str">
        <f>Цены!B207</f>
        <v xml:space="preserve">Расширение дверного проема бетонного до 80 мм </v>
      </c>
      <c r="D217" s="85" t="str">
        <f>Цены!C207</f>
        <v>шт.</v>
      </c>
      <c r="E217" s="152">
        <v>1</v>
      </c>
      <c r="F217" s="86">
        <f>Цены!E207</f>
        <v>7823</v>
      </c>
      <c r="G217" s="111">
        <f t="shared" si="17"/>
        <v>7823</v>
      </c>
      <c r="H217" s="20"/>
    </row>
    <row r="218" spans="1:8" x14ac:dyDescent="0.2">
      <c r="A218" s="5">
        <v>204</v>
      </c>
      <c r="B218" s="153"/>
      <c r="C218" s="254" t="str">
        <f>Цены!B208</f>
        <v>Подготовка дверного проема под скрытую дверь</v>
      </c>
      <c r="D218" s="85" t="str">
        <f>Цены!C208</f>
        <v>шт.</v>
      </c>
      <c r="E218" s="152">
        <v>1</v>
      </c>
      <c r="F218" s="86">
        <f>Цены!E208</f>
        <v>6750</v>
      </c>
      <c r="G218" s="111">
        <f t="shared" si="17"/>
        <v>6750</v>
      </c>
      <c r="H218" s="20"/>
    </row>
    <row r="219" spans="1:8" ht="25.5" x14ac:dyDescent="0.2">
      <c r="A219" s="5">
        <v>205</v>
      </c>
      <c r="B219" s="153"/>
      <c r="C219" s="84" t="str">
        <f>Цены!B209</f>
        <v>Армирование проемов арматурой (с грунтовкой арматуры)</v>
      </c>
      <c r="D219" s="85" t="str">
        <f>Цены!C209</f>
        <v>шт.</v>
      </c>
      <c r="E219" s="152">
        <v>1</v>
      </c>
      <c r="F219" s="86">
        <f>Цены!E209</f>
        <v>891</v>
      </c>
      <c r="G219" s="111">
        <f t="shared" si="17"/>
        <v>891</v>
      </c>
      <c r="H219" s="20"/>
    </row>
    <row r="220" spans="1:8" ht="25.5" x14ac:dyDescent="0.2">
      <c r="A220" s="5">
        <v>206</v>
      </c>
      <c r="B220" s="153"/>
      <c r="C220" s="84" t="str">
        <f>Цены!B210</f>
        <v>Армирование проемов уголком (с грунтовкой уголка)</v>
      </c>
      <c r="D220" s="85" t="str">
        <f>Цены!C210</f>
        <v>шт.</v>
      </c>
      <c r="E220" s="152">
        <v>1</v>
      </c>
      <c r="F220" s="86">
        <f>Цены!E210</f>
        <v>1079</v>
      </c>
      <c r="G220" s="111">
        <f t="shared" si="17"/>
        <v>1079</v>
      </c>
      <c r="H220" s="20"/>
    </row>
    <row r="221" spans="1:8" ht="25.5" x14ac:dyDescent="0.2">
      <c r="A221" s="5">
        <v>207</v>
      </c>
      <c r="B221" s="153"/>
      <c r="C221" s="84" t="str">
        <f>Цены!B211</f>
        <v>Монтаж металлической штукатурной сетки (на дюбели)</v>
      </c>
      <c r="D221" s="85" t="str">
        <f>Цены!C211</f>
        <v>м2</v>
      </c>
      <c r="E221" s="152">
        <f>$D$12</f>
        <v>0</v>
      </c>
      <c r="F221" s="86">
        <f>Цены!E211</f>
        <v>488</v>
      </c>
      <c r="G221" s="111">
        <f t="shared" si="17"/>
        <v>0</v>
      </c>
      <c r="H221" s="20"/>
    </row>
    <row r="222" spans="1:8" x14ac:dyDescent="0.2">
      <c r="A222" s="5">
        <v>208</v>
      </c>
      <c r="B222" s="153"/>
      <c r="C222" s="84" t="str">
        <f>Цены!B212</f>
        <v xml:space="preserve">Монтаж штукатурной сетки на стенах </v>
      </c>
      <c r="D222" s="85" t="str">
        <f>Цены!C212</f>
        <v>м2</v>
      </c>
      <c r="E222" s="152">
        <f>$D$12</f>
        <v>0</v>
      </c>
      <c r="F222" s="86">
        <f>Цены!E212</f>
        <v>261</v>
      </c>
      <c r="G222" s="111">
        <f t="shared" si="17"/>
        <v>0</v>
      </c>
      <c r="H222" s="20"/>
    </row>
    <row r="223" spans="1:8" x14ac:dyDescent="0.2">
      <c r="A223" s="5">
        <v>209</v>
      </c>
      <c r="B223" s="153"/>
      <c r="C223" s="84" t="str">
        <f>Цены!B213</f>
        <v>Герметизация стыков, швов монтажной пеной</v>
      </c>
      <c r="D223" s="85" t="str">
        <f>Цены!C213</f>
        <v>м/п</v>
      </c>
      <c r="E223" s="152">
        <f>$D$9</f>
        <v>0</v>
      </c>
      <c r="F223" s="86">
        <f>Цены!E213</f>
        <v>186</v>
      </c>
      <c r="G223" s="111">
        <f t="shared" si="17"/>
        <v>0</v>
      </c>
      <c r="H223" s="20"/>
    </row>
    <row r="224" spans="1:8" x14ac:dyDescent="0.2">
      <c r="A224" s="5">
        <v>210</v>
      </c>
      <c r="B224" s="153"/>
      <c r="C224" s="84" t="str">
        <f>Цены!B214</f>
        <v>Герметизация стыков, швов силиконом</v>
      </c>
      <c r="D224" s="85" t="str">
        <f>Цены!C214</f>
        <v>м/п</v>
      </c>
      <c r="E224" s="152">
        <f>$D$9</f>
        <v>0</v>
      </c>
      <c r="F224" s="86">
        <f>Цены!E214</f>
        <v>675</v>
      </c>
      <c r="G224" s="111">
        <f t="shared" si="17"/>
        <v>0</v>
      </c>
      <c r="H224" s="20"/>
    </row>
    <row r="225" spans="1:8" x14ac:dyDescent="0.2">
      <c r="A225" s="5">
        <v>211</v>
      </c>
      <c r="B225" s="153"/>
      <c r="C225" s="84" t="str">
        <f>Цены!B215</f>
        <v>Монтаж отражающей теплоизоляции (Пенофол)</v>
      </c>
      <c r="D225" s="85" t="str">
        <f>Цены!C215</f>
        <v>м2</v>
      </c>
      <c r="E225" s="152">
        <f t="shared" ref="E225:E233" si="18">$D$12</f>
        <v>0</v>
      </c>
      <c r="F225" s="86">
        <f>Цены!E215</f>
        <v>201</v>
      </c>
      <c r="G225" s="111">
        <f t="shared" si="17"/>
        <v>0</v>
      </c>
      <c r="H225" s="20"/>
    </row>
    <row r="226" spans="1:8" x14ac:dyDescent="0.2">
      <c r="A226" s="5">
        <v>212</v>
      </c>
      <c r="B226" s="153"/>
      <c r="C226" s="84" t="str">
        <f>Цены!B216</f>
        <v>Устройство теплоизоляции стен пеноплексом</v>
      </c>
      <c r="D226" s="85" t="str">
        <f>Цены!C216</f>
        <v>м2</v>
      </c>
      <c r="E226" s="152">
        <f t="shared" si="18"/>
        <v>0</v>
      </c>
      <c r="F226" s="86">
        <f>Цены!E216</f>
        <v>891</v>
      </c>
      <c r="G226" s="111">
        <f t="shared" si="17"/>
        <v>0</v>
      </c>
      <c r="H226" s="20"/>
    </row>
    <row r="227" spans="1:8" ht="25.5" x14ac:dyDescent="0.2">
      <c r="A227" s="5">
        <v>213</v>
      </c>
      <c r="B227" s="153"/>
      <c r="C227" s="84" t="str">
        <f>Цены!B217</f>
        <v>Устройство звукоизоляции стен системой ЗИПС вектор</v>
      </c>
      <c r="D227" s="85" t="str">
        <f>Цены!C217</f>
        <v>м2</v>
      </c>
      <c r="E227" s="152">
        <f t="shared" si="18"/>
        <v>0</v>
      </c>
      <c r="F227" s="86">
        <f>Цены!E217</f>
        <v>1700</v>
      </c>
      <c r="G227" s="111">
        <f t="shared" si="17"/>
        <v>0</v>
      </c>
      <c r="H227" s="20"/>
    </row>
    <row r="228" spans="1:8" x14ac:dyDescent="0.2">
      <c r="A228" s="5">
        <v>214</v>
      </c>
      <c r="B228" s="153"/>
      <c r="C228" s="84" t="str">
        <f>Цены!B218</f>
        <v>Устройство пароизоляции(стен)</v>
      </c>
      <c r="D228" s="85" t="str">
        <f>Цены!C218</f>
        <v>м2</v>
      </c>
      <c r="E228" s="152">
        <f t="shared" si="18"/>
        <v>0</v>
      </c>
      <c r="F228" s="86">
        <f>Цены!E218</f>
        <v>152</v>
      </c>
      <c r="G228" s="111">
        <f t="shared" si="17"/>
        <v>0</v>
      </c>
      <c r="H228" s="20"/>
    </row>
    <row r="229" spans="1:8" x14ac:dyDescent="0.2">
      <c r="A229" s="5">
        <v>215</v>
      </c>
      <c r="B229" s="153"/>
      <c r="C229" s="84" t="str">
        <f>Цены!B219</f>
        <v>Окраска металических деталей до 100мм</v>
      </c>
      <c r="D229" s="85" t="str">
        <f>Цены!C219</f>
        <v>м/п</v>
      </c>
      <c r="E229" s="152">
        <f t="shared" si="18"/>
        <v>0</v>
      </c>
      <c r="F229" s="86">
        <f>Цены!E219</f>
        <v>180</v>
      </c>
      <c r="G229" s="111">
        <f t="shared" si="17"/>
        <v>0</v>
      </c>
      <c r="H229" s="20"/>
    </row>
    <row r="230" spans="1:8" ht="25.5" x14ac:dyDescent="0.2">
      <c r="A230" s="5">
        <v>216</v>
      </c>
      <c r="B230" s="153"/>
      <c r="C230" s="84" t="str">
        <f>Цены!B220</f>
        <v>Устройство тепло/звукоизоляции стен минеральной ватой</v>
      </c>
      <c r="D230" s="85" t="str">
        <f>Цены!C220</f>
        <v>м2</v>
      </c>
      <c r="E230" s="152">
        <f t="shared" si="18"/>
        <v>0</v>
      </c>
      <c r="F230" s="86">
        <f>Цены!E220</f>
        <v>480</v>
      </c>
      <c r="G230" s="111">
        <f t="shared" si="17"/>
        <v>0</v>
      </c>
      <c r="H230" s="20"/>
    </row>
    <row r="231" spans="1:8" x14ac:dyDescent="0.2">
      <c r="A231" s="5">
        <v>217</v>
      </c>
      <c r="B231" s="153"/>
      <c r="C231" s="84" t="str">
        <f>Цены!B221</f>
        <v>Устройство перегородок из ГКЛ в 1 слой</v>
      </c>
      <c r="D231" s="85" t="str">
        <f>Цены!C221</f>
        <v>м2</v>
      </c>
      <c r="E231" s="152">
        <f t="shared" si="18"/>
        <v>0</v>
      </c>
      <c r="F231" s="86">
        <f>Цены!E221</f>
        <v>2100</v>
      </c>
      <c r="G231" s="111">
        <f t="shared" si="17"/>
        <v>0</v>
      </c>
      <c r="H231" s="20"/>
    </row>
    <row r="232" spans="1:8" x14ac:dyDescent="0.2">
      <c r="A232" s="5">
        <v>218</v>
      </c>
      <c r="B232" s="153"/>
      <c r="C232" s="84" t="str">
        <f>Цены!B222</f>
        <v>Устройство перегородок из ГКЛ в 2 слоя</v>
      </c>
      <c r="D232" s="85" t="str">
        <f>Цены!C222</f>
        <v>м2</v>
      </c>
      <c r="E232" s="152">
        <f t="shared" si="18"/>
        <v>0</v>
      </c>
      <c r="F232" s="86">
        <f>Цены!E222</f>
        <v>2468</v>
      </c>
      <c r="G232" s="111">
        <f t="shared" si="17"/>
        <v>0</v>
      </c>
      <c r="H232" s="20"/>
    </row>
    <row r="233" spans="1:8" x14ac:dyDescent="0.2">
      <c r="A233" s="5">
        <v>219</v>
      </c>
      <c r="B233" s="153"/>
      <c r="C233" s="84" t="str">
        <f>Цены!B223</f>
        <v>Усиление ГКЛ перегородки ОСБ/фанерой</v>
      </c>
      <c r="D233" s="85" t="str">
        <f>Цены!C223</f>
        <v>м2</v>
      </c>
      <c r="E233" s="152">
        <f t="shared" si="18"/>
        <v>0</v>
      </c>
      <c r="F233" s="86">
        <f>Цены!E223</f>
        <v>975</v>
      </c>
      <c r="G233" s="111">
        <f t="shared" si="17"/>
        <v>0</v>
      </c>
      <c r="H233" s="20"/>
    </row>
    <row r="234" spans="1:8" x14ac:dyDescent="0.2">
      <c r="A234" s="5">
        <v>220</v>
      </c>
      <c r="B234" s="153"/>
      <c r="C234" s="84" t="str">
        <f>Цены!B224</f>
        <v>Устройство ниш, ступеней из ГКЛ</v>
      </c>
      <c r="D234" s="85" t="str">
        <f>Цены!C224</f>
        <v>м/п</v>
      </c>
      <c r="E234" s="152">
        <v>1</v>
      </c>
      <c r="F234" s="86">
        <f>Цены!E224</f>
        <v>3291</v>
      </c>
      <c r="G234" s="111">
        <f t="shared" si="17"/>
        <v>3291</v>
      </c>
      <c r="H234" s="20"/>
    </row>
    <row r="235" spans="1:8" x14ac:dyDescent="0.2">
      <c r="A235" s="5">
        <v>221</v>
      </c>
      <c r="B235" s="153"/>
      <c r="C235" s="84" t="str">
        <f>Цены!B225</f>
        <v>Устройство коробов из ГКЛ</v>
      </c>
      <c r="D235" s="85" t="str">
        <f>Цены!C225</f>
        <v>м/п</v>
      </c>
      <c r="E235" s="152">
        <v>1</v>
      </c>
      <c r="F235" s="86">
        <f>Цены!E225</f>
        <v>2768</v>
      </c>
      <c r="G235" s="111">
        <f t="shared" si="17"/>
        <v>2768</v>
      </c>
      <c r="H235" s="20"/>
    </row>
    <row r="236" spans="1:8" ht="25.5" x14ac:dyDescent="0.2">
      <c r="A236" s="5">
        <v>222</v>
      </c>
      <c r="B236" s="153"/>
      <c r="C236" s="84" t="str">
        <f>Цены!B226</f>
        <v xml:space="preserve">Устройство криволинейных коробов из ГКЛ на стенах </v>
      </c>
      <c r="D236" s="85" t="str">
        <f>Цены!C226</f>
        <v>м/п</v>
      </c>
      <c r="E236" s="152">
        <v>1</v>
      </c>
      <c r="F236" s="86">
        <f>Цены!E226</f>
        <v>3960</v>
      </c>
      <c r="G236" s="111">
        <f t="shared" si="17"/>
        <v>3960</v>
      </c>
      <c r="H236" s="20"/>
    </row>
    <row r="237" spans="1:8" x14ac:dyDescent="0.2">
      <c r="A237" s="5">
        <v>223</v>
      </c>
      <c r="B237" s="153"/>
      <c r="C237" s="84" t="str">
        <f>Цены!B227</f>
        <v xml:space="preserve">Устройство ниш, ступеней из ГКЛ сложной формы </v>
      </c>
      <c r="D237" s="85" t="str">
        <f>Цены!C227</f>
        <v>м/п</v>
      </c>
      <c r="E237" s="152">
        <v>1</v>
      </c>
      <c r="F237" s="86">
        <f>Цены!E227</f>
        <v>4125</v>
      </c>
      <c r="G237" s="111">
        <f t="shared" si="17"/>
        <v>4125</v>
      </c>
      <c r="H237" s="20"/>
    </row>
    <row r="238" spans="1:8" x14ac:dyDescent="0.2">
      <c r="A238" s="5">
        <v>224</v>
      </c>
      <c r="B238" s="153"/>
      <c r="C238" s="84" t="str">
        <f>Цены!B228</f>
        <v xml:space="preserve">Устройство арки из ГКЛ </v>
      </c>
      <c r="D238" s="85" t="str">
        <f>Цены!C228</f>
        <v>шт.</v>
      </c>
      <c r="E238" s="152">
        <v>1</v>
      </c>
      <c r="F238" s="86">
        <f>Цены!E228</f>
        <v>5400</v>
      </c>
      <c r="G238" s="111">
        <f t="shared" si="17"/>
        <v>5400</v>
      </c>
      <c r="H238" s="20"/>
    </row>
    <row r="239" spans="1:8" x14ac:dyDescent="0.2">
      <c r="A239" s="5">
        <v>225</v>
      </c>
      <c r="B239" s="153"/>
      <c r="C239" s="84" t="str">
        <f>Цены!B229</f>
        <v>Выравнивание стен листами ГКЛ</v>
      </c>
      <c r="D239" s="85" t="str">
        <f>Цены!C229</f>
        <v>м2</v>
      </c>
      <c r="E239" s="152">
        <f>$D$12</f>
        <v>0</v>
      </c>
      <c r="F239" s="86">
        <f>Цены!E229</f>
        <v>941</v>
      </c>
      <c r="G239" s="111">
        <f t="shared" si="17"/>
        <v>0</v>
      </c>
      <c r="H239" s="20"/>
    </row>
    <row r="240" spans="1:8" ht="25.5" x14ac:dyDescent="0.2">
      <c r="A240" s="5">
        <v>226</v>
      </c>
      <c r="B240" s="153"/>
      <c r="C240" s="84" t="str">
        <f>Цены!B230</f>
        <v>Выравнивание стен листами ГКЛ (1 слой) с устройством каркаса</v>
      </c>
      <c r="D240" s="85" t="str">
        <f>Цены!C230</f>
        <v>м2</v>
      </c>
      <c r="E240" s="152">
        <f>$D$12</f>
        <v>0</v>
      </c>
      <c r="F240" s="86">
        <f>Цены!E230</f>
        <v>1650</v>
      </c>
      <c r="G240" s="111">
        <f t="shared" ref="G240:G266" si="19">E240*F240</f>
        <v>0</v>
      </c>
      <c r="H240" s="20"/>
    </row>
    <row r="241" spans="1:8" ht="25.5" x14ac:dyDescent="0.2">
      <c r="A241" s="5">
        <v>227</v>
      </c>
      <c r="B241" s="153"/>
      <c r="C241" s="84" t="str">
        <f>Цены!B231</f>
        <v>Выравнивание стен листами ГКЛ (2 слоя) с устройством каркаса</v>
      </c>
      <c r="D241" s="85" t="str">
        <f>Цены!C231</f>
        <v>м2</v>
      </c>
      <c r="E241" s="152">
        <f>$D$12</f>
        <v>0</v>
      </c>
      <c r="F241" s="86">
        <f>Цены!E231</f>
        <v>1875</v>
      </c>
      <c r="G241" s="111">
        <f t="shared" si="19"/>
        <v>0</v>
      </c>
      <c r="H241" s="20"/>
    </row>
    <row r="242" spans="1:8" ht="25.5" x14ac:dyDescent="0.2">
      <c r="A242" s="5">
        <v>228</v>
      </c>
      <c r="B242" s="153"/>
      <c r="C242" s="84" t="str">
        <f>Цены!B232</f>
        <v>Устройство конструкции ниши ГКЛ с полками на металлокаркасе</v>
      </c>
      <c r="D242" s="85" t="str">
        <f>Цены!C232</f>
        <v>шт.</v>
      </c>
      <c r="E242" s="152">
        <f>$D$12*3</f>
        <v>0</v>
      </c>
      <c r="F242" s="86">
        <f>Цены!E232</f>
        <v>5835</v>
      </c>
      <c r="G242" s="111">
        <f t="shared" si="19"/>
        <v>0</v>
      </c>
      <c r="H242" s="20"/>
    </row>
    <row r="243" spans="1:8" x14ac:dyDescent="0.2">
      <c r="A243" s="5">
        <v>229</v>
      </c>
      <c r="B243" s="153"/>
      <c r="C243" s="84" t="str">
        <f>Цены!B233</f>
        <v>Грунтовка стен</v>
      </c>
      <c r="D243" s="85" t="str">
        <f>Цены!C233</f>
        <v>м2</v>
      </c>
      <c r="E243" s="152">
        <f t="shared" ref="E243:E253" si="20">$D$12</f>
        <v>0</v>
      </c>
      <c r="F243" s="86">
        <f>Цены!E233</f>
        <v>98</v>
      </c>
      <c r="G243" s="111">
        <f t="shared" si="19"/>
        <v>0</v>
      </c>
      <c r="H243" s="20"/>
    </row>
    <row r="244" spans="1:8" x14ac:dyDescent="0.2">
      <c r="A244" s="5">
        <v>230</v>
      </c>
      <c r="B244" s="153"/>
      <c r="C244" s="84" t="str">
        <f>Цены!B234</f>
        <v>Грунтовка стен (второй и последующие слои )</v>
      </c>
      <c r="D244" s="85" t="str">
        <f>Цены!C234</f>
        <v>м2</v>
      </c>
      <c r="E244" s="152">
        <f t="shared" si="20"/>
        <v>0</v>
      </c>
      <c r="F244" s="86">
        <f>Цены!E234</f>
        <v>98</v>
      </c>
      <c r="G244" s="111">
        <f t="shared" si="19"/>
        <v>0</v>
      </c>
      <c r="H244" s="20"/>
    </row>
    <row r="245" spans="1:8" x14ac:dyDescent="0.2">
      <c r="A245" s="5">
        <v>231</v>
      </c>
      <c r="B245" s="153"/>
      <c r="C245" s="84" t="str">
        <f>Цены!B235</f>
        <v>Грунтовка стен (бетонконтактом)</v>
      </c>
      <c r="D245" s="85" t="str">
        <f>Цены!C235</f>
        <v>м2</v>
      </c>
      <c r="E245" s="152">
        <f t="shared" si="20"/>
        <v>0</v>
      </c>
      <c r="F245" s="86">
        <f>Цены!E235</f>
        <v>168</v>
      </c>
      <c r="G245" s="111">
        <f t="shared" si="19"/>
        <v>0</v>
      </c>
      <c r="H245" s="20"/>
    </row>
    <row r="246" spans="1:8" x14ac:dyDescent="0.2">
      <c r="A246" s="5">
        <v>232</v>
      </c>
      <c r="B246" s="153"/>
      <c r="C246" s="84" t="str">
        <f>Цены!B236</f>
        <v xml:space="preserve">Противогрибковая обработка стен спец. составом </v>
      </c>
      <c r="D246" s="85" t="str">
        <f>Цены!C236</f>
        <v>м2</v>
      </c>
      <c r="E246" s="152">
        <f t="shared" si="20"/>
        <v>0</v>
      </c>
      <c r="F246" s="86">
        <f>Цены!E236</f>
        <v>255</v>
      </c>
      <c r="G246" s="111">
        <f t="shared" si="19"/>
        <v>0</v>
      </c>
      <c r="H246" s="20"/>
    </row>
    <row r="247" spans="1:8" ht="25.5" x14ac:dyDescent="0.2">
      <c r="A247" s="5">
        <v>233</v>
      </c>
      <c r="B247" s="153"/>
      <c r="C247" s="84" t="str">
        <f>Цены!B237</f>
        <v>Гидроизоляция (смесью водостоп или жидким стеклом)</v>
      </c>
      <c r="D247" s="85" t="str">
        <f>Цены!C237</f>
        <v>м2</v>
      </c>
      <c r="E247" s="152">
        <f t="shared" si="20"/>
        <v>0</v>
      </c>
      <c r="F247" s="86">
        <f>Цены!E237</f>
        <v>461</v>
      </c>
      <c r="G247" s="111">
        <f t="shared" si="19"/>
        <v>0</v>
      </c>
      <c r="H247" s="20"/>
    </row>
    <row r="248" spans="1:8" x14ac:dyDescent="0.2">
      <c r="A248" s="5">
        <v>234</v>
      </c>
      <c r="B248" s="153"/>
      <c r="C248" s="84" t="str">
        <f>Цены!B238</f>
        <v>Штукатурка стен простая (под правило)</v>
      </c>
      <c r="D248" s="85" t="str">
        <f>Цены!C238</f>
        <v>м2</v>
      </c>
      <c r="E248" s="152">
        <f t="shared" si="20"/>
        <v>0</v>
      </c>
      <c r="F248" s="86">
        <f>Цены!E238</f>
        <v>656</v>
      </c>
      <c r="G248" s="111">
        <f t="shared" si="19"/>
        <v>0</v>
      </c>
      <c r="H248" s="20"/>
    </row>
    <row r="249" spans="1:8" ht="25.5" x14ac:dyDescent="0.2">
      <c r="A249" s="5">
        <v>235</v>
      </c>
      <c r="B249" s="153"/>
      <c r="C249" s="84" t="str">
        <f>Цены!B239</f>
        <v>Штукатурка стен по маякам до 3 см гипсовой смесью</v>
      </c>
      <c r="D249" s="85" t="str">
        <f>Цены!C239</f>
        <v>м2</v>
      </c>
      <c r="E249" s="152">
        <f t="shared" si="20"/>
        <v>0</v>
      </c>
      <c r="F249" s="86">
        <f>Цены!E239</f>
        <v>984</v>
      </c>
      <c r="G249" s="111">
        <f t="shared" si="19"/>
        <v>0</v>
      </c>
      <c r="H249" s="20"/>
    </row>
    <row r="250" spans="1:8" ht="25.5" x14ac:dyDescent="0.2">
      <c r="A250" s="5">
        <v>236</v>
      </c>
      <c r="B250" s="153"/>
      <c r="C250" s="84" t="str">
        <f>Цены!B240</f>
        <v>Штукатурка стен по маякам до 5 см гипсовой смесью</v>
      </c>
      <c r="D250" s="85" t="str">
        <f>Цены!C240</f>
        <v>м2</v>
      </c>
      <c r="E250" s="152">
        <f t="shared" si="20"/>
        <v>0</v>
      </c>
      <c r="F250" s="86">
        <f>Цены!E240</f>
        <v>1134</v>
      </c>
      <c r="G250" s="111">
        <f t="shared" si="19"/>
        <v>0</v>
      </c>
      <c r="H250" s="20"/>
    </row>
    <row r="251" spans="1:8" ht="25.5" x14ac:dyDescent="0.2">
      <c r="A251" s="5">
        <v>237</v>
      </c>
      <c r="B251" s="153"/>
      <c r="C251" s="84" t="str">
        <f>Цены!B241</f>
        <v>Штукатурка стен по маякам свыше 5 см гипсовой смесью</v>
      </c>
      <c r="D251" s="85" t="str">
        <f>Цены!C241</f>
        <v>м2</v>
      </c>
      <c r="E251" s="152">
        <f t="shared" si="20"/>
        <v>0</v>
      </c>
      <c r="F251" s="86">
        <f>Цены!E241</f>
        <v>1434</v>
      </c>
      <c r="G251" s="111">
        <f t="shared" si="19"/>
        <v>0</v>
      </c>
      <c r="H251" s="20"/>
    </row>
    <row r="252" spans="1:8" ht="25.5" x14ac:dyDescent="0.2">
      <c r="A252" s="5">
        <v>238</v>
      </c>
      <c r="B252" s="153"/>
      <c r="C252" s="84" t="str">
        <f>Цены!B242</f>
        <v>Штукатурка стен по маякам до 3 см цементной смесью</v>
      </c>
      <c r="D252" s="85" t="str">
        <f>Цены!C242</f>
        <v>м2</v>
      </c>
      <c r="E252" s="152">
        <f t="shared" si="20"/>
        <v>0</v>
      </c>
      <c r="F252" s="86">
        <f>Цены!E242</f>
        <v>1284</v>
      </c>
      <c r="G252" s="111">
        <f t="shared" si="19"/>
        <v>0</v>
      </c>
      <c r="H252" s="20"/>
    </row>
    <row r="253" spans="1:8" ht="25.5" x14ac:dyDescent="0.2">
      <c r="A253" s="5">
        <v>239</v>
      </c>
      <c r="B253" s="153"/>
      <c r="C253" s="84" t="str">
        <f>Цены!B243</f>
        <v>Штукатурка стен по маякам до 5 см цементной смесью</v>
      </c>
      <c r="D253" s="85" t="str">
        <f>Цены!C243</f>
        <v>м2</v>
      </c>
      <c r="E253" s="152">
        <f t="shared" si="20"/>
        <v>0</v>
      </c>
      <c r="F253" s="86">
        <f>Цены!E243</f>
        <v>1434</v>
      </c>
      <c r="G253" s="111">
        <f t="shared" si="19"/>
        <v>0</v>
      </c>
      <c r="H253" s="20"/>
    </row>
    <row r="254" spans="1:8" x14ac:dyDescent="0.2">
      <c r="A254" s="5">
        <v>240</v>
      </c>
      <c r="B254" s="153"/>
      <c r="C254" s="84" t="str">
        <f>Цены!B244</f>
        <v>Протяжка углов штукатуркой</v>
      </c>
      <c r="D254" s="85" t="str">
        <f>Цены!C244</f>
        <v>м/п</v>
      </c>
      <c r="E254" s="152">
        <f>$D$9</f>
        <v>0</v>
      </c>
      <c r="F254" s="86">
        <f>Цены!E244</f>
        <v>372</v>
      </c>
      <c r="G254" s="111">
        <f t="shared" si="19"/>
        <v>0</v>
      </c>
      <c r="H254" s="20"/>
    </row>
    <row r="255" spans="1:8" ht="25.5" x14ac:dyDescent="0.2">
      <c r="A255" s="5">
        <v>241</v>
      </c>
      <c r="B255" s="153"/>
      <c r="C255" s="84" t="str">
        <f>Цены!B245</f>
        <v>Протягивание штукатуркой углов, зон плинтусов, потолков (до 30 см)</v>
      </c>
      <c r="D255" s="85" t="str">
        <f>Цены!C245</f>
        <v>м/п</v>
      </c>
      <c r="E255" s="152">
        <f>$D$9</f>
        <v>0</v>
      </c>
      <c r="F255" s="86">
        <f>Цены!E245</f>
        <v>428</v>
      </c>
      <c r="G255" s="111">
        <f t="shared" si="19"/>
        <v>0</v>
      </c>
      <c r="H255" s="20"/>
    </row>
    <row r="256" spans="1:8" x14ac:dyDescent="0.2">
      <c r="A256" s="5">
        <v>242</v>
      </c>
      <c r="B256" s="153"/>
      <c r="C256" s="84" t="str">
        <f>Цены!B246</f>
        <v>Установка малярного уголка, перфорированного</v>
      </c>
      <c r="D256" s="85" t="str">
        <f>Цены!C246</f>
        <v>м/п</v>
      </c>
      <c r="E256" s="152">
        <v>0</v>
      </c>
      <c r="F256" s="86">
        <f>Цены!E246</f>
        <v>186</v>
      </c>
      <c r="G256" s="111">
        <f t="shared" si="19"/>
        <v>0</v>
      </c>
      <c r="H256" s="20"/>
    </row>
    <row r="257" spans="1:8" x14ac:dyDescent="0.2">
      <c r="A257" s="5">
        <v>243</v>
      </c>
      <c r="B257" s="153"/>
      <c r="C257" s="84" t="str">
        <f>Цены!B247</f>
        <v>Нанесение малярной сетки</v>
      </c>
      <c r="D257" s="85" t="str">
        <f>Цены!C247</f>
        <v>м2</v>
      </c>
      <c r="E257" s="152">
        <f t="shared" ref="E257:E263" si="21">$D$12</f>
        <v>0</v>
      </c>
      <c r="F257" s="86">
        <f>Цены!E247</f>
        <v>180</v>
      </c>
      <c r="G257" s="111">
        <f t="shared" si="19"/>
        <v>0</v>
      </c>
      <c r="H257" s="20"/>
    </row>
    <row r="258" spans="1:8" x14ac:dyDescent="0.2">
      <c r="A258" s="5">
        <v>244</v>
      </c>
      <c r="B258" s="153"/>
      <c r="C258" s="84" t="str">
        <f>Цены!B248</f>
        <v>Базовая шпаклевка стен (с ошкуриванием)</v>
      </c>
      <c r="D258" s="85" t="str">
        <f>Цены!C248</f>
        <v>м2</v>
      </c>
      <c r="E258" s="152">
        <f t="shared" si="21"/>
        <v>0</v>
      </c>
      <c r="F258" s="86">
        <f>Цены!E248</f>
        <v>488</v>
      </c>
      <c r="G258" s="111">
        <f t="shared" si="19"/>
        <v>0</v>
      </c>
      <c r="H258" s="20"/>
    </row>
    <row r="259" spans="1:8" x14ac:dyDescent="0.2">
      <c r="A259" s="5">
        <v>245</v>
      </c>
      <c r="B259" s="153"/>
      <c r="C259" s="84" t="str">
        <f>Цены!B249</f>
        <v>Сплошная шпаклевка в 1 слой (с ошкуриванием)</v>
      </c>
      <c r="D259" s="85" t="str">
        <f>Цены!C249</f>
        <v>м2</v>
      </c>
      <c r="E259" s="152">
        <f t="shared" si="21"/>
        <v>0</v>
      </c>
      <c r="F259" s="86">
        <f>Цены!E249</f>
        <v>548</v>
      </c>
      <c r="G259" s="111">
        <f t="shared" si="19"/>
        <v>0</v>
      </c>
      <c r="H259" s="20"/>
    </row>
    <row r="260" spans="1:8" ht="25.5" x14ac:dyDescent="0.2">
      <c r="A260" s="5">
        <v>246</v>
      </c>
      <c r="B260" s="153"/>
      <c r="C260" s="84" t="str">
        <f>Цены!B250</f>
        <v>Шпаклевка стен под оклейку обоями (с ошкуриванием)</v>
      </c>
      <c r="D260" s="85" t="str">
        <f>Цены!C250</f>
        <v>м2</v>
      </c>
      <c r="E260" s="152">
        <f t="shared" si="21"/>
        <v>0</v>
      </c>
      <c r="F260" s="86">
        <f>Цены!E250</f>
        <v>825</v>
      </c>
      <c r="G260" s="111">
        <f t="shared" si="19"/>
        <v>0</v>
      </c>
      <c r="H260" s="20"/>
    </row>
    <row r="261" spans="1:8" ht="25.5" x14ac:dyDescent="0.2">
      <c r="A261" s="5">
        <v>247</v>
      </c>
      <c r="B261" s="153"/>
      <c r="C261" s="84" t="str">
        <f>Цены!B251</f>
        <v>Финишная шпаклевка стен под окраску (2 слоя с ошкуриванием)</v>
      </c>
      <c r="D261" s="85" t="str">
        <f>Цены!C251</f>
        <v>м2</v>
      </c>
      <c r="E261" s="152">
        <f t="shared" si="21"/>
        <v>0</v>
      </c>
      <c r="F261" s="86">
        <f>Цены!E251</f>
        <v>1200</v>
      </c>
      <c r="G261" s="111">
        <f t="shared" si="19"/>
        <v>0</v>
      </c>
      <c r="H261" s="20"/>
    </row>
    <row r="262" spans="1:8" ht="25.5" x14ac:dyDescent="0.2">
      <c r="A262" s="5">
        <v>248</v>
      </c>
      <c r="B262" s="153"/>
      <c r="C262" s="84" t="str">
        <f>Цены!B252</f>
        <v>Шпаклевка стен ГКЛ под оклейку обоями (с ошкуриванием)</v>
      </c>
      <c r="D262" s="85" t="str">
        <f>Цены!C252</f>
        <v>м2</v>
      </c>
      <c r="E262" s="152">
        <f t="shared" si="21"/>
        <v>0</v>
      </c>
      <c r="F262" s="86">
        <f>Цены!E252</f>
        <v>870</v>
      </c>
      <c r="G262" s="111">
        <f t="shared" si="19"/>
        <v>0</v>
      </c>
      <c r="H262" s="20"/>
    </row>
    <row r="263" spans="1:8" ht="25.5" x14ac:dyDescent="0.2">
      <c r="A263" s="5">
        <v>249</v>
      </c>
      <c r="B263" s="153"/>
      <c r="C263" s="84" t="str">
        <f>Цены!B253</f>
        <v>Финишная Шпаклевка стен ГКЛ под окраску (2 слоя с ошкуриванием)</v>
      </c>
      <c r="D263" s="85" t="str">
        <f>Цены!C253</f>
        <v>м2</v>
      </c>
      <c r="E263" s="152">
        <f t="shared" si="21"/>
        <v>0</v>
      </c>
      <c r="F263" s="86">
        <f>Цены!E253</f>
        <v>900</v>
      </c>
      <c r="G263" s="111">
        <f t="shared" si="19"/>
        <v>0</v>
      </c>
      <c r="H263" s="20"/>
    </row>
    <row r="264" spans="1:8" x14ac:dyDescent="0.2">
      <c r="A264" s="5">
        <v>250</v>
      </c>
      <c r="B264" s="153"/>
      <c r="C264" s="84" t="str">
        <f>Цены!B254</f>
        <v xml:space="preserve">Шпаклевка коробов, ниш </v>
      </c>
      <c r="D264" s="85" t="str">
        <f>Цены!C254</f>
        <v>м/п</v>
      </c>
      <c r="E264" s="152">
        <v>0</v>
      </c>
      <c r="F264" s="86">
        <f>Цены!E254</f>
        <v>780</v>
      </c>
      <c r="G264" s="111">
        <f t="shared" si="19"/>
        <v>0</v>
      </c>
      <c r="H264" s="20"/>
    </row>
    <row r="265" spans="1:8" x14ac:dyDescent="0.2">
      <c r="A265" s="5">
        <v>251</v>
      </c>
      <c r="B265" s="153"/>
      <c r="C265" s="84" t="str">
        <f>Цены!B255</f>
        <v xml:space="preserve">Ошкуривание поверхности стен </v>
      </c>
      <c r="D265" s="85" t="str">
        <f>Цены!C255</f>
        <v>м2</v>
      </c>
      <c r="E265" s="152">
        <f>$D$12</f>
        <v>0</v>
      </c>
      <c r="F265" s="86">
        <f>Цены!E255</f>
        <v>480</v>
      </c>
      <c r="G265" s="111">
        <f t="shared" si="19"/>
        <v>0</v>
      </c>
      <c r="H265" s="20"/>
    </row>
    <row r="266" spans="1:8" x14ac:dyDescent="0.2">
      <c r="A266" s="5">
        <v>252</v>
      </c>
      <c r="B266" s="153"/>
      <c r="C266" s="84" t="str">
        <f>Цены!B256</f>
        <v>Поклейка стеклохолста</v>
      </c>
      <c r="D266" s="85" t="str">
        <f>Цены!C256</f>
        <v>м2</v>
      </c>
      <c r="E266" s="152">
        <f>$D$12</f>
        <v>0</v>
      </c>
      <c r="F266" s="86">
        <f>Цены!E256</f>
        <v>435</v>
      </c>
      <c r="G266" s="111">
        <f t="shared" si="19"/>
        <v>0</v>
      </c>
      <c r="H266" s="20"/>
    </row>
    <row r="267" spans="1:8" ht="25.5" x14ac:dyDescent="0.2">
      <c r="A267" s="5">
        <v>253</v>
      </c>
      <c r="B267" s="153"/>
      <c r="C267" s="84" t="str">
        <f>Цены!B257</f>
        <v xml:space="preserve">Устройство ниш глубиной до 7 см в кирпичных стенах </v>
      </c>
      <c r="D267" s="85" t="str">
        <f>Цены!C257</f>
        <v>м/п</v>
      </c>
      <c r="E267" s="152">
        <v>1</v>
      </c>
      <c r="F267" s="86">
        <f>Цены!E257</f>
        <v>2250</v>
      </c>
      <c r="G267" s="111">
        <f>E267*F267</f>
        <v>2250</v>
      </c>
      <c r="H267" s="20"/>
    </row>
    <row r="268" spans="1:8" x14ac:dyDescent="0.2">
      <c r="A268" s="5">
        <v>254</v>
      </c>
      <c r="B268" s="153"/>
      <c r="C268" s="84" t="str">
        <f>Цены!B258</f>
        <v>Устройство деревянной обрешетки стены</v>
      </c>
      <c r="D268" s="85" t="str">
        <f>Цены!C258</f>
        <v>м2</v>
      </c>
      <c r="E268" s="152">
        <f>$D$12</f>
        <v>0</v>
      </c>
      <c r="F268" s="86">
        <f>Цены!E258</f>
        <v>518</v>
      </c>
      <c r="G268" s="111">
        <f>E268*F268</f>
        <v>0</v>
      </c>
      <c r="H268" s="20"/>
    </row>
    <row r="269" spans="1:8" x14ac:dyDescent="0.2">
      <c r="A269" s="5">
        <v>255</v>
      </c>
      <c r="B269" s="9" t="str">
        <f>IF(SUM(B270:B281)&gt;0,1,"")</f>
        <v/>
      </c>
      <c r="C269" s="428" t="s">
        <v>49</v>
      </c>
      <c r="D269" s="428"/>
      <c r="E269" s="428"/>
      <c r="F269" s="428"/>
      <c r="G269" s="428"/>
      <c r="H269" s="20"/>
    </row>
    <row r="270" spans="1:8" x14ac:dyDescent="0.2">
      <c r="A270" s="5">
        <v>256</v>
      </c>
      <c r="B270" s="153"/>
      <c r="C270" s="84" t="str">
        <f>Цены!B260</f>
        <v>Грунтовка откосов, углов</v>
      </c>
      <c r="D270" s="85" t="str">
        <f>Цены!C260</f>
        <v>м/п</v>
      </c>
      <c r="E270" s="152">
        <f t="shared" ref="E270:E281" si="22">$G$13</f>
        <v>0</v>
      </c>
      <c r="F270" s="86">
        <f>Цены!E260</f>
        <v>98</v>
      </c>
      <c r="G270" s="111">
        <f t="shared" ref="G270:G281" si="23">E270*F270</f>
        <v>0</v>
      </c>
      <c r="H270" s="20"/>
    </row>
    <row r="271" spans="1:8" ht="25.5" x14ac:dyDescent="0.2">
      <c r="A271" s="5">
        <v>257</v>
      </c>
      <c r="B271" s="153"/>
      <c r="C271" s="84" t="str">
        <f>Цены!B261</f>
        <v xml:space="preserve">Установка штукатурных уголков ( перфорированных) </v>
      </c>
      <c r="D271" s="85" t="str">
        <f>Цены!C261</f>
        <v>м/п</v>
      </c>
      <c r="E271" s="152">
        <f t="shared" si="22"/>
        <v>0</v>
      </c>
      <c r="F271" s="86">
        <f>Цены!E261</f>
        <v>188</v>
      </c>
      <c r="G271" s="111">
        <f t="shared" si="23"/>
        <v>0</v>
      </c>
      <c r="H271" s="20"/>
    </row>
    <row r="272" spans="1:8" x14ac:dyDescent="0.2">
      <c r="A272" s="5">
        <v>258</v>
      </c>
      <c r="B272" s="153"/>
      <c r="C272" s="84" t="str">
        <f>Цены!B262</f>
        <v>Штукатурка откосов до 40 см, углов</v>
      </c>
      <c r="D272" s="85" t="str">
        <f>Цены!C262</f>
        <v>м/п</v>
      </c>
      <c r="E272" s="152">
        <f t="shared" si="22"/>
        <v>0</v>
      </c>
      <c r="F272" s="86">
        <f>Цены!E262</f>
        <v>683</v>
      </c>
      <c r="G272" s="111">
        <f t="shared" si="23"/>
        <v>0</v>
      </c>
      <c r="H272" s="20"/>
    </row>
    <row r="273" spans="1:8" x14ac:dyDescent="0.2">
      <c r="A273" s="5">
        <v>259</v>
      </c>
      <c r="B273" s="153"/>
      <c r="C273" s="84" t="str">
        <f>Цены!B263</f>
        <v>Штукатурка откосов от 40 до 60 см, углов</v>
      </c>
      <c r="D273" s="85" t="str">
        <f>Цены!C263</f>
        <v>м/п</v>
      </c>
      <c r="E273" s="152">
        <f t="shared" si="22"/>
        <v>0</v>
      </c>
      <c r="F273" s="86">
        <f>Цены!E263</f>
        <v>713</v>
      </c>
      <c r="G273" s="111">
        <f t="shared" si="23"/>
        <v>0</v>
      </c>
      <c r="H273" s="20"/>
    </row>
    <row r="274" spans="1:8" x14ac:dyDescent="0.2">
      <c r="A274" s="5">
        <v>260</v>
      </c>
      <c r="B274" s="153"/>
      <c r="C274" s="84" t="str">
        <f>Цены!B264</f>
        <v>Штукатурка откосов арочных</v>
      </c>
      <c r="D274" s="85" t="str">
        <f>Цены!C264</f>
        <v>м/п</v>
      </c>
      <c r="E274" s="152">
        <f t="shared" si="22"/>
        <v>0</v>
      </c>
      <c r="F274" s="86">
        <f>Цены!E264</f>
        <v>1193</v>
      </c>
      <c r="G274" s="111">
        <f t="shared" si="23"/>
        <v>0</v>
      </c>
      <c r="H274" s="20"/>
    </row>
    <row r="275" spans="1:8" x14ac:dyDescent="0.2">
      <c r="A275" s="5">
        <v>261</v>
      </c>
      <c r="B275" s="153"/>
      <c r="C275" s="84" t="str">
        <f>Цены!B265</f>
        <v>Утепление откосов</v>
      </c>
      <c r="D275" s="85" t="str">
        <f>Цены!C265</f>
        <v>м/п</v>
      </c>
      <c r="E275" s="152">
        <f t="shared" si="22"/>
        <v>0</v>
      </c>
      <c r="F275" s="86">
        <f>Цены!E265</f>
        <v>171</v>
      </c>
      <c r="G275" s="111">
        <f t="shared" si="23"/>
        <v>0</v>
      </c>
      <c r="H275" s="20"/>
    </row>
    <row r="276" spans="1:8" x14ac:dyDescent="0.2">
      <c r="A276" s="5">
        <v>262</v>
      </c>
      <c r="B276" s="153"/>
      <c r="C276" s="84" t="str">
        <f>Цены!B266</f>
        <v>Запенивание стыков</v>
      </c>
      <c r="D276" s="85" t="str">
        <f>Цены!C266</f>
        <v>м/п</v>
      </c>
      <c r="E276" s="152">
        <f t="shared" si="22"/>
        <v>0</v>
      </c>
      <c r="F276" s="86">
        <f>Цены!E266</f>
        <v>189</v>
      </c>
      <c r="G276" s="111">
        <f t="shared" si="23"/>
        <v>0</v>
      </c>
      <c r="H276" s="20"/>
    </row>
    <row r="277" spans="1:8" x14ac:dyDescent="0.2">
      <c r="A277" s="5">
        <v>263</v>
      </c>
      <c r="B277" s="153"/>
      <c r="C277" s="84" t="str">
        <f>Цены!B267</f>
        <v>Устройство откосов из ГКЛ</v>
      </c>
      <c r="D277" s="85" t="str">
        <f>Цены!C267</f>
        <v>м/п</v>
      </c>
      <c r="E277" s="152">
        <f t="shared" si="22"/>
        <v>0</v>
      </c>
      <c r="F277" s="86">
        <f>Цены!E267</f>
        <v>1238</v>
      </c>
      <c r="G277" s="111">
        <f t="shared" si="23"/>
        <v>0</v>
      </c>
      <c r="H277" s="20"/>
    </row>
    <row r="278" spans="1:8" x14ac:dyDescent="0.2">
      <c r="A278" s="5">
        <v>264</v>
      </c>
      <c r="B278" s="153"/>
      <c r="C278" s="84" t="str">
        <f>Цены!B268</f>
        <v xml:space="preserve">Оклейка стеклохолстом / малярной сеткой откосов </v>
      </c>
      <c r="D278" s="85" t="str">
        <f>Цены!C268</f>
        <v>м/п</v>
      </c>
      <c r="E278" s="152">
        <f t="shared" si="22"/>
        <v>0</v>
      </c>
      <c r="F278" s="86">
        <f>Цены!E268</f>
        <v>323</v>
      </c>
      <c r="G278" s="111">
        <f t="shared" si="23"/>
        <v>0</v>
      </c>
      <c r="H278" s="20"/>
    </row>
    <row r="279" spans="1:8" x14ac:dyDescent="0.2">
      <c r="A279" s="5">
        <v>265</v>
      </c>
      <c r="B279" s="153"/>
      <c r="C279" s="84" t="str">
        <f>Цены!B269</f>
        <v>Шпаклевка откосов, углов</v>
      </c>
      <c r="D279" s="85" t="str">
        <f>Цены!C269</f>
        <v>м/п</v>
      </c>
      <c r="E279" s="152">
        <f t="shared" si="22"/>
        <v>0</v>
      </c>
      <c r="F279" s="86">
        <f>Цены!E269</f>
        <v>870</v>
      </c>
      <c r="G279" s="111">
        <f t="shared" si="23"/>
        <v>0</v>
      </c>
      <c r="H279" s="20"/>
    </row>
    <row r="280" spans="1:8" x14ac:dyDescent="0.2">
      <c r="A280" s="5">
        <v>266</v>
      </c>
      <c r="B280" s="153"/>
      <c r="C280" s="84" t="str">
        <f>Цены!B270</f>
        <v>Формирование дверного проема</v>
      </c>
      <c r="D280" s="85" t="str">
        <f>Цены!C270</f>
        <v>м/п</v>
      </c>
      <c r="E280" s="152">
        <f t="shared" si="22"/>
        <v>0</v>
      </c>
      <c r="F280" s="86">
        <f>Цены!E270</f>
        <v>2250</v>
      </c>
      <c r="G280" s="111">
        <f t="shared" si="23"/>
        <v>0</v>
      </c>
      <c r="H280" s="20"/>
    </row>
    <row r="281" spans="1:8" x14ac:dyDescent="0.2">
      <c r="A281" s="5">
        <v>267</v>
      </c>
      <c r="B281" s="153"/>
      <c r="C281" s="84" t="str">
        <f>Цены!B271</f>
        <v>Шпаклевка откосов под окраску</v>
      </c>
      <c r="D281" s="85" t="str">
        <f>Цены!C271</f>
        <v>м/п</v>
      </c>
      <c r="E281" s="152">
        <f t="shared" si="22"/>
        <v>0</v>
      </c>
      <c r="F281" s="86">
        <f>Цены!E271</f>
        <v>870</v>
      </c>
      <c r="G281" s="111">
        <f t="shared" si="23"/>
        <v>0</v>
      </c>
      <c r="H281" s="20"/>
    </row>
    <row r="282" spans="1:8" ht="12.95" customHeight="1" x14ac:dyDescent="0.2">
      <c r="A282" s="5">
        <v>268</v>
      </c>
      <c r="B282" s="9" t="str">
        <f>IF(SUM(B283:B331)&gt;0,1,"")</f>
        <v/>
      </c>
      <c r="C282" s="428" t="s">
        <v>59</v>
      </c>
      <c r="D282" s="428"/>
      <c r="E282" s="428"/>
      <c r="F282" s="428"/>
      <c r="G282" s="428"/>
      <c r="H282" s="20"/>
    </row>
    <row r="283" spans="1:8" x14ac:dyDescent="0.2">
      <c r="A283" s="5">
        <v>269</v>
      </c>
      <c r="B283" s="153"/>
      <c r="C283" s="84" t="str">
        <f>Цены!B273</f>
        <v xml:space="preserve">Грунтовка потолков </v>
      </c>
      <c r="D283" s="85" t="str">
        <f>Цены!C273</f>
        <v>м2</v>
      </c>
      <c r="E283" s="152">
        <f t="shared" ref="E283:E291" si="24">$D$10</f>
        <v>0</v>
      </c>
      <c r="F283" s="86">
        <f>Цены!E273</f>
        <v>150</v>
      </c>
      <c r="G283" s="111">
        <f t="shared" ref="G283:G314" si="25">E283*F283</f>
        <v>0</v>
      </c>
      <c r="H283" s="20"/>
    </row>
    <row r="284" spans="1:8" x14ac:dyDescent="0.2">
      <c r="A284" s="5">
        <v>270</v>
      </c>
      <c r="B284" s="153"/>
      <c r="C284" s="84" t="str">
        <f>Цены!B274</f>
        <v xml:space="preserve">Грунтовка потолков второй и последующие слои </v>
      </c>
      <c r="D284" s="85" t="str">
        <f>Цены!C274</f>
        <v>м2</v>
      </c>
      <c r="E284" s="152">
        <f t="shared" si="24"/>
        <v>0</v>
      </c>
      <c r="F284" s="86">
        <f>Цены!E274</f>
        <v>150</v>
      </c>
      <c r="G284" s="111">
        <f t="shared" si="25"/>
        <v>0</v>
      </c>
      <c r="H284" s="20"/>
    </row>
    <row r="285" spans="1:8" x14ac:dyDescent="0.2">
      <c r="A285" s="5">
        <v>271</v>
      </c>
      <c r="B285" s="153"/>
      <c r="C285" s="84" t="str">
        <f>Цены!B275</f>
        <v>Грунтовка потолков бетонконтактом</v>
      </c>
      <c r="D285" s="85" t="str">
        <f>Цены!C275</f>
        <v>м2</v>
      </c>
      <c r="E285" s="152">
        <f t="shared" si="24"/>
        <v>0</v>
      </c>
      <c r="F285" s="86">
        <f>Цены!E275</f>
        <v>225</v>
      </c>
      <c r="G285" s="111">
        <f t="shared" si="25"/>
        <v>0</v>
      </c>
      <c r="H285" s="20"/>
    </row>
    <row r="286" spans="1:8" x14ac:dyDescent="0.2">
      <c r="A286" s="5">
        <v>272</v>
      </c>
      <c r="B286" s="153"/>
      <c r="C286" s="84" t="str">
        <f>Цены!B276</f>
        <v xml:space="preserve">Гидроизоляция потолков </v>
      </c>
      <c r="D286" s="85" t="str">
        <f>Цены!C276</f>
        <v>м2</v>
      </c>
      <c r="E286" s="152">
        <f t="shared" si="24"/>
        <v>0</v>
      </c>
      <c r="F286" s="86">
        <f>Цены!E276</f>
        <v>600</v>
      </c>
      <c r="G286" s="111">
        <f t="shared" si="25"/>
        <v>0</v>
      </c>
      <c r="H286" s="20"/>
    </row>
    <row r="287" spans="1:8" x14ac:dyDescent="0.2">
      <c r="A287" s="5">
        <v>273</v>
      </c>
      <c r="B287" s="153"/>
      <c r="C287" s="84" t="str">
        <f>Цены!B277</f>
        <v>Обработка анти плесенью(потолок)</v>
      </c>
      <c r="D287" s="85" t="str">
        <f>Цены!C277</f>
        <v>м2</v>
      </c>
      <c r="E287" s="152">
        <f t="shared" si="24"/>
        <v>0</v>
      </c>
      <c r="F287" s="86">
        <f>Цены!E277</f>
        <v>294</v>
      </c>
      <c r="G287" s="111">
        <f t="shared" si="25"/>
        <v>0</v>
      </c>
      <c r="H287" s="20"/>
    </row>
    <row r="288" spans="1:8" ht="25.5" x14ac:dyDescent="0.2">
      <c r="A288" s="5">
        <v>274</v>
      </c>
      <c r="B288" s="153"/>
      <c r="C288" s="84" t="str">
        <f>Цены!B278</f>
        <v xml:space="preserve">Монтаж металлической штукатурной сетки на потолке </v>
      </c>
      <c r="D288" s="85" t="str">
        <f>Цены!C278</f>
        <v>м2</v>
      </c>
      <c r="E288" s="152">
        <f t="shared" si="24"/>
        <v>0</v>
      </c>
      <c r="F288" s="86">
        <f>Цены!E278</f>
        <v>563</v>
      </c>
      <c r="G288" s="111">
        <f t="shared" si="25"/>
        <v>0</v>
      </c>
      <c r="H288" s="20"/>
    </row>
    <row r="289" spans="1:8" x14ac:dyDescent="0.2">
      <c r="A289" s="5">
        <v>275</v>
      </c>
      <c r="B289" s="153"/>
      <c r="C289" s="84" t="str">
        <f>Цены!B279</f>
        <v>Штукатурка потолков простая (под провило)</v>
      </c>
      <c r="D289" s="85" t="str">
        <f>Цены!C279</f>
        <v>м2</v>
      </c>
      <c r="E289" s="152">
        <f t="shared" si="24"/>
        <v>0</v>
      </c>
      <c r="F289" s="86">
        <f>Цены!E279</f>
        <v>794</v>
      </c>
      <c r="G289" s="111">
        <f t="shared" si="25"/>
        <v>0</v>
      </c>
      <c r="H289" s="20"/>
    </row>
    <row r="290" spans="1:8" x14ac:dyDescent="0.2">
      <c r="A290" s="5">
        <v>276</v>
      </c>
      <c r="B290" s="153"/>
      <c r="C290" s="84" t="str">
        <f>Цены!B280</f>
        <v>Штукатурка улучшенная до 1 см гипсовой смесью</v>
      </c>
      <c r="D290" s="85" t="str">
        <f>Цены!C280</f>
        <v>м2</v>
      </c>
      <c r="E290" s="152">
        <f t="shared" si="24"/>
        <v>0</v>
      </c>
      <c r="F290" s="86">
        <f>Цены!E280</f>
        <v>987</v>
      </c>
      <c r="G290" s="111">
        <f t="shared" si="25"/>
        <v>0</v>
      </c>
      <c r="H290" s="20"/>
    </row>
    <row r="291" spans="1:8" ht="25.5" x14ac:dyDescent="0.2">
      <c r="A291" s="5">
        <v>277</v>
      </c>
      <c r="B291" s="153"/>
      <c r="C291" s="84" t="str">
        <f>Цены!B281</f>
        <v>Штукатурка потолков по маякам до 3 см гипсовой смесью</v>
      </c>
      <c r="D291" s="85" t="str">
        <f>Цены!C281</f>
        <v>м2</v>
      </c>
      <c r="E291" s="152">
        <f t="shared" si="24"/>
        <v>0</v>
      </c>
      <c r="F291" s="86">
        <f>Цены!E281</f>
        <v>1265</v>
      </c>
      <c r="G291" s="111">
        <f t="shared" si="25"/>
        <v>0</v>
      </c>
      <c r="H291" s="20"/>
    </row>
    <row r="292" spans="1:8" x14ac:dyDescent="0.2">
      <c r="A292" s="5">
        <v>278</v>
      </c>
      <c r="B292" s="153"/>
      <c r="C292" s="84" t="str">
        <f>Цены!B282</f>
        <v>Заделка трещин рустов</v>
      </c>
      <c r="D292" s="85" t="str">
        <f>Цены!C282</f>
        <v>м/п</v>
      </c>
      <c r="E292" s="152">
        <f>$D$9</f>
        <v>0</v>
      </c>
      <c r="F292" s="86">
        <f>Цены!E282</f>
        <v>213</v>
      </c>
      <c r="G292" s="111">
        <f t="shared" si="25"/>
        <v>0</v>
      </c>
      <c r="H292" s="20"/>
    </row>
    <row r="293" spans="1:8" x14ac:dyDescent="0.2">
      <c r="A293" s="5">
        <v>279</v>
      </c>
      <c r="B293" s="153"/>
      <c r="C293" s="84" t="str">
        <f>Цены!B283</f>
        <v>Устройство теплоизоляции пеноплексом</v>
      </c>
      <c r="D293" s="85" t="str">
        <f>Цены!C283</f>
        <v>м2</v>
      </c>
      <c r="E293" s="152">
        <f t="shared" ref="E293:E299" si="26">$D$10</f>
        <v>0</v>
      </c>
      <c r="F293" s="86">
        <f>Цены!E283</f>
        <v>518</v>
      </c>
      <c r="G293" s="111">
        <f t="shared" si="25"/>
        <v>0</v>
      </c>
      <c r="H293" s="20"/>
    </row>
    <row r="294" spans="1:8" ht="25.5" x14ac:dyDescent="0.2">
      <c r="A294" s="5">
        <v>280</v>
      </c>
      <c r="B294" s="153"/>
      <c r="C294" s="84" t="str">
        <f>Цены!B284</f>
        <v>Устройство тепло/звукоизоляции минеральной ватой</v>
      </c>
      <c r="D294" s="85" t="str">
        <f>Цены!C284</f>
        <v>м2</v>
      </c>
      <c r="E294" s="152">
        <f t="shared" si="26"/>
        <v>0</v>
      </c>
      <c r="F294" s="86">
        <f>Цены!E284</f>
        <v>938</v>
      </c>
      <c r="G294" s="111">
        <f t="shared" si="25"/>
        <v>0</v>
      </c>
      <c r="H294" s="20"/>
    </row>
    <row r="295" spans="1:8" x14ac:dyDescent="0.2">
      <c r="A295" s="5">
        <v>281</v>
      </c>
      <c r="B295" s="153"/>
      <c r="C295" s="84" t="str">
        <f>Цены!B285</f>
        <v>Устройство шумоизоляционного мата на потолоке</v>
      </c>
      <c r="D295" s="85" t="str">
        <f>Цены!C285</f>
        <v>м2</v>
      </c>
      <c r="E295" s="152">
        <f t="shared" si="26"/>
        <v>0</v>
      </c>
      <c r="F295" s="86">
        <f>Цены!E285</f>
        <v>1350</v>
      </c>
      <c r="G295" s="111">
        <f t="shared" si="25"/>
        <v>0</v>
      </c>
      <c r="H295" s="20"/>
    </row>
    <row r="296" spans="1:8" x14ac:dyDescent="0.2">
      <c r="A296" s="5">
        <v>282</v>
      </c>
      <c r="B296" s="153"/>
      <c r="C296" s="84" t="str">
        <f>Цены!B286</f>
        <v>Устройство пароизоляции</v>
      </c>
      <c r="D296" s="85" t="str">
        <f>Цены!C286</f>
        <v>м2</v>
      </c>
      <c r="E296" s="152">
        <f t="shared" si="26"/>
        <v>0</v>
      </c>
      <c r="F296" s="86">
        <f>Цены!E286</f>
        <v>215</v>
      </c>
      <c r="G296" s="111">
        <f t="shared" si="25"/>
        <v>0</v>
      </c>
      <c r="H296" s="20"/>
    </row>
    <row r="297" spans="1:8" x14ac:dyDescent="0.2">
      <c r="A297" s="5">
        <v>283</v>
      </c>
      <c r="B297" s="153"/>
      <c r="C297" s="84" t="str">
        <f>Цены!B287</f>
        <v>Устройство деревянной обрешетки</v>
      </c>
      <c r="D297" s="85" t="str">
        <f>Цены!C287</f>
        <v>м2</v>
      </c>
      <c r="E297" s="152">
        <f t="shared" si="26"/>
        <v>0</v>
      </c>
      <c r="F297" s="86">
        <f>Цены!E287</f>
        <v>555</v>
      </c>
      <c r="G297" s="111">
        <f t="shared" si="25"/>
        <v>0</v>
      </c>
      <c r="H297" s="20"/>
    </row>
    <row r="298" spans="1:8" ht="25.5" x14ac:dyDescent="0.2">
      <c r="A298" s="5">
        <v>284</v>
      </c>
      <c r="B298" s="153"/>
      <c r="C298" s="84" t="str">
        <f>Цены!B288</f>
        <v>Устройство потолков из ГКЛ ( с устройством каркаса)</v>
      </c>
      <c r="D298" s="85" t="str">
        <f>Цены!C288</f>
        <v>м2</v>
      </c>
      <c r="E298" s="152">
        <f t="shared" si="26"/>
        <v>0</v>
      </c>
      <c r="F298" s="86">
        <f>Цены!E288</f>
        <v>2475</v>
      </c>
      <c r="G298" s="111">
        <f t="shared" si="25"/>
        <v>0</v>
      </c>
      <c r="H298" s="20"/>
    </row>
    <row r="299" spans="1:8" ht="25.5" x14ac:dyDescent="0.2">
      <c r="A299" s="5">
        <v>285</v>
      </c>
      <c r="B299" s="153"/>
      <c r="C299" s="84" t="str">
        <f>Цены!B289</f>
        <v>Устройство потолков из ГКЛ в 2 слоя ( с устройством каркаса)</v>
      </c>
      <c r="D299" s="85" t="str">
        <f>Цены!C289</f>
        <v>м2</v>
      </c>
      <c r="E299" s="152">
        <f t="shared" si="26"/>
        <v>0</v>
      </c>
      <c r="F299" s="86">
        <f>Цены!E289</f>
        <v>2918</v>
      </c>
      <c r="G299" s="111">
        <f t="shared" si="25"/>
        <v>0</v>
      </c>
      <c r="H299" s="20"/>
    </row>
    <row r="300" spans="1:8" x14ac:dyDescent="0.2">
      <c r="A300" s="5">
        <v>286</v>
      </c>
      <c r="B300" s="153"/>
      <c r="C300" s="84" t="str">
        <f>Цены!B290</f>
        <v xml:space="preserve">Устройство коробов из ГКЛ  на потолке </v>
      </c>
      <c r="D300" s="85" t="str">
        <f>Цены!C290</f>
        <v>м/п</v>
      </c>
      <c r="E300" s="152">
        <v>1</v>
      </c>
      <c r="F300" s="86">
        <f>Цены!E290</f>
        <v>3218</v>
      </c>
      <c r="G300" s="111">
        <f t="shared" si="25"/>
        <v>3218</v>
      </c>
      <c r="H300" s="20"/>
    </row>
    <row r="301" spans="1:8" ht="25.5" x14ac:dyDescent="0.2">
      <c r="A301" s="5">
        <v>287</v>
      </c>
      <c r="B301" s="153"/>
      <c r="C301" s="84" t="str">
        <f>Цены!B291</f>
        <v>Устройство коробов из ГКЛ на потолке с нишей для скрытой подсветки</v>
      </c>
      <c r="D301" s="85" t="str">
        <f>Цены!C291</f>
        <v>м/п</v>
      </c>
      <c r="E301" s="152">
        <v>1</v>
      </c>
      <c r="F301" s="86">
        <f>Цены!E291</f>
        <v>3683</v>
      </c>
      <c r="G301" s="111">
        <f t="shared" si="25"/>
        <v>3683</v>
      </c>
      <c r="H301" s="20"/>
    </row>
    <row r="302" spans="1:8" ht="25.5" x14ac:dyDescent="0.2">
      <c r="A302" s="5">
        <v>288</v>
      </c>
      <c r="B302" s="153"/>
      <c r="C302" s="84" t="str">
        <f>Цены!B292</f>
        <v>Устройство потолков из ГКЛ в 2 уровня прямолинейного</v>
      </c>
      <c r="D302" s="85" t="str">
        <f>Цены!C292</f>
        <v>м2</v>
      </c>
      <c r="E302" s="152">
        <f>$D$10</f>
        <v>0</v>
      </c>
      <c r="F302" s="86">
        <f>Цены!E292</f>
        <v>3975</v>
      </c>
      <c r="G302" s="111">
        <f t="shared" si="25"/>
        <v>0</v>
      </c>
      <c r="H302" s="20"/>
    </row>
    <row r="303" spans="1:8" ht="25.5" x14ac:dyDescent="0.2">
      <c r="A303" s="5">
        <v>289</v>
      </c>
      <c r="B303" s="153"/>
      <c r="C303" s="84" t="str">
        <f>Цены!B293</f>
        <v>Устройство потолков из ГКЛ в 2 уровня криволинейного</v>
      </c>
      <c r="D303" s="85" t="str">
        <f>Цены!C293</f>
        <v>м2</v>
      </c>
      <c r="E303" s="152">
        <f>$D$10</f>
        <v>0</v>
      </c>
      <c r="F303" s="86">
        <f>Цены!E293</f>
        <v>4860</v>
      </c>
      <c r="G303" s="111">
        <f t="shared" si="25"/>
        <v>0</v>
      </c>
      <c r="H303" s="20"/>
    </row>
    <row r="304" spans="1:8" ht="25.5" x14ac:dyDescent="0.2">
      <c r="A304" s="5">
        <v>290</v>
      </c>
      <c r="B304" s="153"/>
      <c r="C304" s="84" t="str">
        <f>Цены!B294</f>
        <v xml:space="preserve">Монтаж ниши для парящего потолка из гипсокартона </v>
      </c>
      <c r="D304" s="85" t="str">
        <f>Цены!C294</f>
        <v>м/п</v>
      </c>
      <c r="E304" s="152">
        <f>$D$9</f>
        <v>0</v>
      </c>
      <c r="F304" s="86">
        <f>Цены!E294</f>
        <v>3683</v>
      </c>
      <c r="G304" s="111">
        <f t="shared" si="25"/>
        <v>0</v>
      </c>
      <c r="H304" s="20"/>
    </row>
    <row r="305" spans="1:8" x14ac:dyDescent="0.2">
      <c r="A305" s="5">
        <v>291</v>
      </c>
      <c r="B305" s="153"/>
      <c r="C305" s="84" t="str">
        <f>Цены!B295</f>
        <v xml:space="preserve">Монтаж полки из ГКЛ  для скрытой подсветки </v>
      </c>
      <c r="D305" s="85" t="str">
        <f>Цены!C295</f>
        <v>м/п</v>
      </c>
      <c r="E305" s="152">
        <f>$D$9</f>
        <v>0</v>
      </c>
      <c r="F305" s="86">
        <f>Цены!E295</f>
        <v>2468</v>
      </c>
      <c r="G305" s="111">
        <f t="shared" si="25"/>
        <v>0</v>
      </c>
      <c r="H305" s="20"/>
    </row>
    <row r="306" spans="1:8" x14ac:dyDescent="0.2">
      <c r="A306" s="5">
        <v>292</v>
      </c>
      <c r="B306" s="153"/>
      <c r="C306" s="84" t="str">
        <f>Цены!B296</f>
        <v>Монтаж ниши из ГКЛ для скрытого карниза</v>
      </c>
      <c r="D306" s="85" t="str">
        <f>Цены!C296</f>
        <v>м/п</v>
      </c>
      <c r="E306" s="152">
        <f>$D$9</f>
        <v>0</v>
      </c>
      <c r="F306" s="86">
        <f>Цены!E296</f>
        <v>1853</v>
      </c>
      <c r="G306" s="111">
        <f t="shared" si="25"/>
        <v>0</v>
      </c>
      <c r="H306" s="20"/>
    </row>
    <row r="307" spans="1:8" x14ac:dyDescent="0.2">
      <c r="A307" s="5">
        <v>293</v>
      </c>
      <c r="B307" s="153"/>
      <c r="C307" s="84" t="str">
        <f>Цены!B297</f>
        <v>Устройство закладной на потолке</v>
      </c>
      <c r="D307" s="85" t="str">
        <f>Цены!C297</f>
        <v>м/п</v>
      </c>
      <c r="E307" s="152">
        <f>$D$10</f>
        <v>0</v>
      </c>
      <c r="F307" s="86">
        <f>Цены!E297</f>
        <v>300</v>
      </c>
      <c r="G307" s="111">
        <f t="shared" si="25"/>
        <v>0</v>
      </c>
      <c r="H307" s="20"/>
    </row>
    <row r="308" spans="1:8" ht="25.5" x14ac:dyDescent="0.2">
      <c r="A308" s="5">
        <v>294</v>
      </c>
      <c r="B308" s="153"/>
      <c r="C308" s="84" t="str">
        <f>Цены!B298</f>
        <v xml:space="preserve">Устройство криволинейных коробов из ГКЛ на потолке </v>
      </c>
      <c r="D308" s="85" t="str">
        <f>Цены!C298</f>
        <v>м/п</v>
      </c>
      <c r="E308" s="152">
        <f>$D$9</f>
        <v>0</v>
      </c>
      <c r="F308" s="86">
        <f>Цены!E298</f>
        <v>4215</v>
      </c>
      <c r="G308" s="111">
        <f t="shared" si="25"/>
        <v>0</v>
      </c>
      <c r="H308" s="20"/>
    </row>
    <row r="309" spans="1:8" x14ac:dyDescent="0.2">
      <c r="A309" s="5">
        <v>295</v>
      </c>
      <c r="B309" s="153"/>
      <c r="C309" s="84" t="str">
        <f>Цены!B299</f>
        <v>Установка уголков перфорированных арочных</v>
      </c>
      <c r="D309" s="85" t="str">
        <f>Цены!C299</f>
        <v>м/п</v>
      </c>
      <c r="E309" s="152">
        <f>$D$9</f>
        <v>0</v>
      </c>
      <c r="F309" s="86">
        <f>Цены!E299</f>
        <v>338</v>
      </c>
      <c r="G309" s="111">
        <f t="shared" si="25"/>
        <v>0</v>
      </c>
      <c r="H309" s="20"/>
    </row>
    <row r="310" spans="1:8" x14ac:dyDescent="0.2">
      <c r="A310" s="5">
        <v>296</v>
      </c>
      <c r="B310" s="153"/>
      <c r="C310" s="84" t="str">
        <f>Цены!B300</f>
        <v>Установка уголков перфорированных</v>
      </c>
      <c r="D310" s="85" t="str">
        <f>Цены!C300</f>
        <v>м/п</v>
      </c>
      <c r="E310" s="152">
        <f>$D$10</f>
        <v>0</v>
      </c>
      <c r="F310" s="86">
        <f>Цены!E300</f>
        <v>263</v>
      </c>
      <c r="G310" s="111">
        <f t="shared" si="25"/>
        <v>0</v>
      </c>
      <c r="H310" s="20"/>
    </row>
    <row r="311" spans="1:8" x14ac:dyDescent="0.2">
      <c r="A311" s="5">
        <v>297</v>
      </c>
      <c r="B311" s="153"/>
      <c r="C311" s="84" t="str">
        <f>Цены!B301</f>
        <v>Проклейка швов ГКЛ серпянкой/малярной лентой</v>
      </c>
      <c r="D311" s="85" t="str">
        <f>Цены!C301</f>
        <v>м/п</v>
      </c>
      <c r="E311" s="152">
        <f>$D$9</f>
        <v>0</v>
      </c>
      <c r="F311" s="86">
        <f>Цены!E301</f>
        <v>188</v>
      </c>
      <c r="G311" s="111">
        <f t="shared" si="25"/>
        <v>0</v>
      </c>
      <c r="H311" s="20"/>
    </row>
    <row r="312" spans="1:8" x14ac:dyDescent="0.2">
      <c r="A312" s="5">
        <v>298</v>
      </c>
      <c r="B312" s="153"/>
      <c r="C312" s="84" t="str">
        <f>Цены!B302</f>
        <v>Поклейка  стеклохолста(потолок)</v>
      </c>
      <c r="D312" s="85" t="str">
        <f>Цены!C302</f>
        <v>м2</v>
      </c>
      <c r="E312" s="152">
        <f t="shared" ref="E312:E320" si="27">$D$10</f>
        <v>0</v>
      </c>
      <c r="F312" s="86">
        <f>Цены!E302</f>
        <v>428</v>
      </c>
      <c r="G312" s="111">
        <f t="shared" si="25"/>
        <v>0</v>
      </c>
      <c r="H312" s="20"/>
    </row>
    <row r="313" spans="1:8" x14ac:dyDescent="0.2">
      <c r="A313" s="5">
        <v>299</v>
      </c>
      <c r="B313" s="153"/>
      <c r="C313" s="84" t="str">
        <f>Цены!B303</f>
        <v xml:space="preserve">Монтаж малярной сетки / серпянки </v>
      </c>
      <c r="D313" s="85" t="str">
        <f>Цены!C303</f>
        <v>м/п</v>
      </c>
      <c r="E313" s="152">
        <f t="shared" si="27"/>
        <v>0</v>
      </c>
      <c r="F313" s="86">
        <f>Цены!E303</f>
        <v>188</v>
      </c>
      <c r="G313" s="111">
        <f t="shared" si="25"/>
        <v>0</v>
      </c>
      <c r="H313" s="20"/>
    </row>
    <row r="314" spans="1:8" x14ac:dyDescent="0.2">
      <c r="A314" s="5">
        <v>300</v>
      </c>
      <c r="B314" s="153"/>
      <c r="C314" s="84" t="str">
        <f>Цены!B304</f>
        <v>Сплошная шпаклевка в один слой</v>
      </c>
      <c r="D314" s="85" t="str">
        <f>Цены!C304</f>
        <v>м2</v>
      </c>
      <c r="E314" s="152">
        <f t="shared" si="27"/>
        <v>0</v>
      </c>
      <c r="F314" s="86">
        <f>Цены!E304</f>
        <v>563</v>
      </c>
      <c r="G314" s="111">
        <f t="shared" si="25"/>
        <v>0</v>
      </c>
      <c r="H314" s="20"/>
    </row>
    <row r="315" spans="1:8" x14ac:dyDescent="0.2">
      <c r="A315" s="5">
        <v>301</v>
      </c>
      <c r="B315" s="153"/>
      <c r="C315" s="84" t="str">
        <f>Цены!B305</f>
        <v>Базовая шпаклевка (с ошкуриванием)</v>
      </c>
      <c r="D315" s="85" t="str">
        <f>Цены!C305</f>
        <v>м2</v>
      </c>
      <c r="E315" s="152">
        <f t="shared" si="27"/>
        <v>0</v>
      </c>
      <c r="F315" s="86">
        <f>Цены!E305</f>
        <v>645</v>
      </c>
      <c r="G315" s="111">
        <f t="shared" ref="G315:G331" si="28">E315*F315</f>
        <v>0</v>
      </c>
      <c r="H315" s="20"/>
    </row>
    <row r="316" spans="1:8" x14ac:dyDescent="0.2">
      <c r="A316" s="5">
        <v>302</v>
      </c>
      <c r="B316" s="153"/>
      <c r="C316" s="84" t="str">
        <f>Цены!B306</f>
        <v>Шпаклевка потолков в два слоя под обои</v>
      </c>
      <c r="D316" s="85" t="str">
        <f>Цены!C306</f>
        <v>м2</v>
      </c>
      <c r="E316" s="152">
        <f t="shared" si="27"/>
        <v>0</v>
      </c>
      <c r="F316" s="86">
        <f>Цены!E306</f>
        <v>786</v>
      </c>
      <c r="G316" s="111">
        <f t="shared" si="28"/>
        <v>0</v>
      </c>
      <c r="H316" s="20"/>
    </row>
    <row r="317" spans="1:8" x14ac:dyDescent="0.2">
      <c r="A317" s="5">
        <v>303</v>
      </c>
      <c r="B317" s="153"/>
      <c r="C317" s="84" t="str">
        <f>Цены!B307</f>
        <v>Шпаклевка потолков под покраску</v>
      </c>
      <c r="D317" s="85" t="str">
        <f>Цены!C307</f>
        <v>м2</v>
      </c>
      <c r="E317" s="152">
        <f t="shared" si="27"/>
        <v>0</v>
      </c>
      <c r="F317" s="86">
        <f>Цены!E307</f>
        <v>1500</v>
      </c>
      <c r="G317" s="111">
        <f t="shared" si="28"/>
        <v>0</v>
      </c>
      <c r="H317" s="20"/>
    </row>
    <row r="318" spans="1:8" ht="27" customHeight="1" x14ac:dyDescent="0.2">
      <c r="A318" s="5">
        <v>304</v>
      </c>
      <c r="B318" s="153"/>
      <c r="C318" s="84" t="str">
        <f>Цены!B308</f>
        <v>Шпаклевка ГКЛ под оклейку обоями (с ошкуриванием)</v>
      </c>
      <c r="D318" s="85" t="str">
        <f>Цены!C308</f>
        <v>м2</v>
      </c>
      <c r="E318" s="152">
        <f t="shared" si="27"/>
        <v>0</v>
      </c>
      <c r="F318" s="86">
        <f>Цены!E308</f>
        <v>900</v>
      </c>
      <c r="G318" s="111">
        <f t="shared" si="28"/>
        <v>0</v>
      </c>
      <c r="H318" s="20"/>
    </row>
    <row r="319" spans="1:8" ht="28.5" customHeight="1" x14ac:dyDescent="0.2">
      <c r="A319" s="5">
        <v>305</v>
      </c>
      <c r="B319" s="153"/>
      <c r="C319" s="84" t="str">
        <f>Цены!B309</f>
        <v>Шпаклевка ГКЛ под окраску (2 слоя с ошкуриванием)</v>
      </c>
      <c r="D319" s="85" t="str">
        <f>Цены!C309</f>
        <v>м2</v>
      </c>
      <c r="E319" s="152">
        <f t="shared" si="27"/>
        <v>0</v>
      </c>
      <c r="F319" s="86">
        <f>Цены!E309</f>
        <v>1800</v>
      </c>
      <c r="G319" s="111">
        <f t="shared" si="28"/>
        <v>0</v>
      </c>
      <c r="H319" s="20"/>
    </row>
    <row r="320" spans="1:8" ht="28.5" customHeight="1" x14ac:dyDescent="0.2">
      <c r="A320" s="5">
        <v>306</v>
      </c>
      <c r="B320" s="153"/>
      <c r="C320" s="84" t="str">
        <f>Цены!B310</f>
        <v>Малярные работы по нише для закарнизной конструкции (штукатурка, грунтовка, шпаклевка, окраска</v>
      </c>
      <c r="D320" s="85" t="str">
        <f>Цены!C310</f>
        <v>м/п</v>
      </c>
      <c r="E320" s="152">
        <f t="shared" si="27"/>
        <v>0</v>
      </c>
      <c r="F320" s="86">
        <f>Цены!E310</f>
        <v>1500</v>
      </c>
      <c r="G320" s="111">
        <f t="shared" si="28"/>
        <v>0</v>
      </c>
      <c r="H320" s="20"/>
    </row>
    <row r="321" spans="1:8" ht="25.5" x14ac:dyDescent="0.2">
      <c r="A321" s="5">
        <v>307</v>
      </c>
      <c r="B321" s="153"/>
      <c r="C321" s="84" t="str">
        <f>Цены!B311</f>
        <v>Шпаклевка криволинейного участка шириной до 250 мм</v>
      </c>
      <c r="D321" s="85" t="str">
        <f>Цены!C311</f>
        <v>м/п</v>
      </c>
      <c r="E321" s="152">
        <f>$D$9</f>
        <v>0</v>
      </c>
      <c r="F321" s="86">
        <f>Цены!E311</f>
        <v>1011</v>
      </c>
      <c r="G321" s="111">
        <f t="shared" si="28"/>
        <v>0</v>
      </c>
      <c r="H321" s="20"/>
    </row>
    <row r="322" spans="1:8" x14ac:dyDescent="0.2">
      <c r="A322" s="5">
        <v>308</v>
      </c>
      <c r="B322" s="153"/>
      <c r="C322" s="84" t="str">
        <f>Цены!B312</f>
        <v xml:space="preserve">Шпаклевка коробов, ниш </v>
      </c>
      <c r="D322" s="85" t="str">
        <f>Цены!C312</f>
        <v>м/п</v>
      </c>
      <c r="E322" s="152">
        <f>$D$9</f>
        <v>0</v>
      </c>
      <c r="F322" s="86">
        <f>Цены!E312</f>
        <v>828</v>
      </c>
      <c r="G322" s="111">
        <f t="shared" si="28"/>
        <v>0</v>
      </c>
      <c r="H322" s="20"/>
    </row>
    <row r="323" spans="1:8" x14ac:dyDescent="0.2">
      <c r="A323" s="5">
        <v>309</v>
      </c>
      <c r="B323" s="153"/>
      <c r="C323" s="84" t="str">
        <f>Цены!B313</f>
        <v>Шпаклевка полок для скрытой подсветки</v>
      </c>
      <c r="D323" s="85" t="str">
        <f>Цены!C313</f>
        <v>м/п</v>
      </c>
      <c r="E323" s="152">
        <f>$D$9</f>
        <v>0</v>
      </c>
      <c r="F323" s="86">
        <f>Цены!E313</f>
        <v>602</v>
      </c>
      <c r="G323" s="111">
        <f t="shared" si="28"/>
        <v>0</v>
      </c>
      <c r="H323" s="20"/>
    </row>
    <row r="324" spans="1:8" x14ac:dyDescent="0.2">
      <c r="A324" s="5">
        <v>310</v>
      </c>
      <c r="B324" s="153"/>
      <c r="C324" s="84" t="str">
        <f>Цены!B314</f>
        <v xml:space="preserve">Оклеивание потолков флизелином под окраску </v>
      </c>
      <c r="D324" s="85" t="str">
        <f>Цены!C314</f>
        <v>м2</v>
      </c>
      <c r="E324" s="152">
        <f>$D$10</f>
        <v>0</v>
      </c>
      <c r="F324" s="86">
        <f>Цены!E314</f>
        <v>593</v>
      </c>
      <c r="G324" s="111">
        <f t="shared" si="28"/>
        <v>0</v>
      </c>
      <c r="H324" s="20"/>
    </row>
    <row r="325" spans="1:8" x14ac:dyDescent="0.2">
      <c r="A325" s="5">
        <v>311</v>
      </c>
      <c r="B325" s="153"/>
      <c r="C325" s="84" t="str">
        <f>Цены!B315</f>
        <v xml:space="preserve">Ошкуривание поверхности потолка </v>
      </c>
      <c r="D325" s="85" t="str">
        <f>Цены!C315</f>
        <v>м2</v>
      </c>
      <c r="E325" s="152">
        <f>$D$10</f>
        <v>0</v>
      </c>
      <c r="F325" s="86">
        <f>Цены!E315</f>
        <v>263</v>
      </c>
      <c r="G325" s="111">
        <f t="shared" si="28"/>
        <v>0</v>
      </c>
      <c r="H325" s="20"/>
    </row>
    <row r="326" spans="1:8" x14ac:dyDescent="0.2">
      <c r="A326" s="5">
        <v>312</v>
      </c>
      <c r="B326" s="153"/>
      <c r="C326" s="84" t="str">
        <f>Цены!B316</f>
        <v xml:space="preserve">Монтаж фальш балки на потолок </v>
      </c>
      <c r="D326" s="85" t="str">
        <f>Цены!C316</f>
        <v>м/п</v>
      </c>
      <c r="E326" s="152">
        <f t="shared" ref="E326:E331" si="29">$D$9</f>
        <v>0</v>
      </c>
      <c r="F326" s="86">
        <f>Цены!E316</f>
        <v>1431</v>
      </c>
      <c r="G326" s="111">
        <f t="shared" si="28"/>
        <v>0</v>
      </c>
      <c r="H326" s="20"/>
    </row>
    <row r="327" spans="1:8" x14ac:dyDescent="0.2">
      <c r="A327" s="5">
        <v>313</v>
      </c>
      <c r="B327" s="153"/>
      <c r="C327" s="84" t="str">
        <f>Цены!B317</f>
        <v>Грунтовка коробов из ГКЛ</v>
      </c>
      <c r="D327" s="85" t="str">
        <f>Цены!C317</f>
        <v>м/п</v>
      </c>
      <c r="E327" s="152">
        <f t="shared" si="29"/>
        <v>0</v>
      </c>
      <c r="F327" s="86">
        <f>Цены!E317</f>
        <v>83</v>
      </c>
      <c r="G327" s="111">
        <f t="shared" si="28"/>
        <v>0</v>
      </c>
      <c r="H327" s="20"/>
    </row>
    <row r="328" spans="1:8" x14ac:dyDescent="0.2">
      <c r="A328" s="5">
        <v>314</v>
      </c>
      <c r="B328" s="153"/>
      <c r="C328" s="154" t="str">
        <f>Цены!B318</f>
        <v>&lt;Запасные строчки&gt;</v>
      </c>
      <c r="D328" s="155">
        <f>Цены!C318</f>
        <v>0</v>
      </c>
      <c r="E328" s="152">
        <f t="shared" si="29"/>
        <v>0</v>
      </c>
      <c r="F328" s="156">
        <f>Цены!E318</f>
        <v>0</v>
      </c>
      <c r="G328" s="111">
        <f t="shared" si="28"/>
        <v>0</v>
      </c>
      <c r="H328" s="20"/>
    </row>
    <row r="329" spans="1:8" x14ac:dyDescent="0.2">
      <c r="A329" s="5">
        <v>315</v>
      </c>
      <c r="B329" s="153"/>
      <c r="C329" s="154" t="str">
        <f>Цены!B319</f>
        <v>&lt;Запасные строчки&gt;</v>
      </c>
      <c r="D329" s="155">
        <f>Цены!C319</f>
        <v>0</v>
      </c>
      <c r="E329" s="152">
        <f t="shared" si="29"/>
        <v>0</v>
      </c>
      <c r="F329" s="156">
        <f>Цены!E319</f>
        <v>0</v>
      </c>
      <c r="G329" s="111">
        <f t="shared" si="28"/>
        <v>0</v>
      </c>
      <c r="H329" s="20"/>
    </row>
    <row r="330" spans="1:8" x14ac:dyDescent="0.2">
      <c r="A330" s="5">
        <v>316</v>
      </c>
      <c r="B330" s="153"/>
      <c r="C330" s="154" t="str">
        <f>Цены!B320</f>
        <v>&lt;Запасные строчки&gt;</v>
      </c>
      <c r="D330" s="155">
        <f>Цены!C320</f>
        <v>0</v>
      </c>
      <c r="E330" s="152">
        <f t="shared" si="29"/>
        <v>0</v>
      </c>
      <c r="F330" s="156">
        <f>Цены!E320</f>
        <v>0</v>
      </c>
      <c r="G330" s="111">
        <f t="shared" si="28"/>
        <v>0</v>
      </c>
      <c r="H330" s="20"/>
    </row>
    <row r="331" spans="1:8" x14ac:dyDescent="0.2">
      <c r="A331" s="5">
        <v>317</v>
      </c>
      <c r="B331" s="153"/>
      <c r="C331" s="154" t="str">
        <f>Цены!B321</f>
        <v>&lt;Запасные строчки&gt;</v>
      </c>
      <c r="D331" s="155">
        <f>Цены!C321</f>
        <v>0</v>
      </c>
      <c r="E331" s="152">
        <f t="shared" si="29"/>
        <v>0</v>
      </c>
      <c r="F331" s="156">
        <f>Цены!E321</f>
        <v>0</v>
      </c>
      <c r="G331" s="111">
        <f t="shared" si="28"/>
        <v>0</v>
      </c>
      <c r="H331" s="20"/>
    </row>
    <row r="332" spans="1:8" x14ac:dyDescent="0.2">
      <c r="A332" s="5">
        <v>318</v>
      </c>
      <c r="B332" s="5" t="str">
        <f>B171</f>
        <v/>
      </c>
      <c r="C332" s="433" t="s">
        <v>246</v>
      </c>
      <c r="D332" s="433"/>
      <c r="E332" s="433"/>
      <c r="F332" s="433"/>
      <c r="G332" s="112">
        <f>SUMIF(B173:B331,1,G173:G331)</f>
        <v>0</v>
      </c>
      <c r="H332" s="20"/>
    </row>
    <row r="333" spans="1:8" ht="25.5" x14ac:dyDescent="0.2">
      <c r="A333" s="5">
        <v>319</v>
      </c>
      <c r="B333" s="103" t="str">
        <f>IF(SUM(B334:B517)&gt;0,1,"")</f>
        <v/>
      </c>
      <c r="C333" s="97" t="str">
        <f ca="1">C1&amp;". Чистовые отделочные работы"</f>
        <v>15. Чистовые отделочные работы</v>
      </c>
      <c r="D333" s="98" t="s">
        <v>804</v>
      </c>
      <c r="E333" s="107" t="s">
        <v>531</v>
      </c>
      <c r="F333" s="99" t="s">
        <v>805</v>
      </c>
      <c r="G333" s="110" t="s">
        <v>578</v>
      </c>
      <c r="H333" s="20"/>
    </row>
    <row r="334" spans="1:8" x14ac:dyDescent="0.2">
      <c r="A334" s="5">
        <v>320</v>
      </c>
      <c r="B334" s="103" t="str">
        <f>IF(SUM(B335:B388)&gt;0,1,"")</f>
        <v/>
      </c>
      <c r="C334" s="428" t="s">
        <v>131</v>
      </c>
      <c r="D334" s="428"/>
      <c r="E334" s="428"/>
      <c r="F334" s="428"/>
      <c r="G334" s="428"/>
      <c r="H334" s="20"/>
    </row>
    <row r="335" spans="1:8" x14ac:dyDescent="0.2">
      <c r="A335" s="5">
        <v>321</v>
      </c>
      <c r="B335" s="153"/>
      <c r="C335" s="84" t="str">
        <f>Цены!B325</f>
        <v>Облицовка плиткой пола</v>
      </c>
      <c r="D335" s="85" t="str">
        <f>Цены!C325</f>
        <v>м2</v>
      </c>
      <c r="E335" s="152">
        <f>$D$10</f>
        <v>0</v>
      </c>
      <c r="F335" s="86">
        <f>Цены!E325</f>
        <v>2588</v>
      </c>
      <c r="G335" s="111">
        <f t="shared" ref="G335:G366" si="30">E335*F335</f>
        <v>0</v>
      </c>
      <c r="H335" s="20"/>
    </row>
    <row r="336" spans="1:8" x14ac:dyDescent="0.2">
      <c r="A336" s="5">
        <v>322</v>
      </c>
      <c r="B336" s="153"/>
      <c r="C336" s="84" t="str">
        <f>Цены!B326</f>
        <v xml:space="preserve">Облицовка плиткой гексагон  </v>
      </c>
      <c r="D336" s="85" t="str">
        <f>Цены!C326</f>
        <v>м2</v>
      </c>
      <c r="E336" s="152">
        <f>$D$10</f>
        <v>0</v>
      </c>
      <c r="F336" s="86">
        <f>Цены!E326</f>
        <v>3518</v>
      </c>
      <c r="G336" s="111">
        <f t="shared" si="30"/>
        <v>0</v>
      </c>
      <c r="H336" s="20"/>
    </row>
    <row r="337" spans="1:8" x14ac:dyDescent="0.2">
      <c r="A337" s="5">
        <v>323</v>
      </c>
      <c r="B337" s="153"/>
      <c r="C337" s="84" t="str">
        <f>Цены!B327</f>
        <v>Подрезка керамической плитки</v>
      </c>
      <c r="D337" s="85" t="str">
        <f>Цены!C327</f>
        <v>м/п</v>
      </c>
      <c r="E337" s="152">
        <f>$D$9</f>
        <v>0</v>
      </c>
      <c r="F337" s="86">
        <f>Цены!E327</f>
        <v>423</v>
      </c>
      <c r="G337" s="111">
        <f t="shared" si="30"/>
        <v>0</v>
      </c>
      <c r="H337" s="20"/>
    </row>
    <row r="338" spans="1:8" ht="25.5" x14ac:dyDescent="0.2">
      <c r="A338" s="5">
        <v>324</v>
      </c>
      <c r="B338" s="153"/>
      <c r="C338" s="84" t="str">
        <f>Цены!B328</f>
        <v>Облицовка плиткой пола с декоративными вставками</v>
      </c>
      <c r="D338" s="85" t="str">
        <f>Цены!C328</f>
        <v>м2</v>
      </c>
      <c r="E338" s="152">
        <f>$D$10</f>
        <v>0</v>
      </c>
      <c r="F338" s="86">
        <f>Цены!E328</f>
        <v>2784</v>
      </c>
      <c r="G338" s="111">
        <f t="shared" si="30"/>
        <v>0</v>
      </c>
      <c r="H338" s="20"/>
    </row>
    <row r="339" spans="1:8" x14ac:dyDescent="0.2">
      <c r="A339" s="5">
        <v>325</v>
      </c>
      <c r="B339" s="153"/>
      <c r="C339" s="84" t="str">
        <f>Цены!B329</f>
        <v>Облицовка плиткой пола по диагонали</v>
      </c>
      <c r="D339" s="85" t="str">
        <f>Цены!C329</f>
        <v>м2</v>
      </c>
      <c r="E339" s="152">
        <f>$D$10</f>
        <v>0</v>
      </c>
      <c r="F339" s="86">
        <f>Цены!E329</f>
        <v>3488</v>
      </c>
      <c r="G339" s="111">
        <f t="shared" si="30"/>
        <v>0</v>
      </c>
      <c r="H339" s="20"/>
    </row>
    <row r="340" spans="1:8" x14ac:dyDescent="0.2">
      <c r="A340" s="5">
        <v>326</v>
      </c>
      <c r="B340" s="153"/>
      <c r="C340" s="84" t="str">
        <f>Цены!B330</f>
        <v>Облицовка плиткой пола елочкой</v>
      </c>
      <c r="D340" s="85" t="str">
        <f>Цены!C330</f>
        <v>м2</v>
      </c>
      <c r="E340" s="152">
        <f>$D$10</f>
        <v>0</v>
      </c>
      <c r="F340" s="86">
        <f>Цены!E330</f>
        <v>4266</v>
      </c>
      <c r="G340" s="111">
        <f t="shared" si="30"/>
        <v>0</v>
      </c>
      <c r="H340" s="20"/>
    </row>
    <row r="341" spans="1:8" x14ac:dyDescent="0.2">
      <c r="A341" s="5">
        <v>327</v>
      </c>
      <c r="B341" s="153"/>
      <c r="C341" s="84" t="str">
        <f>Цены!B331</f>
        <v>Облицовка плиткой пола "панно"</v>
      </c>
      <c r="D341" s="85" t="str">
        <f>Цены!C331</f>
        <v>м2</v>
      </c>
      <c r="E341" s="152">
        <f>$D$10</f>
        <v>0</v>
      </c>
      <c r="F341" s="86">
        <f>Цены!E331</f>
        <v>3831</v>
      </c>
      <c r="G341" s="111">
        <f t="shared" si="30"/>
        <v>0</v>
      </c>
      <c r="H341" s="20"/>
    </row>
    <row r="342" spans="1:8" x14ac:dyDescent="0.2">
      <c r="A342" s="5">
        <v>328</v>
      </c>
      <c r="B342" s="153"/>
      <c r="C342" s="84" t="str">
        <f>Цены!B332</f>
        <v>Облицовка мозаикой, мелкой плиткой (с затиркой)</v>
      </c>
      <c r="D342" s="85" t="str">
        <f>Цены!C332</f>
        <v>м2</v>
      </c>
      <c r="E342" s="152">
        <f>$D$10</f>
        <v>0</v>
      </c>
      <c r="F342" s="86">
        <f>Цены!E332</f>
        <v>4283</v>
      </c>
      <c r="G342" s="111">
        <f t="shared" si="30"/>
        <v>0</v>
      </c>
      <c r="H342" s="20"/>
    </row>
    <row r="343" spans="1:8" x14ac:dyDescent="0.2">
      <c r="A343" s="5">
        <v>329</v>
      </c>
      <c r="B343" s="153"/>
      <c r="C343" s="84" t="str">
        <f>Цены!B333</f>
        <v>Облицовка плиточным бордюром (с затиркой)</v>
      </c>
      <c r="D343" s="85" t="str">
        <f>Цены!C333</f>
        <v>м/п</v>
      </c>
      <c r="E343" s="152">
        <f>$D$9</f>
        <v>0</v>
      </c>
      <c r="F343" s="86">
        <f>Цены!E333</f>
        <v>1281</v>
      </c>
      <c r="G343" s="111">
        <f t="shared" si="30"/>
        <v>0</v>
      </c>
      <c r="H343" s="20"/>
    </row>
    <row r="344" spans="1:8" x14ac:dyDescent="0.2">
      <c r="A344" s="5">
        <v>330</v>
      </c>
      <c r="B344" s="153"/>
      <c r="C344" s="84" t="str">
        <f>Цены!B334</f>
        <v>Облицовка плиткой менее 300х300</v>
      </c>
      <c r="D344" s="85" t="str">
        <f>Цены!C334</f>
        <v>м2</v>
      </c>
      <c r="E344" s="152">
        <f t="shared" ref="E344:E350" si="31">$D$10</f>
        <v>0</v>
      </c>
      <c r="F344" s="86">
        <f>Цены!E334</f>
        <v>3218</v>
      </c>
      <c r="G344" s="111">
        <f t="shared" si="30"/>
        <v>0</v>
      </c>
      <c r="H344" s="20"/>
    </row>
    <row r="345" spans="1:8" x14ac:dyDescent="0.2">
      <c r="A345" s="5">
        <v>331</v>
      </c>
      <c r="B345" s="153"/>
      <c r="C345" s="84" t="str">
        <f>Цены!B335</f>
        <v>Облицовка пола разноразмерной плиткой</v>
      </c>
      <c r="D345" s="85" t="str">
        <f>Цены!C335</f>
        <v>м2</v>
      </c>
      <c r="E345" s="152">
        <f t="shared" si="31"/>
        <v>0</v>
      </c>
      <c r="F345" s="86">
        <f>Цены!E335</f>
        <v>3159</v>
      </c>
      <c r="G345" s="111">
        <f t="shared" si="30"/>
        <v>0</v>
      </c>
      <c r="H345" s="20"/>
    </row>
    <row r="346" spans="1:8" x14ac:dyDescent="0.2">
      <c r="A346" s="5">
        <v>332</v>
      </c>
      <c r="B346" s="153"/>
      <c r="C346" s="84" t="str">
        <f>Цены!B336</f>
        <v xml:space="preserve">Облицовка керамогранитом по диагонали </v>
      </c>
      <c r="D346" s="85" t="str">
        <f>Цены!C336</f>
        <v>м2</v>
      </c>
      <c r="E346" s="152">
        <f t="shared" si="31"/>
        <v>0</v>
      </c>
      <c r="F346" s="86">
        <f>Цены!E336</f>
        <v>3986</v>
      </c>
      <c r="G346" s="111">
        <f t="shared" si="30"/>
        <v>0</v>
      </c>
      <c r="H346" s="20"/>
    </row>
    <row r="347" spans="1:8" ht="25.5" x14ac:dyDescent="0.2">
      <c r="A347" s="5">
        <v>333</v>
      </c>
      <c r="B347" s="153"/>
      <c r="C347" s="84" t="str">
        <f>Цены!B337</f>
        <v>Облицовка  керамогранитом до 600 мм по одной стороне</v>
      </c>
      <c r="D347" s="85" t="str">
        <f>Цены!C337</f>
        <v>м2</v>
      </c>
      <c r="E347" s="152">
        <f t="shared" si="31"/>
        <v>0</v>
      </c>
      <c r="F347" s="86">
        <f>Цены!E337</f>
        <v>3459</v>
      </c>
      <c r="G347" s="111">
        <f t="shared" si="30"/>
        <v>0</v>
      </c>
      <c r="H347" s="20"/>
    </row>
    <row r="348" spans="1:8" ht="25.5" x14ac:dyDescent="0.2">
      <c r="A348" s="5">
        <v>334</v>
      </c>
      <c r="B348" s="153"/>
      <c r="C348" s="84" t="str">
        <f>Цены!B338</f>
        <v>Облицовка  керамогранитом до 1200 мм по одной стороне</v>
      </c>
      <c r="D348" s="85" t="str">
        <f>Цены!C338</f>
        <v>м2</v>
      </c>
      <c r="E348" s="152">
        <f t="shared" si="31"/>
        <v>0</v>
      </c>
      <c r="F348" s="86">
        <f>Цены!E338</f>
        <v>4838</v>
      </c>
      <c r="G348" s="111">
        <f t="shared" si="30"/>
        <v>0</v>
      </c>
      <c r="H348" s="20"/>
    </row>
    <row r="349" spans="1:8" ht="25.5" x14ac:dyDescent="0.2">
      <c r="A349" s="5">
        <v>335</v>
      </c>
      <c r="B349" s="153"/>
      <c r="C349" s="84" t="str">
        <f>Цены!B338</f>
        <v>Облицовка  керамогранитом до 1200 мм по одной стороне</v>
      </c>
      <c r="D349" s="85" t="str">
        <f>Цены!C338</f>
        <v>м2</v>
      </c>
      <c r="E349" s="152">
        <f t="shared" si="31"/>
        <v>0</v>
      </c>
      <c r="F349" s="86">
        <f>Цены!E338</f>
        <v>4838</v>
      </c>
      <c r="G349" s="111">
        <f t="shared" si="30"/>
        <v>0</v>
      </c>
      <c r="H349" s="20"/>
    </row>
    <row r="350" spans="1:8" x14ac:dyDescent="0.2">
      <c r="A350" s="5">
        <v>336</v>
      </c>
      <c r="B350" s="153"/>
      <c r="C350" s="84" t="str">
        <f>Цены!B339</f>
        <v>Облицовка  Крупноформатным керамогранитом</v>
      </c>
      <c r="D350" s="85" t="str">
        <f>Цены!C339</f>
        <v>м2</v>
      </c>
      <c r="E350" s="152">
        <f t="shared" si="31"/>
        <v>0</v>
      </c>
      <c r="F350" s="86">
        <f>Цены!E339</f>
        <v>9915</v>
      </c>
      <c r="G350" s="111">
        <f t="shared" si="30"/>
        <v>0</v>
      </c>
      <c r="H350" s="20"/>
    </row>
    <row r="351" spans="1:8" x14ac:dyDescent="0.2">
      <c r="A351" s="5">
        <v>337</v>
      </c>
      <c r="B351" s="153"/>
      <c r="C351" s="84" t="str">
        <f>Цены!B340</f>
        <v>Подрезка  керамогранита до 600 мм</v>
      </c>
      <c r="D351" s="85" t="str">
        <f>Цены!C340</f>
        <v>м/п</v>
      </c>
      <c r="E351" s="152">
        <f>$D$9</f>
        <v>0</v>
      </c>
      <c r="F351" s="86">
        <f>Цены!E340</f>
        <v>782</v>
      </c>
      <c r="G351" s="111">
        <f t="shared" si="30"/>
        <v>0</v>
      </c>
      <c r="H351" s="20"/>
    </row>
    <row r="352" spans="1:8" x14ac:dyDescent="0.2">
      <c r="A352" s="5">
        <v>338</v>
      </c>
      <c r="B352" s="153"/>
      <c r="C352" s="84" t="str">
        <f>Цены!B341</f>
        <v>Подрезка  керамогранита до 1200 мм</v>
      </c>
      <c r="D352" s="85" t="str">
        <f>Цены!C341</f>
        <v>м/п</v>
      </c>
      <c r="E352" s="152">
        <f>$D$9</f>
        <v>0</v>
      </c>
      <c r="F352" s="86">
        <f>Цены!E341</f>
        <v>1359</v>
      </c>
      <c r="G352" s="111">
        <f t="shared" si="30"/>
        <v>0</v>
      </c>
      <c r="H352" s="20"/>
    </row>
    <row r="353" spans="1:8" x14ac:dyDescent="0.2">
      <c r="A353" s="5">
        <v>339</v>
      </c>
      <c r="B353" s="153"/>
      <c r="C353" s="84" t="str">
        <f>Цены!B342</f>
        <v>Подрезка керамогранита крупноформатного</v>
      </c>
      <c r="D353" s="85" t="str">
        <f>Цены!C342</f>
        <v>м/п</v>
      </c>
      <c r="E353" s="152">
        <f>$D$9</f>
        <v>0</v>
      </c>
      <c r="F353" s="86">
        <f>Цены!E342</f>
        <v>2469</v>
      </c>
      <c r="G353" s="111">
        <f t="shared" si="30"/>
        <v>0</v>
      </c>
      <c r="H353" s="20"/>
    </row>
    <row r="354" spans="1:8" x14ac:dyDescent="0.2">
      <c r="A354" s="5">
        <v>340</v>
      </c>
      <c r="B354" s="153"/>
      <c r="C354" s="84" t="str">
        <f>Цены!B344</f>
        <v>Устройство плинтуса из плитки</v>
      </c>
      <c r="D354" s="85" t="str">
        <f>Цены!C344</f>
        <v>м/п</v>
      </c>
      <c r="E354" s="152">
        <f>D9-I13</f>
        <v>0</v>
      </c>
      <c r="F354" s="86">
        <f>Цены!E344</f>
        <v>1380</v>
      </c>
      <c r="G354" s="111">
        <f t="shared" si="30"/>
        <v>0</v>
      </c>
      <c r="H354" s="20"/>
    </row>
    <row r="355" spans="1:8" x14ac:dyDescent="0.2">
      <c r="A355" s="5">
        <v>341</v>
      </c>
      <c r="B355" s="153"/>
      <c r="C355" s="84" t="str">
        <f>Цены!B345</f>
        <v>Установка порожков из плитки</v>
      </c>
      <c r="D355" s="85" t="str">
        <f>Цены!C345</f>
        <v>шт.</v>
      </c>
      <c r="E355" s="152">
        <v>1</v>
      </c>
      <c r="F355" s="86">
        <f>Цены!E345</f>
        <v>2775</v>
      </c>
      <c r="G355" s="111">
        <f t="shared" si="30"/>
        <v>2775</v>
      </c>
      <c r="H355" s="20"/>
    </row>
    <row r="356" spans="1:8" ht="25.5" x14ac:dyDescent="0.2">
      <c r="A356" s="5">
        <v>342</v>
      </c>
      <c r="B356" s="153"/>
      <c r="C356" s="84" t="str">
        <f>Цены!B346</f>
        <v>Облицовка плиткой ступеней (с подрезкой и затиркой)</v>
      </c>
      <c r="D356" s="85" t="str">
        <f>Цены!C346</f>
        <v>м/п</v>
      </c>
      <c r="E356" s="152">
        <f t="shared" ref="E356:E374" si="32">$D$10</f>
        <v>0</v>
      </c>
      <c r="F356" s="86">
        <f>Цены!E346</f>
        <v>3161</v>
      </c>
      <c r="G356" s="111">
        <f t="shared" si="30"/>
        <v>0</v>
      </c>
      <c r="H356" s="20"/>
    </row>
    <row r="357" spans="1:8" x14ac:dyDescent="0.2">
      <c r="A357" s="5">
        <v>343</v>
      </c>
      <c r="B357" s="153"/>
      <c r="C357" s="84" t="str">
        <f>Цены!B347</f>
        <v>Затирка плитки</v>
      </c>
      <c r="D357" s="85" t="str">
        <f>Цены!C347</f>
        <v>м2</v>
      </c>
      <c r="E357" s="152">
        <f t="shared" si="32"/>
        <v>0</v>
      </c>
      <c r="F357" s="86">
        <f>Цены!E347</f>
        <v>294</v>
      </c>
      <c r="G357" s="111">
        <f t="shared" si="30"/>
        <v>0</v>
      </c>
      <c r="H357" s="20"/>
    </row>
    <row r="358" spans="1:8" x14ac:dyDescent="0.2">
      <c r="A358" s="5">
        <v>344</v>
      </c>
      <c r="B358" s="153"/>
      <c r="C358" s="84" t="str">
        <f>Цены!B348</f>
        <v xml:space="preserve">Затирка плитки эпоксидной затиркой </v>
      </c>
      <c r="D358" s="85" t="str">
        <f>Цены!C348</f>
        <v>м2</v>
      </c>
      <c r="E358" s="152">
        <f t="shared" si="32"/>
        <v>0</v>
      </c>
      <c r="F358" s="86">
        <f>Цены!E348</f>
        <v>1301</v>
      </c>
      <c r="G358" s="111">
        <f t="shared" si="30"/>
        <v>0</v>
      </c>
      <c r="H358" s="20"/>
    </row>
    <row r="359" spans="1:8" x14ac:dyDescent="0.2">
      <c r="A359" s="5">
        <v>345</v>
      </c>
      <c r="B359" s="153"/>
      <c r="C359" s="84" t="str">
        <f>Цены!B349</f>
        <v>Укладка ламината</v>
      </c>
      <c r="D359" s="85" t="str">
        <f>Цены!C349</f>
        <v>м2</v>
      </c>
      <c r="E359" s="152">
        <f t="shared" si="32"/>
        <v>0</v>
      </c>
      <c r="F359" s="86">
        <f>Цены!E349</f>
        <v>714</v>
      </c>
      <c r="G359" s="111">
        <f t="shared" si="30"/>
        <v>0</v>
      </c>
      <c r="H359" s="20"/>
    </row>
    <row r="360" spans="1:8" ht="25.5" x14ac:dyDescent="0.2">
      <c r="A360" s="5">
        <v>346</v>
      </c>
      <c r="B360" s="153"/>
      <c r="C360" s="84" t="str">
        <f>Цены!B350</f>
        <v>Укладка ламината и подложки с проклейкой стыков клеем</v>
      </c>
      <c r="D360" s="85" t="str">
        <f>Цены!C350</f>
        <v>м2</v>
      </c>
      <c r="E360" s="152">
        <f t="shared" si="32"/>
        <v>0</v>
      </c>
      <c r="F360" s="86">
        <f>Цены!E350</f>
        <v>884</v>
      </c>
      <c r="G360" s="111">
        <f t="shared" si="30"/>
        <v>0</v>
      </c>
      <c r="H360" s="20"/>
    </row>
    <row r="361" spans="1:8" x14ac:dyDescent="0.2">
      <c r="A361" s="5">
        <v>347</v>
      </c>
      <c r="B361" s="153"/>
      <c r="C361" s="84" t="str">
        <f>Цены!B351</f>
        <v xml:space="preserve">Укладка ламината и подложки по диагонали </v>
      </c>
      <c r="D361" s="85" t="str">
        <f>Цены!C351</f>
        <v>м2</v>
      </c>
      <c r="E361" s="152">
        <f t="shared" si="32"/>
        <v>0</v>
      </c>
      <c r="F361" s="86">
        <f>Цены!E351</f>
        <v>1338</v>
      </c>
      <c r="G361" s="111">
        <f t="shared" si="30"/>
        <v>0</v>
      </c>
      <c r="H361" s="20"/>
    </row>
    <row r="362" spans="1:8" ht="25.5" x14ac:dyDescent="0.2">
      <c r="A362" s="5">
        <v>348</v>
      </c>
      <c r="B362" s="153"/>
      <c r="C362" s="84" t="str">
        <f>Цены!B352</f>
        <v>Укладка нелакированного модульного паркета на фанеру</v>
      </c>
      <c r="D362" s="85" t="str">
        <f>Цены!C352</f>
        <v>м2</v>
      </c>
      <c r="E362" s="152">
        <f t="shared" si="32"/>
        <v>0</v>
      </c>
      <c r="F362" s="86">
        <f>Цены!E352</f>
        <v>3315</v>
      </c>
      <c r="G362" s="111">
        <f t="shared" si="30"/>
        <v>0</v>
      </c>
      <c r="H362" s="20"/>
    </row>
    <row r="363" spans="1:8" x14ac:dyDescent="0.2">
      <c r="A363" s="5">
        <v>349</v>
      </c>
      <c r="B363" s="153"/>
      <c r="C363" s="84" t="str">
        <f>Цены!B353</f>
        <v>Укладка инженерной доски</v>
      </c>
      <c r="D363" s="85" t="str">
        <f>Цены!C353</f>
        <v>м2</v>
      </c>
      <c r="E363" s="152">
        <f t="shared" si="32"/>
        <v>0</v>
      </c>
      <c r="F363" s="86">
        <f>Цены!E353</f>
        <v>3183</v>
      </c>
      <c r="G363" s="111">
        <f t="shared" si="30"/>
        <v>0</v>
      </c>
      <c r="H363" s="20"/>
    </row>
    <row r="364" spans="1:8" x14ac:dyDescent="0.2">
      <c r="A364" s="5">
        <v>350</v>
      </c>
      <c r="B364" s="153"/>
      <c r="C364" s="84" t="str">
        <f>Цены!B354</f>
        <v>Укладка паркетной доски</v>
      </c>
      <c r="D364" s="85" t="str">
        <f>Цены!C354</f>
        <v>м2</v>
      </c>
      <c r="E364" s="152">
        <f t="shared" si="32"/>
        <v>0</v>
      </c>
      <c r="F364" s="86">
        <f>Цены!E354</f>
        <v>2241</v>
      </c>
      <c r="G364" s="111">
        <f t="shared" si="30"/>
        <v>0</v>
      </c>
      <c r="H364" s="20"/>
    </row>
    <row r="365" spans="1:8" x14ac:dyDescent="0.2">
      <c r="A365" s="5">
        <v>351</v>
      </c>
      <c r="B365" s="153"/>
      <c r="C365" s="84" t="str">
        <f>Цены!B355</f>
        <v>Укладка паркетной доски (на клей)</v>
      </c>
      <c r="D365" s="85" t="str">
        <f>Цены!C355</f>
        <v>м2</v>
      </c>
      <c r="E365" s="152">
        <f t="shared" si="32"/>
        <v>0</v>
      </c>
      <c r="F365" s="86">
        <f>Цены!E355</f>
        <v>2691</v>
      </c>
      <c r="G365" s="111">
        <f t="shared" si="30"/>
        <v>0</v>
      </c>
      <c r="H365" s="20"/>
    </row>
    <row r="366" spans="1:8" x14ac:dyDescent="0.2">
      <c r="A366" s="5">
        <v>352</v>
      </c>
      <c r="B366" s="153"/>
      <c r="C366" s="84" t="str">
        <f>Цены!B356</f>
        <v>Укладка паркетной доски по диагонали</v>
      </c>
      <c r="D366" s="85" t="str">
        <f>Цены!C356</f>
        <v>м2</v>
      </c>
      <c r="E366" s="152">
        <f t="shared" si="32"/>
        <v>0</v>
      </c>
      <c r="F366" s="86">
        <f>Цены!E356</f>
        <v>2796</v>
      </c>
      <c r="G366" s="111">
        <f t="shared" si="30"/>
        <v>0</v>
      </c>
      <c r="H366" s="20"/>
    </row>
    <row r="367" spans="1:8" x14ac:dyDescent="0.2">
      <c r="A367" s="5">
        <v>353</v>
      </c>
      <c r="B367" s="153"/>
      <c r="C367" s="84" t="str">
        <f>Цены!B357</f>
        <v xml:space="preserve">Укладка массивной доски </v>
      </c>
      <c r="D367" s="85" t="str">
        <f>Цены!C357</f>
        <v>м2</v>
      </c>
      <c r="E367" s="152">
        <f t="shared" si="32"/>
        <v>0</v>
      </c>
      <c r="F367" s="86">
        <f>Цены!E357</f>
        <v>2760</v>
      </c>
      <c r="G367" s="111">
        <f t="shared" ref="G367:G388" si="33">E367*F367</f>
        <v>0</v>
      </c>
      <c r="H367" s="20"/>
    </row>
    <row r="368" spans="1:8" x14ac:dyDescent="0.2">
      <c r="A368" s="5">
        <v>354</v>
      </c>
      <c r="B368" s="153"/>
      <c r="C368" s="84" t="str">
        <f>Цены!B358</f>
        <v xml:space="preserve">Укладка замкового пробкового пола </v>
      </c>
      <c r="D368" s="85" t="str">
        <f>Цены!C358</f>
        <v>м2</v>
      </c>
      <c r="E368" s="152">
        <f t="shared" si="32"/>
        <v>0</v>
      </c>
      <c r="F368" s="86">
        <f>Цены!E358</f>
        <v>740</v>
      </c>
      <c r="G368" s="111">
        <f t="shared" si="33"/>
        <v>0</v>
      </c>
      <c r="H368" s="20"/>
    </row>
    <row r="369" spans="1:8" x14ac:dyDescent="0.2">
      <c r="A369" s="5">
        <v>355</v>
      </c>
      <c r="B369" s="153"/>
      <c r="C369" s="84" t="str">
        <f>Цены!B359</f>
        <v xml:space="preserve">Укладка кварцвиниловой плитки </v>
      </c>
      <c r="D369" s="85" t="str">
        <f>Цены!C359</f>
        <v>м2</v>
      </c>
      <c r="E369" s="152">
        <f t="shared" si="32"/>
        <v>0</v>
      </c>
      <c r="F369" s="86">
        <f>Цены!E359</f>
        <v>818</v>
      </c>
      <c r="G369" s="111">
        <f t="shared" si="33"/>
        <v>0</v>
      </c>
      <c r="H369" s="20"/>
    </row>
    <row r="370" spans="1:8" x14ac:dyDescent="0.2">
      <c r="A370" s="5">
        <v>356</v>
      </c>
      <c r="B370" s="153"/>
      <c r="C370" s="84" t="str">
        <f>Цены!B360</f>
        <v xml:space="preserve">Укладка кварцвиниловой плитки на клей </v>
      </c>
      <c r="D370" s="85" t="str">
        <f>Цены!C360</f>
        <v>м2</v>
      </c>
      <c r="E370" s="152">
        <f t="shared" si="32"/>
        <v>0</v>
      </c>
      <c r="F370" s="86">
        <f>Цены!E360</f>
        <v>1145</v>
      </c>
      <c r="G370" s="111">
        <f t="shared" si="33"/>
        <v>0</v>
      </c>
      <c r="H370" s="20"/>
    </row>
    <row r="371" spans="1:8" x14ac:dyDescent="0.2">
      <c r="A371" s="5">
        <v>357</v>
      </c>
      <c r="B371" s="153"/>
      <c r="C371" s="84" t="str">
        <f>Цены!B361</f>
        <v>Укладка кварцвинила клеевого елочкой</v>
      </c>
      <c r="D371" s="85" t="str">
        <f>Цены!C361</f>
        <v>м2</v>
      </c>
      <c r="E371" s="152">
        <f t="shared" si="32"/>
        <v>0</v>
      </c>
      <c r="F371" s="86">
        <f>Цены!E361</f>
        <v>2700</v>
      </c>
      <c r="G371" s="111">
        <f t="shared" si="33"/>
        <v>0</v>
      </c>
      <c r="H371" s="20"/>
    </row>
    <row r="372" spans="1:8" x14ac:dyDescent="0.2">
      <c r="A372" s="5">
        <v>358</v>
      </c>
      <c r="B372" s="153"/>
      <c r="C372" s="84" t="str">
        <f>Цены!B362</f>
        <v>Укладка кварцвинила замкового по диагонали</v>
      </c>
      <c r="D372" s="85" t="str">
        <f>Цены!C362</f>
        <v>м2</v>
      </c>
      <c r="E372" s="152">
        <f t="shared" si="32"/>
        <v>0</v>
      </c>
      <c r="F372" s="86">
        <f>Цены!E362</f>
        <v>1500</v>
      </c>
      <c r="G372" s="111">
        <f t="shared" si="33"/>
        <v>0</v>
      </c>
      <c r="H372" s="20"/>
    </row>
    <row r="373" spans="1:8" x14ac:dyDescent="0.2">
      <c r="A373" s="5">
        <v>359</v>
      </c>
      <c r="B373" s="153"/>
      <c r="C373" s="84" t="str">
        <f>Цены!B363</f>
        <v xml:space="preserve">Настил линолеума коммерческого </v>
      </c>
      <c r="D373" s="85" t="str">
        <f>Цены!C363</f>
        <v>м2</v>
      </c>
      <c r="E373" s="152">
        <f t="shared" si="32"/>
        <v>0</v>
      </c>
      <c r="F373" s="86">
        <f>Цены!E363</f>
        <v>467</v>
      </c>
      <c r="G373" s="111">
        <f t="shared" si="33"/>
        <v>0</v>
      </c>
      <c r="H373" s="20"/>
    </row>
    <row r="374" spans="1:8" x14ac:dyDescent="0.2">
      <c r="A374" s="5">
        <v>360</v>
      </c>
      <c r="B374" s="153"/>
      <c r="C374" s="84" t="str">
        <f>Цены!B364</f>
        <v xml:space="preserve">Настил линолеума бытового , на клей </v>
      </c>
      <c r="D374" s="85" t="str">
        <f>Цены!C364</f>
        <v>м2</v>
      </c>
      <c r="E374" s="152">
        <f t="shared" si="32"/>
        <v>0</v>
      </c>
      <c r="F374" s="86">
        <f>Цены!E364</f>
        <v>570</v>
      </c>
      <c r="G374" s="111">
        <f t="shared" si="33"/>
        <v>0</v>
      </c>
      <c r="H374" s="20"/>
    </row>
    <row r="375" spans="1:8" x14ac:dyDescent="0.2">
      <c r="A375" s="5">
        <v>361</v>
      </c>
      <c r="B375" s="153"/>
      <c r="C375" s="84" t="str">
        <f>Цены!B365</f>
        <v>Настил линолеума бытового, ковролина</v>
      </c>
      <c r="D375" s="85" t="str">
        <f>Цены!C365</f>
        <v>м2</v>
      </c>
      <c r="E375" s="152">
        <f t="shared" ref="E375:E383" si="34">$D$9-$I$13</f>
        <v>0</v>
      </c>
      <c r="F375" s="86">
        <f>Цены!E365</f>
        <v>440</v>
      </c>
      <c r="G375" s="111">
        <f t="shared" si="33"/>
        <v>0</v>
      </c>
      <c r="H375" s="20"/>
    </row>
    <row r="376" spans="1:8" x14ac:dyDescent="0.2">
      <c r="A376" s="5">
        <v>362</v>
      </c>
      <c r="B376" s="153"/>
      <c r="C376" s="84" t="str">
        <f>Цены!B366</f>
        <v xml:space="preserve">Устройство ковровых покрытий плиточных </v>
      </c>
      <c r="D376" s="85" t="str">
        <f>Цены!C366</f>
        <v>м2</v>
      </c>
      <c r="E376" s="152">
        <f t="shared" si="34"/>
        <v>0</v>
      </c>
      <c r="F376" s="86">
        <f>Цены!E366</f>
        <v>833</v>
      </c>
      <c r="G376" s="111">
        <f t="shared" si="33"/>
        <v>0</v>
      </c>
      <c r="H376" s="20"/>
    </row>
    <row r="377" spans="1:8" x14ac:dyDescent="0.2">
      <c r="A377" s="5">
        <v>363</v>
      </c>
      <c r="B377" s="153"/>
      <c r="C377" s="84" t="str">
        <f>Цены!B367</f>
        <v>Установка пробкового компенсатора</v>
      </c>
      <c r="D377" s="85" t="str">
        <f>Цены!C367</f>
        <v>м/п</v>
      </c>
      <c r="E377" s="152">
        <f t="shared" si="34"/>
        <v>0</v>
      </c>
      <c r="F377" s="86">
        <f>Цены!E367</f>
        <v>702</v>
      </c>
      <c r="G377" s="111">
        <f t="shared" si="33"/>
        <v>0</v>
      </c>
      <c r="H377" s="20"/>
    </row>
    <row r="378" spans="1:8" x14ac:dyDescent="0.2">
      <c r="A378" s="5">
        <v>364</v>
      </c>
      <c r="B378" s="153"/>
      <c r="C378" s="84" t="str">
        <f>Цены!B368</f>
        <v>Монтаж плинтусов пластиковых</v>
      </c>
      <c r="D378" s="85" t="str">
        <f>Цены!C368</f>
        <v>м/п</v>
      </c>
      <c r="E378" s="152">
        <f t="shared" si="34"/>
        <v>0</v>
      </c>
      <c r="F378" s="86">
        <f>Цены!E368</f>
        <v>368</v>
      </c>
      <c r="G378" s="111">
        <f t="shared" si="33"/>
        <v>0</v>
      </c>
      <c r="H378" s="20"/>
    </row>
    <row r="379" spans="1:8" x14ac:dyDescent="0.2">
      <c r="A379" s="5">
        <v>365</v>
      </c>
      <c r="B379" s="153"/>
      <c r="C379" s="84" t="str">
        <f>Цены!B369</f>
        <v>Монтаж скрытого плинтуса/теневого профиля</v>
      </c>
      <c r="D379" s="85" t="str">
        <f>Цены!C369</f>
        <v>м/п</v>
      </c>
      <c r="E379" s="152">
        <f t="shared" si="34"/>
        <v>0</v>
      </c>
      <c r="F379" s="86">
        <f>Цены!E369</f>
        <v>2025</v>
      </c>
      <c r="G379" s="111">
        <f t="shared" si="33"/>
        <v>0</v>
      </c>
      <c r="H379" s="20"/>
    </row>
    <row r="380" spans="1:8" ht="25.5" x14ac:dyDescent="0.2">
      <c r="A380" s="5">
        <v>366</v>
      </c>
      <c r="B380" s="153"/>
      <c r="C380" s="84" t="str">
        <f>Цены!B370</f>
        <v>Штробление  под плинтус/профиль скрытого монтажа</v>
      </c>
      <c r="D380" s="85" t="str">
        <f>Цены!C370</f>
        <v>м/п</v>
      </c>
      <c r="E380" s="152">
        <f t="shared" si="34"/>
        <v>0</v>
      </c>
      <c r="F380" s="86">
        <f>Цены!E370</f>
        <v>350</v>
      </c>
      <c r="G380" s="111">
        <f t="shared" si="33"/>
        <v>0</v>
      </c>
      <c r="H380" s="20"/>
    </row>
    <row r="381" spans="1:8" x14ac:dyDescent="0.2">
      <c r="A381" s="5">
        <v>367</v>
      </c>
      <c r="B381" s="153"/>
      <c r="C381" s="84" t="str">
        <f>Цены!B371</f>
        <v>Монтаж микроплинтуса</v>
      </c>
      <c r="D381" s="85" t="str">
        <f>Цены!C371</f>
        <v>м/п</v>
      </c>
      <c r="E381" s="152">
        <f t="shared" si="34"/>
        <v>0</v>
      </c>
      <c r="F381" s="86">
        <f>Цены!E371</f>
        <v>2028</v>
      </c>
      <c r="G381" s="111">
        <f t="shared" si="33"/>
        <v>0</v>
      </c>
      <c r="H381" s="20"/>
    </row>
    <row r="382" spans="1:8" x14ac:dyDescent="0.2">
      <c r="A382" s="5">
        <v>368</v>
      </c>
      <c r="B382" s="153"/>
      <c r="C382" s="84" t="str">
        <f>Цены!B372</f>
        <v>Установка плинтусов деревянных, МДФ</v>
      </c>
      <c r="D382" s="85" t="str">
        <f>Цены!C372</f>
        <v>м/п</v>
      </c>
      <c r="E382" s="152">
        <f t="shared" si="34"/>
        <v>0</v>
      </c>
      <c r="F382" s="86">
        <f>Цены!E372</f>
        <v>675</v>
      </c>
      <c r="G382" s="111">
        <f t="shared" si="33"/>
        <v>0</v>
      </c>
      <c r="H382" s="20"/>
    </row>
    <row r="383" spans="1:8" ht="25.5" x14ac:dyDescent="0.2">
      <c r="A383" s="5">
        <v>369</v>
      </c>
      <c r="B383" s="153"/>
      <c r="C383" s="84" t="str">
        <f>Цены!B373</f>
        <v>Установка плинтусов из дюрополимера и полиуриетана</v>
      </c>
      <c r="D383" s="85" t="str">
        <f>Цены!C373</f>
        <v>м/п</v>
      </c>
      <c r="E383" s="152">
        <f t="shared" si="34"/>
        <v>0</v>
      </c>
      <c r="F383" s="86">
        <f>Цены!E373</f>
        <v>825</v>
      </c>
      <c r="G383" s="111">
        <f t="shared" si="33"/>
        <v>0</v>
      </c>
      <c r="H383" s="20"/>
    </row>
    <row r="384" spans="1:8" x14ac:dyDescent="0.2">
      <c r="A384" s="5">
        <v>370</v>
      </c>
      <c r="B384" s="153"/>
      <c r="C384" s="84" t="str">
        <f>Цены!B374</f>
        <v xml:space="preserve">Запил углов  плинтуса </v>
      </c>
      <c r="D384" s="85" t="str">
        <f>Цены!C374</f>
        <v>шт.</v>
      </c>
      <c r="E384" s="152">
        <v>4</v>
      </c>
      <c r="F384" s="86">
        <f>Цены!E374</f>
        <v>216</v>
      </c>
      <c r="G384" s="111">
        <f t="shared" si="33"/>
        <v>864</v>
      </c>
      <c r="H384" s="20"/>
    </row>
    <row r="385" spans="1:8" x14ac:dyDescent="0.2">
      <c r="A385" s="5">
        <v>371</v>
      </c>
      <c r="B385" s="153"/>
      <c r="C385" s="84" t="str">
        <f>Цены!B375</f>
        <v>Покраска напольного плинтуса</v>
      </c>
      <c r="D385" s="85" t="str">
        <f>Цены!C375</f>
        <v>м/п</v>
      </c>
      <c r="E385" s="152">
        <f>$D$10</f>
        <v>0</v>
      </c>
      <c r="F385" s="86">
        <f>Цены!E375</f>
        <v>353</v>
      </c>
      <c r="G385" s="111">
        <f t="shared" si="33"/>
        <v>0</v>
      </c>
      <c r="H385" s="20"/>
    </row>
    <row r="386" spans="1:8" x14ac:dyDescent="0.2">
      <c r="A386" s="5">
        <v>372</v>
      </c>
      <c r="B386" s="153"/>
      <c r="C386" s="84" t="str">
        <f>Цены!B376</f>
        <v>Установка порожков</v>
      </c>
      <c r="D386" s="85" t="str">
        <f>Цены!C376</f>
        <v>шт.</v>
      </c>
      <c r="E386" s="152">
        <v>1</v>
      </c>
      <c r="F386" s="86">
        <f>Цены!E376</f>
        <v>923</v>
      </c>
      <c r="G386" s="111">
        <f t="shared" si="33"/>
        <v>923</v>
      </c>
      <c r="H386" s="20"/>
    </row>
    <row r="387" spans="1:8" ht="25.5" x14ac:dyDescent="0.2">
      <c r="A387" s="5">
        <v>373</v>
      </c>
      <c r="B387" s="153"/>
      <c r="C387" s="84" t="str">
        <f>Цены!B377</f>
        <v>Добавляется на установку плинтусов к криволинейным стенам</v>
      </c>
      <c r="D387" s="85" t="str">
        <f>Цены!C377</f>
        <v>м/п</v>
      </c>
      <c r="E387" s="152">
        <f>$D$9</f>
        <v>0</v>
      </c>
      <c r="F387" s="86">
        <f>Цены!E377</f>
        <v>297</v>
      </c>
      <c r="G387" s="111">
        <f t="shared" si="33"/>
        <v>0</v>
      </c>
      <c r="H387" s="20"/>
    </row>
    <row r="388" spans="1:8" x14ac:dyDescent="0.2">
      <c r="A388" s="5">
        <v>374</v>
      </c>
      <c r="B388" s="153"/>
      <c r="C388" s="84" t="str">
        <f>Цены!B378</f>
        <v>Устройство плинтуса из плитки</v>
      </c>
      <c r="D388" s="85" t="str">
        <f>Цены!C378</f>
        <v>м/п</v>
      </c>
      <c r="E388" s="152">
        <f>$D$9-$I$13</f>
        <v>0</v>
      </c>
      <c r="F388" s="86">
        <f>Цены!E378</f>
        <v>987</v>
      </c>
      <c r="G388" s="111">
        <f t="shared" si="33"/>
        <v>0</v>
      </c>
      <c r="H388" s="20"/>
    </row>
    <row r="389" spans="1:8" x14ac:dyDescent="0.2">
      <c r="A389" s="5">
        <v>375</v>
      </c>
      <c r="B389" s="103" t="str">
        <f>IF(SUM(B390:B458)&gt;0,1,"")</f>
        <v/>
      </c>
      <c r="C389" s="428" t="s">
        <v>24</v>
      </c>
      <c r="D389" s="428"/>
      <c r="E389" s="428"/>
      <c r="F389" s="428"/>
      <c r="G389" s="428"/>
      <c r="H389" s="20"/>
    </row>
    <row r="390" spans="1:8" ht="25.5" x14ac:dyDescent="0.2">
      <c r="A390" s="5">
        <v>376</v>
      </c>
      <c r="B390" s="153"/>
      <c r="C390" s="84" t="str">
        <f>Цены!B380</f>
        <v>Облицовка плиткой стен до 600 мм по одной стороне</v>
      </c>
      <c r="D390" s="85" t="str">
        <f>Цены!C380</f>
        <v>м2</v>
      </c>
      <c r="E390" s="152">
        <f t="shared" ref="E390:E397" si="35">$D$12</f>
        <v>0</v>
      </c>
      <c r="F390" s="86">
        <f>Цены!E380</f>
        <v>3000</v>
      </c>
      <c r="G390" s="111">
        <f t="shared" ref="G390:G421" si="36">E390*F390</f>
        <v>0</v>
      </c>
      <c r="H390" s="20"/>
    </row>
    <row r="391" spans="1:8" x14ac:dyDescent="0.2">
      <c r="A391" s="5">
        <v>377</v>
      </c>
      <c r="B391" s="153"/>
      <c r="C391" s="84" t="str">
        <f>Цены!B381</f>
        <v xml:space="preserve">Облицовка плиткой гексагон  </v>
      </c>
      <c r="D391" s="85" t="str">
        <f>Цены!C381</f>
        <v>м2</v>
      </c>
      <c r="E391" s="152">
        <f t="shared" si="35"/>
        <v>0</v>
      </c>
      <c r="F391" s="86">
        <f>Цены!E381</f>
        <v>3698</v>
      </c>
      <c r="G391" s="111">
        <f t="shared" si="36"/>
        <v>0</v>
      </c>
      <c r="H391" s="20"/>
    </row>
    <row r="392" spans="1:8" ht="25.5" x14ac:dyDescent="0.2">
      <c r="A392" s="5">
        <v>378</v>
      </c>
      <c r="B392" s="153"/>
      <c r="C392" s="84" t="str">
        <f>Цены!B382</f>
        <v>Облицовка плиткой стен, с декоративными вставками</v>
      </c>
      <c r="D392" s="85" t="str">
        <f>Цены!C382</f>
        <v>м2</v>
      </c>
      <c r="E392" s="152">
        <f t="shared" si="35"/>
        <v>0</v>
      </c>
      <c r="F392" s="86">
        <f>Цены!E382</f>
        <v>3104</v>
      </c>
      <c r="G392" s="111">
        <f t="shared" si="36"/>
        <v>0</v>
      </c>
      <c r="H392" s="20"/>
    </row>
    <row r="393" spans="1:8" x14ac:dyDescent="0.2">
      <c r="A393" s="5">
        <v>379</v>
      </c>
      <c r="B393" s="153"/>
      <c r="C393" s="84" t="str">
        <f>Цены!B383</f>
        <v>Облицовка плиткой стен по диагонали</v>
      </c>
      <c r="D393" s="85" t="str">
        <f>Цены!C383</f>
        <v>м2</v>
      </c>
      <c r="E393" s="152">
        <f t="shared" si="35"/>
        <v>0</v>
      </c>
      <c r="F393" s="86">
        <f>Цены!E383</f>
        <v>3540</v>
      </c>
      <c r="G393" s="111">
        <f t="shared" si="36"/>
        <v>0</v>
      </c>
      <c r="H393" s="20"/>
    </row>
    <row r="394" spans="1:8" ht="25.5" x14ac:dyDescent="0.2">
      <c r="A394" s="5">
        <v>380</v>
      </c>
      <c r="B394" s="153"/>
      <c r="C394" s="84" t="str">
        <f>Цены!B384</f>
        <v xml:space="preserve">Облицовка плиткой стен по диагонали, со вставками </v>
      </c>
      <c r="D394" s="85" t="str">
        <f>Цены!C384</f>
        <v>м2</v>
      </c>
      <c r="E394" s="152">
        <f t="shared" si="35"/>
        <v>0</v>
      </c>
      <c r="F394" s="86">
        <f>Цены!E384</f>
        <v>4650</v>
      </c>
      <c r="G394" s="111">
        <f t="shared" si="36"/>
        <v>0</v>
      </c>
      <c r="H394" s="20"/>
    </row>
    <row r="395" spans="1:8" x14ac:dyDescent="0.2">
      <c r="A395" s="5">
        <v>381</v>
      </c>
      <c r="B395" s="153"/>
      <c r="C395" s="84" t="str">
        <f>Цены!B385</f>
        <v>Облицовка плиткой стен менее 200х200 мм</v>
      </c>
      <c r="D395" s="85" t="str">
        <f>Цены!C385</f>
        <v>м2</v>
      </c>
      <c r="E395" s="152">
        <f t="shared" si="35"/>
        <v>0</v>
      </c>
      <c r="F395" s="86">
        <f>Цены!E385</f>
        <v>3750</v>
      </c>
      <c r="G395" s="111">
        <f t="shared" si="36"/>
        <v>0</v>
      </c>
      <c r="H395" s="20"/>
    </row>
    <row r="396" spans="1:8" ht="25.5" x14ac:dyDescent="0.2">
      <c r="A396" s="5">
        <v>382</v>
      </c>
      <c r="B396" s="153"/>
      <c r="C396" s="84" t="str">
        <f>Цены!B386</f>
        <v>Облицовка стен мелкой плиткой на подложке (с затиркой)</v>
      </c>
      <c r="D396" s="85" t="str">
        <f>Цены!C386</f>
        <v>м2</v>
      </c>
      <c r="E396" s="152">
        <f t="shared" si="35"/>
        <v>0</v>
      </c>
      <c r="F396" s="86">
        <f>Цены!E386</f>
        <v>4200</v>
      </c>
      <c r="G396" s="111">
        <f t="shared" si="36"/>
        <v>0</v>
      </c>
      <c r="H396" s="20"/>
    </row>
    <row r="397" spans="1:8" ht="25.5" x14ac:dyDescent="0.2">
      <c r="A397" s="5">
        <v>383</v>
      </c>
      <c r="B397" s="153"/>
      <c r="C397" s="84" t="str">
        <f>Цены!B387</f>
        <v>Облицовка стен мелкой плиткой, мозаикой (с затиркой)</v>
      </c>
      <c r="D397" s="85" t="str">
        <f>Цены!C387</f>
        <v>м2</v>
      </c>
      <c r="E397" s="152">
        <f t="shared" si="35"/>
        <v>0</v>
      </c>
      <c r="F397" s="86">
        <f>Цены!E387</f>
        <v>4806</v>
      </c>
      <c r="G397" s="111">
        <f t="shared" si="36"/>
        <v>0</v>
      </c>
      <c r="H397" s="20"/>
    </row>
    <row r="398" spans="1:8" x14ac:dyDescent="0.2">
      <c r="A398" s="5">
        <v>384</v>
      </c>
      <c r="B398" s="153"/>
      <c r="C398" s="84" t="str">
        <f>Цены!B388</f>
        <v>Подрезка керамической плитки</v>
      </c>
      <c r="D398" s="85" t="str">
        <f>Цены!C388</f>
        <v>м/п</v>
      </c>
      <c r="E398" s="152">
        <f>$D$9+2.6*4</f>
        <v>10.4</v>
      </c>
      <c r="F398" s="86">
        <f>Цены!E388</f>
        <v>675</v>
      </c>
      <c r="G398" s="111">
        <f t="shared" si="36"/>
        <v>7020</v>
      </c>
      <c r="H398" s="20"/>
    </row>
    <row r="399" spans="1:8" x14ac:dyDescent="0.2">
      <c r="A399" s="5">
        <v>385</v>
      </c>
      <c r="B399" s="153"/>
      <c r="C399" s="84" t="str">
        <f>Цены!B389</f>
        <v>Подрезка резного края плитки под 45(стены)</v>
      </c>
      <c r="D399" s="85" t="str">
        <f>Цены!C389</f>
        <v>м/п</v>
      </c>
      <c r="E399" s="152">
        <f>$D$9</f>
        <v>0</v>
      </c>
      <c r="F399" s="86">
        <f>Цены!E389</f>
        <v>2168</v>
      </c>
      <c r="G399" s="111">
        <f t="shared" si="36"/>
        <v>0</v>
      </c>
      <c r="H399" s="20"/>
    </row>
    <row r="400" spans="1:8" x14ac:dyDescent="0.2">
      <c r="A400" s="5">
        <v>386</v>
      </c>
      <c r="B400" s="153"/>
      <c r="C400" s="84" t="str">
        <f>Цены!B390</f>
        <v>Облицовка стен плиткой панно*</v>
      </c>
      <c r="D400" s="85" t="str">
        <f>Цены!C390</f>
        <v>м2</v>
      </c>
      <c r="E400" s="152">
        <f>$D$12</f>
        <v>0</v>
      </c>
      <c r="F400" s="86">
        <f>Цены!E390</f>
        <v>7425</v>
      </c>
      <c r="G400" s="111">
        <f t="shared" si="36"/>
        <v>0</v>
      </c>
      <c r="H400" s="20"/>
    </row>
    <row r="401" spans="1:8" ht="25.5" x14ac:dyDescent="0.2">
      <c r="A401" s="5">
        <v>387</v>
      </c>
      <c r="B401" s="153"/>
      <c r="C401" s="84" t="str">
        <f>Цены!B391</f>
        <v>Облицовка стен композитными материалами (ЛОФТ)</v>
      </c>
      <c r="D401" s="85" t="str">
        <f>Цены!C391</f>
        <v>м2</v>
      </c>
      <c r="E401" s="152">
        <f>$D$12</f>
        <v>0</v>
      </c>
      <c r="F401" s="86">
        <f>Цены!E391</f>
        <v>4005</v>
      </c>
      <c r="G401" s="111">
        <f t="shared" si="36"/>
        <v>0</v>
      </c>
      <c r="H401" s="20"/>
    </row>
    <row r="402" spans="1:8" ht="25.5" x14ac:dyDescent="0.2">
      <c r="A402" s="5">
        <v>388</v>
      </c>
      <c r="B402" s="153"/>
      <c r="C402" s="84" t="str">
        <f>Цены!B392</f>
        <v xml:space="preserve">Устройство объемного керамического бордюра с подрезкой в углах </v>
      </c>
      <c r="D402" s="85" t="str">
        <f>Цены!C392</f>
        <v>м/п</v>
      </c>
      <c r="E402" s="152">
        <f>$D$9</f>
        <v>0</v>
      </c>
      <c r="F402" s="86">
        <f>Цены!E392</f>
        <v>1530</v>
      </c>
      <c r="G402" s="111">
        <f t="shared" si="36"/>
        <v>0</v>
      </c>
      <c r="H402" s="20"/>
    </row>
    <row r="403" spans="1:8" x14ac:dyDescent="0.2">
      <c r="A403" s="5">
        <v>389</v>
      </c>
      <c r="B403" s="153"/>
      <c r="C403" s="84" t="str">
        <f>Цены!B393</f>
        <v xml:space="preserve">Устройство бордюра из плитки (с затиркой) </v>
      </c>
      <c r="D403" s="85" t="str">
        <f>Цены!C393</f>
        <v>м/п</v>
      </c>
      <c r="E403" s="152">
        <f>$D$9</f>
        <v>0</v>
      </c>
      <c r="F403" s="86">
        <f>Цены!E393</f>
        <v>1011</v>
      </c>
      <c r="G403" s="111">
        <f t="shared" si="36"/>
        <v>0</v>
      </c>
      <c r="H403" s="20"/>
    </row>
    <row r="404" spans="1:8" ht="25.5" x14ac:dyDescent="0.2">
      <c r="A404" s="5">
        <v>390</v>
      </c>
      <c r="B404" s="153"/>
      <c r="C404" s="84" t="str">
        <f>Цены!B394</f>
        <v>Облицовка плиткой "фартук" (с затиркой и подрезкой)</v>
      </c>
      <c r="D404" s="85" t="str">
        <f>Цены!C394</f>
        <v>м2</v>
      </c>
      <c r="E404" s="152">
        <f t="shared" ref="E404:E410" si="37">$D$12</f>
        <v>0</v>
      </c>
      <c r="F404" s="86">
        <f>Цены!E394</f>
        <v>4680</v>
      </c>
      <c r="G404" s="111">
        <f t="shared" si="36"/>
        <v>0</v>
      </c>
      <c r="H404" s="20"/>
    </row>
    <row r="405" spans="1:8" ht="25.5" x14ac:dyDescent="0.2">
      <c r="A405" s="5">
        <v>391</v>
      </c>
      <c r="B405" s="153"/>
      <c r="C405" s="84" t="str">
        <f>Цены!B395</f>
        <v>Облицовка керамогранитом "фартук" (с затиркой и подрезкой)</v>
      </c>
      <c r="D405" s="85" t="str">
        <f>Цены!C395</f>
        <v>м2</v>
      </c>
      <c r="E405" s="152">
        <f t="shared" si="37"/>
        <v>0</v>
      </c>
      <c r="F405" s="86">
        <f>Цены!E395</f>
        <v>5475</v>
      </c>
      <c r="G405" s="111">
        <f t="shared" si="36"/>
        <v>0</v>
      </c>
      <c r="H405" s="20"/>
    </row>
    <row r="406" spans="1:8" x14ac:dyDescent="0.2">
      <c r="A406" s="5">
        <v>392</v>
      </c>
      <c r="B406" s="153"/>
      <c r="C406" s="84" t="str">
        <f>Цены!B396</f>
        <v>Фартук из декоративного камня</v>
      </c>
      <c r="D406" s="85" t="str">
        <f>Цены!C396</f>
        <v>м2</v>
      </c>
      <c r="E406" s="152">
        <f t="shared" si="37"/>
        <v>0</v>
      </c>
      <c r="F406" s="86">
        <f>Цены!E396</f>
        <v>5850</v>
      </c>
      <c r="G406" s="111">
        <f t="shared" si="36"/>
        <v>0</v>
      </c>
      <c r="H406" s="20"/>
    </row>
    <row r="407" spans="1:8" x14ac:dyDescent="0.2">
      <c r="A407" s="5">
        <v>393</v>
      </c>
      <c r="B407" s="153"/>
      <c r="C407" s="84" t="str">
        <f>Цены!B397</f>
        <v>Облицовка клинкерным кирпичом с затиркой</v>
      </c>
      <c r="D407" s="85" t="str">
        <f>Цены!C397</f>
        <v>м2</v>
      </c>
      <c r="E407" s="152">
        <f t="shared" si="37"/>
        <v>0</v>
      </c>
      <c r="F407" s="86">
        <f>Цены!E397</f>
        <v>4200</v>
      </c>
      <c r="G407" s="111">
        <f t="shared" si="36"/>
        <v>0</v>
      </c>
      <c r="H407" s="20"/>
    </row>
    <row r="408" spans="1:8" x14ac:dyDescent="0.2">
      <c r="A408" s="5">
        <v>394</v>
      </c>
      <c r="B408" s="153"/>
      <c r="C408" s="84" t="str">
        <f>Цены!B398</f>
        <v>Облицовка  Крупноформатным керамогранитом</v>
      </c>
      <c r="D408" s="85" t="str">
        <f>Цены!C398</f>
        <v>м2</v>
      </c>
      <c r="E408" s="152">
        <f t="shared" si="37"/>
        <v>0</v>
      </c>
      <c r="F408" s="86">
        <f>Цены!E398</f>
        <v>10800</v>
      </c>
      <c r="G408" s="111">
        <f t="shared" si="36"/>
        <v>0</v>
      </c>
      <c r="H408" s="20"/>
    </row>
    <row r="409" spans="1:8" ht="25.5" x14ac:dyDescent="0.2">
      <c r="A409" s="5">
        <v>395</v>
      </c>
      <c r="B409" s="153"/>
      <c r="C409" s="84" t="str">
        <f>Цены!B399</f>
        <v>Облицовка стен керамогранитом до 1200 мм по одной стороне</v>
      </c>
      <c r="D409" s="85" t="str">
        <f>Цены!C399</f>
        <v>м2</v>
      </c>
      <c r="E409" s="152">
        <f t="shared" si="37"/>
        <v>0</v>
      </c>
      <c r="F409" s="86">
        <f>Цены!E399</f>
        <v>5166</v>
      </c>
      <c r="G409" s="111">
        <f t="shared" si="36"/>
        <v>0</v>
      </c>
      <c r="H409" s="20"/>
    </row>
    <row r="410" spans="1:8" ht="25.5" x14ac:dyDescent="0.2">
      <c r="A410" s="5">
        <v>396</v>
      </c>
      <c r="B410" s="153"/>
      <c r="C410" s="84" t="str">
        <f>Цены!B400</f>
        <v>Облицовка стен керамогранитом до 600 мм по одной стороне</v>
      </c>
      <c r="D410" s="85" t="str">
        <f>Цены!C400</f>
        <v>м2</v>
      </c>
      <c r="E410" s="152">
        <f t="shared" si="37"/>
        <v>0</v>
      </c>
      <c r="F410" s="86">
        <f>Цены!E400</f>
        <v>2570</v>
      </c>
      <c r="G410" s="111">
        <f t="shared" si="36"/>
        <v>0</v>
      </c>
      <c r="H410" s="20"/>
    </row>
    <row r="411" spans="1:8" ht="25.5" x14ac:dyDescent="0.2">
      <c r="A411" s="5">
        <v>397</v>
      </c>
      <c r="B411" s="153"/>
      <c r="C411" s="84" t="str">
        <f>Цены!B401</f>
        <v>Подрезка керамогранита крупноформатного до 1200 мм</v>
      </c>
      <c r="D411" s="85" t="str">
        <f>Цены!C401</f>
        <v>м/п</v>
      </c>
      <c r="E411" s="152">
        <f>$D$9</f>
        <v>0</v>
      </c>
      <c r="F411" s="86">
        <f>Цены!E401</f>
        <v>1359</v>
      </c>
      <c r="G411" s="111">
        <f t="shared" si="36"/>
        <v>0</v>
      </c>
      <c r="H411" s="20"/>
    </row>
    <row r="412" spans="1:8" x14ac:dyDescent="0.2">
      <c r="A412" s="5">
        <v>398</v>
      </c>
      <c r="B412" s="153"/>
      <c r="C412" s="84" t="str">
        <f>Цены!B402</f>
        <v>Подрезка керамогранита крупноформатного</v>
      </c>
      <c r="D412" s="85" t="str">
        <f>Цены!C402</f>
        <v>м/п</v>
      </c>
      <c r="E412" s="152">
        <f>$D$9</f>
        <v>0</v>
      </c>
      <c r="F412" s="86">
        <f>Цены!E402</f>
        <v>2471</v>
      </c>
      <c r="G412" s="111">
        <f t="shared" si="36"/>
        <v>0</v>
      </c>
      <c r="H412" s="20"/>
    </row>
    <row r="413" spans="1:8" ht="25.5" x14ac:dyDescent="0.2">
      <c r="A413" s="5">
        <v>399</v>
      </c>
      <c r="B413" s="153"/>
      <c r="C413" s="84" t="str">
        <f>Цены!B403</f>
        <v>Подрезка керамогранита крупноформатного под 45 гр.</v>
      </c>
      <c r="D413" s="85" t="str">
        <f>Цены!C403</f>
        <v>м/п</v>
      </c>
      <c r="E413" s="152">
        <f>$D$9</f>
        <v>0</v>
      </c>
      <c r="F413" s="86">
        <f>Цены!E403</f>
        <v>4286</v>
      </c>
      <c r="G413" s="111">
        <f t="shared" si="36"/>
        <v>0</v>
      </c>
      <c r="H413" s="20"/>
    </row>
    <row r="414" spans="1:8" x14ac:dyDescent="0.2">
      <c r="A414" s="5">
        <v>400</v>
      </c>
      <c r="B414" s="153"/>
      <c r="C414" s="84" t="str">
        <f>Цены!B404</f>
        <v>Подрезка керамогранита 600</v>
      </c>
      <c r="D414" s="85" t="str">
        <f>Цены!C404</f>
        <v>м/п</v>
      </c>
      <c r="E414" s="152">
        <f>$D$9</f>
        <v>0</v>
      </c>
      <c r="F414" s="86">
        <f>Цены!E404</f>
        <v>782</v>
      </c>
      <c r="G414" s="111">
        <f t="shared" si="36"/>
        <v>0</v>
      </c>
      <c r="H414" s="20"/>
    </row>
    <row r="415" spans="1:8" ht="25.5" x14ac:dyDescent="0.2">
      <c r="A415" s="5">
        <v>401</v>
      </c>
      <c r="B415" s="153"/>
      <c r="C415" s="84" t="str">
        <f>Цены!B405</f>
        <v>Высверливание коронкой отверстия в керамической плитке</v>
      </c>
      <c r="D415" s="85" t="str">
        <f>Цены!C405</f>
        <v>шт.</v>
      </c>
      <c r="E415" s="152">
        <v>11</v>
      </c>
      <c r="F415" s="86">
        <f>Цены!E405</f>
        <v>609</v>
      </c>
      <c r="G415" s="111">
        <f t="shared" si="36"/>
        <v>6699</v>
      </c>
      <c r="H415" s="20"/>
    </row>
    <row r="416" spans="1:8" x14ac:dyDescent="0.2">
      <c r="A416" s="5">
        <v>402</v>
      </c>
      <c r="B416" s="153"/>
      <c r="C416" s="84" t="str">
        <f>Цены!B406</f>
        <v xml:space="preserve">Высверливание отверстий в керамограните </v>
      </c>
      <c r="D416" s="85" t="str">
        <f>Цены!C406</f>
        <v>шт.</v>
      </c>
      <c r="E416" s="152">
        <v>1</v>
      </c>
      <c r="F416" s="86">
        <f>Цены!E406</f>
        <v>668</v>
      </c>
      <c r="G416" s="111">
        <f t="shared" si="36"/>
        <v>668</v>
      </c>
      <c r="H416" s="20"/>
    </row>
    <row r="417" spans="1:9" ht="25.5" x14ac:dyDescent="0.2">
      <c r="A417" s="5">
        <v>403</v>
      </c>
      <c r="B417" s="153"/>
      <c r="C417" s="84" t="str">
        <f>Цены!B407</f>
        <v>Облицовка стен декоративным камнем (с затиркой)</v>
      </c>
      <c r="D417" s="85" t="str">
        <f>Цены!C407</f>
        <v>м2</v>
      </c>
      <c r="E417" s="152">
        <f>$D$12</f>
        <v>0</v>
      </c>
      <c r="F417" s="86">
        <f>Цены!E407</f>
        <v>3519</v>
      </c>
      <c r="G417" s="111">
        <f t="shared" si="36"/>
        <v>0</v>
      </c>
      <c r="H417" s="20"/>
    </row>
    <row r="418" spans="1:9" x14ac:dyDescent="0.2">
      <c r="A418" s="5">
        <v>404</v>
      </c>
      <c r="B418" s="153"/>
      <c r="C418" s="84" t="str">
        <f>Цены!B408</f>
        <v>Затирка плитки(стены)</v>
      </c>
      <c r="D418" s="85" t="str">
        <f>Цены!C408</f>
        <v>м2</v>
      </c>
      <c r="E418" s="152">
        <f>$D$12</f>
        <v>0</v>
      </c>
      <c r="F418" s="86">
        <f>Цены!E408</f>
        <v>330</v>
      </c>
      <c r="G418" s="111">
        <f t="shared" si="36"/>
        <v>0</v>
      </c>
      <c r="H418" s="20"/>
    </row>
    <row r="419" spans="1:9" x14ac:dyDescent="0.2">
      <c r="A419" s="5">
        <v>405</v>
      </c>
      <c r="B419" s="153"/>
      <c r="C419" s="84" t="str">
        <f>Цены!B409</f>
        <v xml:space="preserve">Затирка плитки эпоксидной затиркой </v>
      </c>
      <c r="D419" s="85" t="str">
        <f>Цены!C409</f>
        <v>м2</v>
      </c>
      <c r="E419" s="152">
        <f>$D$12</f>
        <v>0</v>
      </c>
      <c r="F419" s="86">
        <f>Цены!E409</f>
        <v>1301</v>
      </c>
      <c r="G419" s="111">
        <f t="shared" si="36"/>
        <v>0</v>
      </c>
      <c r="H419" s="20"/>
    </row>
    <row r="420" spans="1:9" ht="38.25" x14ac:dyDescent="0.2">
      <c r="A420" s="5">
        <v>406</v>
      </c>
      <c r="B420" s="153"/>
      <c r="C420" s="84" t="str">
        <f>Цены!B410</f>
        <v>Затирка швов в керамической плитке нестандартного размера (10*10, рзноразмерной плитке , мраморной плитке)</v>
      </c>
      <c r="D420" s="85" t="str">
        <f>Цены!C410</f>
        <v>м2</v>
      </c>
      <c r="E420" s="152">
        <f>$D$12</f>
        <v>0</v>
      </c>
      <c r="F420" s="86">
        <f>Цены!E410</f>
        <v>750</v>
      </c>
      <c r="G420" s="111">
        <f t="shared" si="36"/>
        <v>0</v>
      </c>
      <c r="H420" s="20"/>
    </row>
    <row r="421" spans="1:9" x14ac:dyDescent="0.2">
      <c r="A421" s="5">
        <v>407</v>
      </c>
      <c r="B421" s="153"/>
      <c r="C421" s="84" t="str">
        <f>Цены!B411</f>
        <v xml:space="preserve">Вставки из стеклоблоков поштучно в ниши, стены </v>
      </c>
      <c r="D421" s="85" t="str">
        <f>Цены!C411</f>
        <v>шт.</v>
      </c>
      <c r="E421" s="152">
        <v>1</v>
      </c>
      <c r="F421" s="86">
        <f>Цены!E411</f>
        <v>867</v>
      </c>
      <c r="G421" s="111">
        <f t="shared" si="36"/>
        <v>867</v>
      </c>
      <c r="H421" s="20"/>
    </row>
    <row r="422" spans="1:9" ht="25.5" x14ac:dyDescent="0.2">
      <c r="A422" s="5">
        <v>408</v>
      </c>
      <c r="B422" s="153"/>
      <c r="C422" s="84" t="str">
        <f>Цены!B412</f>
        <v>Укладка стеклоблоков ( устройство перегородок, стен)</v>
      </c>
      <c r="D422" s="85" t="str">
        <f>Цены!C412</f>
        <v>м2</v>
      </c>
      <c r="E422" s="152">
        <f>$D$12</f>
        <v>0</v>
      </c>
      <c r="F422" s="86">
        <f>Цены!E412</f>
        <v>5928</v>
      </c>
      <c r="G422" s="111">
        <f t="shared" ref="G422:G453" si="38">E422*F422</f>
        <v>0</v>
      </c>
      <c r="H422" s="20"/>
    </row>
    <row r="423" spans="1:9" x14ac:dyDescent="0.2">
      <c r="A423" s="5">
        <v>409</v>
      </c>
      <c r="B423" s="153"/>
      <c r="C423" s="84" t="str">
        <f>Цены!B413</f>
        <v>Установка углового профиля (для плитки)</v>
      </c>
      <c r="D423" s="85" t="str">
        <f>Цены!C413</f>
        <v>м/п</v>
      </c>
      <c r="E423" s="152">
        <f>$D$9</f>
        <v>0</v>
      </c>
      <c r="F423" s="86">
        <f>Цены!E413</f>
        <v>294</v>
      </c>
      <c r="G423" s="111">
        <f t="shared" si="38"/>
        <v>0</v>
      </c>
      <c r="H423" s="20"/>
    </row>
    <row r="424" spans="1:9" x14ac:dyDescent="0.2">
      <c r="A424" s="5">
        <v>410</v>
      </c>
      <c r="B424" s="153"/>
      <c r="C424" s="84" t="str">
        <f>Цены!B414</f>
        <v>Облицовка стеновыми ПВХ панелями  (до 10м2)</v>
      </c>
      <c r="D424" s="85" t="str">
        <f>Цены!C414</f>
        <v>м2</v>
      </c>
      <c r="E424" s="152">
        <f>$D$12</f>
        <v>0</v>
      </c>
      <c r="F424" s="86">
        <f>Цены!E414</f>
        <v>1260</v>
      </c>
      <c r="G424" s="111">
        <f t="shared" si="38"/>
        <v>0</v>
      </c>
      <c r="H424" s="20"/>
    </row>
    <row r="425" spans="1:9" ht="25.5" x14ac:dyDescent="0.2">
      <c r="A425" s="5">
        <v>411</v>
      </c>
      <c r="B425" s="153"/>
      <c r="C425" s="84" t="str">
        <f>Цены!B415</f>
        <v>Облицовка стеновыми ПВХ панелями (свыше 10м2)</v>
      </c>
      <c r="D425" s="85" t="str">
        <f>Цены!C415</f>
        <v>м2</v>
      </c>
      <c r="E425" s="152">
        <f>$D$12</f>
        <v>0</v>
      </c>
      <c r="F425" s="86">
        <f>Цены!E415</f>
        <v>879</v>
      </c>
      <c r="G425" s="111">
        <f t="shared" si="38"/>
        <v>0</v>
      </c>
      <c r="H425" s="20"/>
    </row>
    <row r="426" spans="1:9" ht="25.5" x14ac:dyDescent="0.2">
      <c r="A426" s="5">
        <v>412</v>
      </c>
      <c r="B426" s="153"/>
      <c r="C426" s="84" t="str">
        <f>Цены!B416</f>
        <v>Монтаж стеновых ПВХ панелей с устройством каркаса</v>
      </c>
      <c r="D426" s="85" t="str">
        <f>Цены!C416</f>
        <v>м2</v>
      </c>
      <c r="E426" s="152">
        <f>$D$12</f>
        <v>0</v>
      </c>
      <c r="F426" s="86">
        <f>Цены!E416</f>
        <v>1739</v>
      </c>
      <c r="G426" s="111">
        <f t="shared" si="38"/>
        <v>0</v>
      </c>
      <c r="H426" s="20"/>
    </row>
    <row r="427" spans="1:9" x14ac:dyDescent="0.2">
      <c r="A427" s="5">
        <v>413</v>
      </c>
      <c r="B427" s="153"/>
      <c r="C427" s="84" t="str">
        <f>Цены!B417</f>
        <v xml:space="preserve">Монтаж стеновых 3D панелей на клей </v>
      </c>
      <c r="D427" s="85" t="str">
        <f>Цены!C417</f>
        <v>м2</v>
      </c>
      <c r="E427" s="152">
        <f>$D$12</f>
        <v>0</v>
      </c>
      <c r="F427" s="86">
        <f>Цены!E417</f>
        <v>3368</v>
      </c>
      <c r="G427" s="111">
        <f t="shared" si="38"/>
        <v>0</v>
      </c>
      <c r="H427" s="20"/>
      <c r="I427" s="88"/>
    </row>
    <row r="428" spans="1:9" x14ac:dyDescent="0.2">
      <c r="A428" s="5">
        <v>414</v>
      </c>
      <c r="B428" s="153"/>
      <c r="C428" s="84" t="str">
        <f>Цены!B418</f>
        <v xml:space="preserve">Монтаж молдингов на стену </v>
      </c>
      <c r="D428" s="85" t="str">
        <f>Цены!C418</f>
        <v>м/п</v>
      </c>
      <c r="E428" s="152">
        <f>$D$9</f>
        <v>0</v>
      </c>
      <c r="F428" s="86">
        <f>Цены!E418</f>
        <v>630</v>
      </c>
      <c r="G428" s="111">
        <f t="shared" si="38"/>
        <v>0</v>
      </c>
      <c r="H428" s="20"/>
    </row>
    <row r="429" spans="1:9" x14ac:dyDescent="0.2">
      <c r="A429" s="5">
        <v>415</v>
      </c>
      <c r="B429" s="153"/>
      <c r="C429" s="84" t="str">
        <f>Цены!B419</f>
        <v xml:space="preserve">Запил молдингов под 45 градусов </v>
      </c>
      <c r="D429" s="85" t="str">
        <f>Цены!C419</f>
        <v>шт.</v>
      </c>
      <c r="E429" s="152">
        <v>1</v>
      </c>
      <c r="F429" s="86">
        <f>Цены!E419</f>
        <v>81</v>
      </c>
      <c r="G429" s="111">
        <f t="shared" si="38"/>
        <v>81</v>
      </c>
      <c r="H429" s="20"/>
    </row>
    <row r="430" spans="1:9" x14ac:dyDescent="0.2">
      <c r="A430" s="5">
        <v>416</v>
      </c>
      <c r="B430" s="153"/>
      <c r="C430" s="84" t="str">
        <f>Цены!B420</f>
        <v>Монтаж ламината на клей</v>
      </c>
      <c r="D430" s="85" t="str">
        <f>Цены!C420</f>
        <v>м2</v>
      </c>
      <c r="E430" s="152">
        <f t="shared" ref="E430:E445" si="39">$D$12</f>
        <v>0</v>
      </c>
      <c r="F430" s="86">
        <f>Цены!E420</f>
        <v>1868</v>
      </c>
      <c r="G430" s="111">
        <f t="shared" si="38"/>
        <v>0</v>
      </c>
      <c r="H430" s="20"/>
    </row>
    <row r="431" spans="1:9" ht="25.5" x14ac:dyDescent="0.2">
      <c r="A431" s="5">
        <v>417</v>
      </c>
      <c r="B431" s="153"/>
      <c r="C431" s="84" t="str">
        <f>Цены!B421</f>
        <v>Облицовка стеновыми панелями (с устройством каркаса)</v>
      </c>
      <c r="D431" s="85" t="str">
        <f>Цены!C421</f>
        <v>м2</v>
      </c>
      <c r="E431" s="152">
        <f t="shared" si="39"/>
        <v>0</v>
      </c>
      <c r="F431" s="86">
        <f>Цены!E421</f>
        <v>1761</v>
      </c>
      <c r="G431" s="111">
        <f t="shared" si="38"/>
        <v>0</v>
      </c>
      <c r="H431" s="20"/>
    </row>
    <row r="432" spans="1:9" ht="25.5" x14ac:dyDescent="0.2">
      <c r="A432" s="5">
        <v>418</v>
      </c>
      <c r="B432" s="153"/>
      <c r="C432" s="84" t="str">
        <f>Цены!B422</f>
        <v xml:space="preserve">Облицовка стен деревянной вагонкой с устройством каркаса </v>
      </c>
      <c r="D432" s="85" t="str">
        <f>Цены!C422</f>
        <v>м2</v>
      </c>
      <c r="E432" s="152">
        <f t="shared" si="39"/>
        <v>0</v>
      </c>
      <c r="F432" s="86">
        <f>Цены!E422</f>
        <v>3090</v>
      </c>
      <c r="G432" s="111">
        <f t="shared" si="38"/>
        <v>0</v>
      </c>
      <c r="H432" s="20"/>
    </row>
    <row r="433" spans="1:8" ht="25.5" x14ac:dyDescent="0.2">
      <c r="A433" s="5">
        <v>419</v>
      </c>
      <c r="B433" s="153"/>
      <c r="C433" s="84" t="str">
        <f>Цены!B423</f>
        <v>Покрытие деревянных поверхностей лаком или тонирующим составом в 1 слой</v>
      </c>
      <c r="D433" s="85" t="str">
        <f>Цены!C423</f>
        <v>м2</v>
      </c>
      <c r="E433" s="152">
        <f t="shared" si="39"/>
        <v>0</v>
      </c>
      <c r="F433" s="86">
        <f>Цены!E423</f>
        <v>297</v>
      </c>
      <c r="G433" s="111">
        <f t="shared" si="38"/>
        <v>0</v>
      </c>
      <c r="H433" s="20"/>
    </row>
    <row r="434" spans="1:8" ht="25.5" x14ac:dyDescent="0.2">
      <c r="A434" s="5">
        <v>420</v>
      </c>
      <c r="B434" s="153"/>
      <c r="C434" s="84" t="str">
        <f>Цены!B424</f>
        <v>Оклейка стен стеклянными/зеркальными элементами (размер менее 20*20)</v>
      </c>
      <c r="D434" s="85" t="str">
        <f>Цены!C424</f>
        <v>м2</v>
      </c>
      <c r="E434" s="152">
        <f t="shared" si="39"/>
        <v>0</v>
      </c>
      <c r="F434" s="86">
        <f>Цены!E424</f>
        <v>3090</v>
      </c>
      <c r="G434" s="111">
        <f t="shared" si="38"/>
        <v>0</v>
      </c>
      <c r="H434" s="20"/>
    </row>
    <row r="435" spans="1:8" ht="25.5" x14ac:dyDescent="0.2">
      <c r="A435" s="5">
        <v>421</v>
      </c>
      <c r="B435" s="153"/>
      <c r="C435" s="84" t="str">
        <f>Цены!B425</f>
        <v>Оклейка стен стеклянными/зеркальными элементами (размер более 20*20)</v>
      </c>
      <c r="D435" s="85" t="str">
        <f>Цены!C425</f>
        <v>м2</v>
      </c>
      <c r="E435" s="152">
        <f t="shared" si="39"/>
        <v>0</v>
      </c>
      <c r="F435" s="86">
        <f>Цены!E425</f>
        <v>2520</v>
      </c>
      <c r="G435" s="111">
        <f t="shared" si="38"/>
        <v>0</v>
      </c>
      <c r="H435" s="20"/>
    </row>
    <row r="436" spans="1:8" x14ac:dyDescent="0.2">
      <c r="A436" s="5">
        <v>422</v>
      </c>
      <c r="B436" s="153"/>
      <c r="C436" s="84" t="str">
        <f>Цены!B426</f>
        <v>Декоративная  штукатурка</v>
      </c>
      <c r="D436" s="85" t="str">
        <f>Цены!C426</f>
        <v>м2</v>
      </c>
      <c r="E436" s="152">
        <f t="shared" si="39"/>
        <v>0</v>
      </c>
      <c r="F436" s="86">
        <f>Цены!E426</f>
        <v>2280</v>
      </c>
      <c r="G436" s="111">
        <f t="shared" si="38"/>
        <v>0</v>
      </c>
      <c r="H436" s="20"/>
    </row>
    <row r="437" spans="1:8" x14ac:dyDescent="0.2">
      <c r="A437" s="5">
        <v>423</v>
      </c>
      <c r="B437" s="153"/>
      <c r="C437" s="84" t="str">
        <f>Цены!B427</f>
        <v>Фактурная  штукатурка</v>
      </c>
      <c r="D437" s="85" t="str">
        <f>Цены!C427</f>
        <v>м2</v>
      </c>
      <c r="E437" s="152">
        <f t="shared" si="39"/>
        <v>0</v>
      </c>
      <c r="F437" s="86">
        <f>Цены!E427</f>
        <v>981</v>
      </c>
      <c r="G437" s="111">
        <f t="shared" si="38"/>
        <v>0</v>
      </c>
      <c r="H437" s="20"/>
    </row>
    <row r="438" spans="1:8" x14ac:dyDescent="0.2">
      <c r="A438" s="5">
        <v>424</v>
      </c>
      <c r="B438" s="153"/>
      <c r="C438" s="84" t="str">
        <f>Цены!B428</f>
        <v>Венецианская  штукатурка</v>
      </c>
      <c r="D438" s="85" t="str">
        <f>Цены!C428</f>
        <v>м2</v>
      </c>
      <c r="E438" s="152">
        <f t="shared" si="39"/>
        <v>0</v>
      </c>
      <c r="F438" s="86">
        <f>Цены!E428</f>
        <v>3953</v>
      </c>
      <c r="G438" s="111">
        <f t="shared" si="38"/>
        <v>0</v>
      </c>
      <c r="H438" s="20"/>
    </row>
    <row r="439" spans="1:8" x14ac:dyDescent="0.2">
      <c r="A439" s="5">
        <v>425</v>
      </c>
      <c r="B439" s="153"/>
      <c r="C439" s="84" t="str">
        <f>Цены!B429</f>
        <v>Нанесение жидких обоев</v>
      </c>
      <c r="D439" s="85" t="str">
        <f>Цены!C429</f>
        <v>м2</v>
      </c>
      <c r="E439" s="152">
        <f t="shared" si="39"/>
        <v>0</v>
      </c>
      <c r="F439" s="86">
        <f>Цены!E429</f>
        <v>1170</v>
      </c>
      <c r="G439" s="111">
        <f t="shared" si="38"/>
        <v>0</v>
      </c>
      <c r="H439" s="20"/>
    </row>
    <row r="440" spans="1:8" x14ac:dyDescent="0.2">
      <c r="A440" s="5">
        <v>426</v>
      </c>
      <c r="B440" s="153"/>
      <c r="C440" s="84" t="str">
        <f>Цены!B430</f>
        <v>Оклейка стен обоями шириной менее 700мм</v>
      </c>
      <c r="D440" s="85" t="str">
        <f>Цены!C430</f>
        <v>м2</v>
      </c>
      <c r="E440" s="152">
        <f t="shared" si="39"/>
        <v>0</v>
      </c>
      <c r="F440" s="86">
        <f>Цены!E430</f>
        <v>728</v>
      </c>
      <c r="G440" s="111">
        <f t="shared" si="38"/>
        <v>0</v>
      </c>
      <c r="H440" s="20"/>
    </row>
    <row r="441" spans="1:8" x14ac:dyDescent="0.2">
      <c r="A441" s="5">
        <v>427</v>
      </c>
      <c r="B441" s="153"/>
      <c r="C441" s="84" t="str">
        <f>Цены!B431</f>
        <v>Оклейка стен обоями без подбора</v>
      </c>
      <c r="D441" s="85" t="str">
        <f>Цены!C431</f>
        <v>м2</v>
      </c>
      <c r="E441" s="152">
        <f t="shared" si="39"/>
        <v>0</v>
      </c>
      <c r="F441" s="86">
        <f>Цены!E431</f>
        <v>720</v>
      </c>
      <c r="G441" s="111">
        <f t="shared" si="38"/>
        <v>0</v>
      </c>
      <c r="H441" s="20"/>
    </row>
    <row r="442" spans="1:8" x14ac:dyDescent="0.2">
      <c r="A442" s="5">
        <v>428</v>
      </c>
      <c r="B442" s="153"/>
      <c r="C442" s="84" t="str">
        <f>Цены!B432</f>
        <v>Оклейка стен обоями с подбором</v>
      </c>
      <c r="D442" s="85" t="str">
        <f>Цены!C432</f>
        <v>м2</v>
      </c>
      <c r="E442" s="152">
        <f t="shared" si="39"/>
        <v>0</v>
      </c>
      <c r="F442" s="86">
        <f>Цены!E432</f>
        <v>810</v>
      </c>
      <c r="G442" s="111">
        <f t="shared" si="38"/>
        <v>0</v>
      </c>
      <c r="H442" s="20"/>
    </row>
    <row r="443" spans="1:8" x14ac:dyDescent="0.2">
      <c r="A443" s="5">
        <v>429</v>
      </c>
      <c r="B443" s="153"/>
      <c r="C443" s="84" t="str">
        <f>Цены!B433</f>
        <v xml:space="preserve">Оклейка стен текстильными обоями </v>
      </c>
      <c r="D443" s="85" t="str">
        <f>Цены!C433</f>
        <v>м2</v>
      </c>
      <c r="E443" s="152">
        <f t="shared" si="39"/>
        <v>0</v>
      </c>
      <c r="F443" s="86">
        <f>Цены!E433</f>
        <v>939</v>
      </c>
      <c r="G443" s="111">
        <f t="shared" si="38"/>
        <v>0</v>
      </c>
      <c r="H443" s="20"/>
    </row>
    <row r="444" spans="1:8" x14ac:dyDescent="0.2">
      <c r="A444" s="5">
        <v>430</v>
      </c>
      <c r="B444" s="153"/>
      <c r="C444" s="84" t="str">
        <f>Цены!B434</f>
        <v>Оклейка стен обоями под окраску</v>
      </c>
      <c r="D444" s="85" t="str">
        <f>Цены!C434</f>
        <v>м2</v>
      </c>
      <c r="E444" s="152">
        <f t="shared" si="39"/>
        <v>0</v>
      </c>
      <c r="F444" s="86">
        <f>Цены!E434</f>
        <v>630</v>
      </c>
      <c r="G444" s="111">
        <f t="shared" si="38"/>
        <v>0</v>
      </c>
      <c r="H444" s="20"/>
    </row>
    <row r="445" spans="1:8" ht="25.5" x14ac:dyDescent="0.2">
      <c r="A445" s="5">
        <v>431</v>
      </c>
      <c r="B445" s="153"/>
      <c r="C445" s="84" t="str">
        <f>Цены!B435</f>
        <v>Оклейка стен флизелиновым холстом (110,130,150 г/м2)</v>
      </c>
      <c r="D445" s="85" t="str">
        <f>Цены!C435</f>
        <v>м2</v>
      </c>
      <c r="E445" s="152">
        <f t="shared" si="39"/>
        <v>0</v>
      </c>
      <c r="F445" s="86">
        <f>Цены!E435</f>
        <v>465</v>
      </c>
      <c r="G445" s="111">
        <f t="shared" si="38"/>
        <v>0</v>
      </c>
      <c r="H445" s="20"/>
    </row>
    <row r="446" spans="1:8" x14ac:dyDescent="0.2">
      <c r="A446" s="5">
        <v>432</v>
      </c>
      <c r="B446" s="153"/>
      <c r="C446" s="84" t="str">
        <f>Цены!B436</f>
        <v xml:space="preserve">Оклеивание стен обоями шелкография </v>
      </c>
      <c r="D446" s="85" t="str">
        <f>Цены!C436</f>
        <v>м2</v>
      </c>
      <c r="E446" s="152">
        <f>$D$9</f>
        <v>0</v>
      </c>
      <c r="F446" s="86">
        <f>Цены!E436</f>
        <v>1413</v>
      </c>
      <c r="G446" s="111">
        <f t="shared" si="38"/>
        <v>0</v>
      </c>
      <c r="H446" s="20"/>
    </row>
    <row r="447" spans="1:8" x14ac:dyDescent="0.2">
      <c r="A447" s="5">
        <v>433</v>
      </c>
      <c r="B447" s="153"/>
      <c r="C447" s="84" t="str">
        <f>Цены!B437</f>
        <v>Поклейка обойного бордюра</v>
      </c>
      <c r="D447" s="85" t="str">
        <f>Цены!C437</f>
        <v>м/п</v>
      </c>
      <c r="E447" s="152">
        <f>$D$12</f>
        <v>0</v>
      </c>
      <c r="F447" s="86">
        <f>Цены!E437</f>
        <v>362</v>
      </c>
      <c r="G447" s="111">
        <f t="shared" si="38"/>
        <v>0</v>
      </c>
      <c r="H447" s="20"/>
    </row>
    <row r="448" spans="1:8" x14ac:dyDescent="0.2">
      <c r="A448" s="5">
        <v>434</v>
      </c>
      <c r="B448" s="153"/>
      <c r="C448" s="84" t="str">
        <f>Цены!B438</f>
        <v xml:space="preserve">Поклейка фотообоев/бумажных обоев </v>
      </c>
      <c r="D448" s="85" t="str">
        <f>Цены!C438</f>
        <v>м2</v>
      </c>
      <c r="E448" s="152">
        <f>$D$12</f>
        <v>0</v>
      </c>
      <c r="F448" s="86">
        <f>Цены!E438</f>
        <v>3123</v>
      </c>
      <c r="G448" s="111">
        <f t="shared" si="38"/>
        <v>0</v>
      </c>
      <c r="H448" s="20"/>
    </row>
    <row r="449" spans="1:8" ht="25.5" x14ac:dyDescent="0.2">
      <c r="A449" s="5">
        <v>435</v>
      </c>
      <c r="B449" s="153"/>
      <c r="C449" s="84" t="str">
        <f>Цены!B439</f>
        <v xml:space="preserve">Оклеивание стен шелковыми обоями VIP класса, обоями типа соломка, пробковым покрытием </v>
      </c>
      <c r="D449" s="85" t="str">
        <f>Цены!C439</f>
        <v>м2</v>
      </c>
      <c r="E449" s="152">
        <f>$D$9</f>
        <v>0</v>
      </c>
      <c r="F449" s="86">
        <f>Цены!E439</f>
        <v>4296</v>
      </c>
      <c r="G449" s="111">
        <f t="shared" si="38"/>
        <v>0</v>
      </c>
      <c r="H449" s="20"/>
    </row>
    <row r="450" spans="1:8" x14ac:dyDescent="0.2">
      <c r="A450" s="5">
        <v>436</v>
      </c>
      <c r="B450" s="153"/>
      <c r="C450" s="84" t="str">
        <f>Цены!B440</f>
        <v>Оклеивание стены фреской/панно</v>
      </c>
      <c r="D450" s="85" t="str">
        <f>Цены!C440</f>
        <v>м2</v>
      </c>
      <c r="E450" s="152">
        <f>$D$12</f>
        <v>0</v>
      </c>
      <c r="F450" s="86">
        <f>Цены!E440</f>
        <v>3150</v>
      </c>
      <c r="G450" s="111">
        <f t="shared" si="38"/>
        <v>0</v>
      </c>
      <c r="H450" s="20"/>
    </row>
    <row r="451" spans="1:8" x14ac:dyDescent="0.2">
      <c r="A451" s="5">
        <v>437</v>
      </c>
      <c r="B451" s="153"/>
      <c r="C451" s="84" t="str">
        <f>Цены!B441</f>
        <v>Окраска молдингов стены</v>
      </c>
      <c r="D451" s="85" t="str">
        <f>Цены!C441</f>
        <v>м/п</v>
      </c>
      <c r="E451" s="152">
        <f>$D$12</f>
        <v>0</v>
      </c>
      <c r="F451" s="86">
        <f>Цены!E441</f>
        <v>368</v>
      </c>
      <c r="G451" s="111">
        <f t="shared" si="38"/>
        <v>0</v>
      </c>
      <c r="H451" s="20"/>
    </row>
    <row r="452" spans="1:8" x14ac:dyDescent="0.2">
      <c r="A452" s="5">
        <v>438</v>
      </c>
      <c r="B452" s="153"/>
      <c r="C452" s="84" t="str">
        <f>Цены!B442</f>
        <v>Окраска кирпичной /бетонной стены( стиль лофт)</v>
      </c>
      <c r="D452" s="85" t="str">
        <f>Цены!C442</f>
        <v>м2</v>
      </c>
      <c r="E452" s="152">
        <f>$D$12</f>
        <v>0</v>
      </c>
      <c r="F452" s="86">
        <f>Цены!E442</f>
        <v>672</v>
      </c>
      <c r="G452" s="111">
        <f t="shared" si="38"/>
        <v>0</v>
      </c>
      <c r="H452" s="20"/>
    </row>
    <row r="453" spans="1:8" x14ac:dyDescent="0.2">
      <c r="A453" s="5">
        <v>439</v>
      </c>
      <c r="B453" s="153"/>
      <c r="C453" s="84" t="str">
        <f>Цены!B443</f>
        <v>Окраска стен в 2 слоя</v>
      </c>
      <c r="D453" s="85" t="str">
        <f>Цены!C443</f>
        <v>м2</v>
      </c>
      <c r="E453" s="152">
        <f>$D$12</f>
        <v>0</v>
      </c>
      <c r="F453" s="86">
        <f>Цены!E443</f>
        <v>518</v>
      </c>
      <c r="G453" s="111">
        <f t="shared" si="38"/>
        <v>0</v>
      </c>
      <c r="H453" s="20"/>
    </row>
    <row r="454" spans="1:8" x14ac:dyDescent="0.2">
      <c r="A454" s="5">
        <v>440</v>
      </c>
      <c r="B454" s="153"/>
      <c r="C454" s="84" t="str">
        <f>Цены!B444</f>
        <v>Окраска стен (цветная) до 3х цветов</v>
      </c>
      <c r="D454" s="85" t="str">
        <f>Цены!C444</f>
        <v>м2</v>
      </c>
      <c r="E454" s="152">
        <f>$D$9</f>
        <v>0</v>
      </c>
      <c r="F454" s="86">
        <f>Цены!E444</f>
        <v>953</v>
      </c>
      <c r="G454" s="111">
        <f>E454*F454</f>
        <v>0</v>
      </c>
      <c r="H454" s="20"/>
    </row>
    <row r="455" spans="1:8" x14ac:dyDescent="0.2">
      <c r="A455" s="5">
        <v>441</v>
      </c>
      <c r="B455" s="153"/>
      <c r="C455" s="84" t="str">
        <f>Цены!B445</f>
        <v>Окраска обоев в 2 слоя</v>
      </c>
      <c r="D455" s="85" t="str">
        <f>Цены!C445</f>
        <v>м2</v>
      </c>
      <c r="E455" s="152">
        <f>$D$12</f>
        <v>0</v>
      </c>
      <c r="F455" s="86">
        <f>Цены!E445</f>
        <v>413</v>
      </c>
      <c r="G455" s="111">
        <f>E455*F455</f>
        <v>0</v>
      </c>
      <c r="H455" s="20"/>
    </row>
    <row r="456" spans="1:8" x14ac:dyDescent="0.2">
      <c r="A456" s="5">
        <v>442</v>
      </c>
      <c r="B456" s="153"/>
      <c r="C456" s="84" t="str">
        <f>Цены!B446</f>
        <v>Установка люка "невидимка"</v>
      </c>
      <c r="D456" s="85" t="str">
        <f>Цены!C446</f>
        <v>шт.</v>
      </c>
      <c r="E456" s="152">
        <v>1</v>
      </c>
      <c r="F456" s="86">
        <f>Цены!E446</f>
        <v>4149</v>
      </c>
      <c r="G456" s="111">
        <f>E456*F456</f>
        <v>4149</v>
      </c>
      <c r="H456" s="20"/>
    </row>
    <row r="457" spans="1:8" x14ac:dyDescent="0.2">
      <c r="A457" s="5">
        <v>443</v>
      </c>
      <c r="B457" s="153"/>
      <c r="C457" s="84" t="str">
        <f>Цены!B447</f>
        <v>Установка люка (металл/ПВХ)</v>
      </c>
      <c r="D457" s="85" t="str">
        <f>Цены!C447</f>
        <v>шт.</v>
      </c>
      <c r="E457" s="152">
        <v>1</v>
      </c>
      <c r="F457" s="86">
        <f>Цены!E447</f>
        <v>1113</v>
      </c>
      <c r="G457" s="111">
        <f>E457*F457</f>
        <v>1113</v>
      </c>
      <c r="H457" s="20"/>
    </row>
    <row r="458" spans="1:8" x14ac:dyDescent="0.2">
      <c r="A458" s="5">
        <v>444</v>
      </c>
      <c r="B458" s="153"/>
      <c r="C458" s="84" t="str">
        <f>Цены!B448</f>
        <v>Установка пластикового декоративного уголка</v>
      </c>
      <c r="D458" s="85" t="str">
        <f>Цены!C448</f>
        <v>м/п</v>
      </c>
      <c r="E458" s="152">
        <f>$D$9</f>
        <v>0</v>
      </c>
      <c r="F458" s="86">
        <f>Цены!E448</f>
        <v>297</v>
      </c>
      <c r="G458" s="111">
        <f>E458*F458</f>
        <v>0</v>
      </c>
      <c r="H458" s="20"/>
    </row>
    <row r="459" spans="1:8" x14ac:dyDescent="0.2">
      <c r="A459" s="5">
        <v>445</v>
      </c>
      <c r="B459" s="103" t="str">
        <f>IF(SUM(B460:B466)&gt;0,1,"")</f>
        <v/>
      </c>
      <c r="C459" s="428" t="s">
        <v>49</v>
      </c>
      <c r="D459" s="428"/>
      <c r="E459" s="428"/>
      <c r="F459" s="428"/>
      <c r="G459" s="428"/>
      <c r="H459" s="20"/>
    </row>
    <row r="460" spans="1:8" x14ac:dyDescent="0.2">
      <c r="A460" s="5">
        <v>446</v>
      </c>
      <c r="B460" s="153"/>
      <c r="C460" s="84" t="str">
        <f>Цены!B450</f>
        <v>Окраска откосов, углов</v>
      </c>
      <c r="D460" s="85" t="str">
        <f>Цены!C450</f>
        <v>м/п</v>
      </c>
      <c r="E460" s="152">
        <f t="shared" ref="E460:E466" si="40">$G$13</f>
        <v>0</v>
      </c>
      <c r="F460" s="86">
        <f>Цены!E450</f>
        <v>384</v>
      </c>
      <c r="G460" s="111">
        <f t="shared" ref="G460:G466" si="41">E460*F460</f>
        <v>0</v>
      </c>
      <c r="H460" s="20"/>
    </row>
    <row r="461" spans="1:8" x14ac:dyDescent="0.2">
      <c r="A461" s="5">
        <v>447</v>
      </c>
      <c r="B461" s="153"/>
      <c r="C461" s="84" t="str">
        <f>Цены!B451</f>
        <v>Оклейка откосов обоями</v>
      </c>
      <c r="D461" s="85" t="str">
        <f>Цены!C451</f>
        <v>м/п</v>
      </c>
      <c r="E461" s="152">
        <f t="shared" si="40"/>
        <v>0</v>
      </c>
      <c r="F461" s="86">
        <f>Цены!E451</f>
        <v>390</v>
      </c>
      <c r="G461" s="111">
        <f t="shared" si="41"/>
        <v>0</v>
      </c>
      <c r="H461" s="20"/>
    </row>
    <row r="462" spans="1:8" x14ac:dyDescent="0.2">
      <c r="A462" s="5">
        <v>448</v>
      </c>
      <c r="B462" s="153"/>
      <c r="C462" s="84" t="str">
        <f>Цены!B452</f>
        <v>Установка ПВХ уголка</v>
      </c>
      <c r="D462" s="85" t="str">
        <f>Цены!C452</f>
        <v>м/п</v>
      </c>
      <c r="E462" s="152">
        <f t="shared" si="40"/>
        <v>0</v>
      </c>
      <c r="F462" s="86">
        <f>Цены!E452</f>
        <v>218</v>
      </c>
      <c r="G462" s="111">
        <f t="shared" si="41"/>
        <v>0</v>
      </c>
      <c r="H462" s="20"/>
    </row>
    <row r="463" spans="1:8" ht="25.5" x14ac:dyDescent="0.2">
      <c r="A463" s="5">
        <v>449</v>
      </c>
      <c r="B463" s="153"/>
      <c r="C463" s="84" t="str">
        <f>Цены!B453</f>
        <v>Устройство откосов из ПВХ панелей, сэндвич-панелей</v>
      </c>
      <c r="D463" s="85" t="str">
        <f>Цены!C453</f>
        <v>м/п</v>
      </c>
      <c r="E463" s="152">
        <f t="shared" si="40"/>
        <v>0</v>
      </c>
      <c r="F463" s="86">
        <f>Цены!E453</f>
        <v>1103</v>
      </c>
      <c r="G463" s="111">
        <f t="shared" si="41"/>
        <v>0</v>
      </c>
      <c r="H463" s="20"/>
    </row>
    <row r="464" spans="1:8" x14ac:dyDescent="0.2">
      <c r="A464" s="5">
        <v>450</v>
      </c>
      <c r="B464" s="153"/>
      <c r="C464" s="84" t="str">
        <f>Цены!B454</f>
        <v>Облицовка откосов плиткой</v>
      </c>
      <c r="D464" s="85" t="str">
        <f>Цены!C454</f>
        <v>м/п</v>
      </c>
      <c r="E464" s="152">
        <f t="shared" si="40"/>
        <v>0</v>
      </c>
      <c r="F464" s="86">
        <f>Цены!E454</f>
        <v>2018</v>
      </c>
      <c r="G464" s="111">
        <f t="shared" si="41"/>
        <v>0</v>
      </c>
      <c r="H464" s="20"/>
    </row>
    <row r="465" spans="1:8" ht="25.5" x14ac:dyDescent="0.2">
      <c r="A465" s="5">
        <v>451</v>
      </c>
      <c r="B465" s="153"/>
      <c r="C465" s="84" t="str">
        <f>Цены!B455</f>
        <v>Облицовка откосов плиткой (торец 45 град, дополнительно)</v>
      </c>
      <c r="D465" s="85" t="str">
        <f>Цены!C455</f>
        <v>м/п</v>
      </c>
      <c r="E465" s="152">
        <f t="shared" si="40"/>
        <v>0</v>
      </c>
      <c r="F465" s="86">
        <f>Цены!E455</f>
        <v>3368</v>
      </c>
      <c r="G465" s="111">
        <f t="shared" si="41"/>
        <v>0</v>
      </c>
      <c r="H465" s="20"/>
    </row>
    <row r="466" spans="1:8" x14ac:dyDescent="0.2">
      <c r="A466" s="5">
        <v>452</v>
      </c>
      <c r="B466" s="153"/>
      <c r="C466" s="84" t="str">
        <f>Цены!B456</f>
        <v>Подрезка резного края плитки под 45 гр.</v>
      </c>
      <c r="D466" s="85" t="str">
        <f>Цены!C456</f>
        <v>м/п</v>
      </c>
      <c r="E466" s="152">
        <f t="shared" si="40"/>
        <v>0</v>
      </c>
      <c r="F466" s="86">
        <f>Цены!E456</f>
        <v>2168</v>
      </c>
      <c r="G466" s="111">
        <f t="shared" si="41"/>
        <v>0</v>
      </c>
      <c r="H466" s="20"/>
    </row>
    <row r="467" spans="1:8" x14ac:dyDescent="0.2">
      <c r="A467" s="5">
        <v>453</v>
      </c>
      <c r="B467" s="103" t="str">
        <f>IF(SUM(B468:B485)&gt;0,1,"")</f>
        <v/>
      </c>
      <c r="C467" s="428" t="s">
        <v>59</v>
      </c>
      <c r="D467" s="428"/>
      <c r="E467" s="428"/>
      <c r="F467" s="428"/>
      <c r="G467" s="428"/>
      <c r="H467" s="20"/>
    </row>
    <row r="468" spans="1:8" x14ac:dyDescent="0.2">
      <c r="A468" s="5">
        <v>454</v>
      </c>
      <c r="B468" s="153"/>
      <c r="C468" s="84" t="str">
        <f>Цены!B458</f>
        <v xml:space="preserve">Окраска потолка в 2 слоя </v>
      </c>
      <c r="D468" s="85" t="str">
        <f>Цены!C458</f>
        <v>м2</v>
      </c>
      <c r="E468" s="152">
        <f>$D$10</f>
        <v>0</v>
      </c>
      <c r="F468" s="86">
        <f>Цены!E458</f>
        <v>518</v>
      </c>
      <c r="G468" s="111">
        <f t="shared" ref="G468:G485" si="42">E468*F468</f>
        <v>0</v>
      </c>
      <c r="H468" s="20"/>
    </row>
    <row r="469" spans="1:8" x14ac:dyDescent="0.2">
      <c r="A469" s="5">
        <v>455</v>
      </c>
      <c r="B469" s="153"/>
      <c r="C469" s="84" t="str">
        <f>Цены!B459</f>
        <v>Декоративная штукатурка на потолке</v>
      </c>
      <c r="D469" s="85" t="str">
        <f>Цены!C459</f>
        <v>м2</v>
      </c>
      <c r="E469" s="152">
        <f>$D$10</f>
        <v>0</v>
      </c>
      <c r="F469" s="86">
        <f>Цены!E459</f>
        <v>2618</v>
      </c>
      <c r="G469" s="111">
        <f t="shared" si="42"/>
        <v>0</v>
      </c>
      <c r="H469" s="20"/>
    </row>
    <row r="470" spans="1:8" x14ac:dyDescent="0.2">
      <c r="A470" s="5">
        <v>456</v>
      </c>
      <c r="B470" s="153"/>
      <c r="C470" s="84" t="str">
        <f>Цены!B460</f>
        <v>Установка плинтуса потолочного (полиуритан)</v>
      </c>
      <c r="D470" s="85" t="str">
        <f>Цены!C460</f>
        <v>м/п</v>
      </c>
      <c r="E470" s="152">
        <f>$D$9</f>
        <v>0</v>
      </c>
      <c r="F470" s="86">
        <f>Цены!E460</f>
        <v>966</v>
      </c>
      <c r="G470" s="111">
        <f t="shared" si="42"/>
        <v>0</v>
      </c>
      <c r="H470" s="20"/>
    </row>
    <row r="471" spans="1:8" x14ac:dyDescent="0.2">
      <c r="A471" s="5">
        <v>457</v>
      </c>
      <c r="B471" s="153"/>
      <c r="C471" s="84" t="str">
        <f>Цены!B461</f>
        <v>Установка потолочных розеток декоративных</v>
      </c>
      <c r="D471" s="85" t="str">
        <f>Цены!C461</f>
        <v>шт.</v>
      </c>
      <c r="E471" s="152">
        <v>1</v>
      </c>
      <c r="F471" s="86">
        <f>Цены!E461</f>
        <v>1155</v>
      </c>
      <c r="G471" s="111">
        <f t="shared" si="42"/>
        <v>1155</v>
      </c>
      <c r="H471" s="20"/>
    </row>
    <row r="472" spans="1:8" ht="25.5" x14ac:dyDescent="0.2">
      <c r="A472" s="5">
        <v>458</v>
      </c>
      <c r="B472" s="153"/>
      <c r="C472" s="84" t="str">
        <f>Цены!B462</f>
        <v xml:space="preserve">Установка потолочного плинтуса дюрополимер/полиуретан до 70 мм </v>
      </c>
      <c r="D472" s="85" t="str">
        <f>Цены!C462</f>
        <v>м/п</v>
      </c>
      <c r="E472" s="152">
        <f>$D$9</f>
        <v>0</v>
      </c>
      <c r="F472" s="86">
        <f>Цены!E462</f>
        <v>795</v>
      </c>
      <c r="G472" s="111">
        <f t="shared" si="42"/>
        <v>0</v>
      </c>
      <c r="H472" s="20"/>
    </row>
    <row r="473" spans="1:8" ht="25.5" x14ac:dyDescent="0.2">
      <c r="A473" s="5">
        <v>459</v>
      </c>
      <c r="B473" s="153"/>
      <c r="C473" s="84" t="str">
        <f>Цены!B463</f>
        <v>Установка потолочного плинтуса дюрополимер/полиуретан более 70 мм</v>
      </c>
      <c r="D473" s="85" t="str">
        <f>Цены!C463</f>
        <v>м/п</v>
      </c>
      <c r="E473" s="152">
        <f>$D$9</f>
        <v>0</v>
      </c>
      <c r="F473" s="86">
        <f>Цены!E463</f>
        <v>1395</v>
      </c>
      <c r="G473" s="111">
        <f t="shared" si="42"/>
        <v>0</v>
      </c>
      <c r="H473" s="20"/>
    </row>
    <row r="474" spans="1:8" ht="25.5" x14ac:dyDescent="0.2">
      <c r="A474" s="5">
        <v>460</v>
      </c>
      <c r="B474" s="153"/>
      <c r="C474" s="84" t="str">
        <f>Цены!B464</f>
        <v>Монтаж плинтуса потолочного (полиуретан, с подбором рисунка)</v>
      </c>
      <c r="D474" s="85" t="str">
        <f>Цены!C464</f>
        <v>м/п</v>
      </c>
      <c r="E474" s="152">
        <f>$D$9</f>
        <v>0</v>
      </c>
      <c r="F474" s="86">
        <f>Цены!E464</f>
        <v>1248</v>
      </c>
      <c r="G474" s="111">
        <f t="shared" si="42"/>
        <v>0</v>
      </c>
      <c r="H474" s="20"/>
    </row>
    <row r="475" spans="1:8" x14ac:dyDescent="0.2">
      <c r="A475" s="5">
        <v>461</v>
      </c>
      <c r="B475" s="153"/>
      <c r="C475" s="84" t="str">
        <f>Цены!B465</f>
        <v>Окраска потолочного плинтуса</v>
      </c>
      <c r="D475" s="85" t="str">
        <f>Цены!C465</f>
        <v>м/п</v>
      </c>
      <c r="E475" s="152">
        <f>$D$9</f>
        <v>0</v>
      </c>
      <c r="F475" s="86">
        <f>Цены!E465</f>
        <v>368</v>
      </c>
      <c r="G475" s="111">
        <f t="shared" si="42"/>
        <v>0</v>
      </c>
      <c r="H475" s="20"/>
    </row>
    <row r="476" spans="1:8" x14ac:dyDescent="0.2">
      <c r="A476" s="5">
        <v>462</v>
      </c>
      <c r="B476" s="153"/>
      <c r="C476" s="84" t="str">
        <f>Цены!B466</f>
        <v>Поклейка обоев на потолок</v>
      </c>
      <c r="D476" s="85" t="str">
        <f>Цены!C466</f>
        <v>м2</v>
      </c>
      <c r="E476" s="152">
        <f t="shared" ref="E476:E483" si="43">$D$10</f>
        <v>0</v>
      </c>
      <c r="F476" s="86">
        <f>Цены!E466</f>
        <v>663</v>
      </c>
      <c r="G476" s="111">
        <f t="shared" si="42"/>
        <v>0</v>
      </c>
      <c r="H476" s="20"/>
    </row>
    <row r="477" spans="1:8" ht="25.5" x14ac:dyDescent="0.2">
      <c r="A477" s="5">
        <v>463</v>
      </c>
      <c r="B477" s="153"/>
      <c r="C477" s="84" t="str">
        <f>Цены!B467</f>
        <v>Отделка готовых потолков типа "Венецианская штукатурка"</v>
      </c>
      <c r="D477" s="85" t="str">
        <f>Цены!C467</f>
        <v>м2</v>
      </c>
      <c r="E477" s="152">
        <f t="shared" si="43"/>
        <v>0</v>
      </c>
      <c r="F477" s="86">
        <f>Цены!E467</f>
        <v>3831</v>
      </c>
      <c r="G477" s="111">
        <f t="shared" si="42"/>
        <v>0</v>
      </c>
      <c r="H477" s="20"/>
    </row>
    <row r="478" spans="1:8" x14ac:dyDescent="0.2">
      <c r="A478" s="5">
        <v>464</v>
      </c>
      <c r="B478" s="153"/>
      <c r="C478" s="84" t="str">
        <f>Цены!B468</f>
        <v>Устройство потолков из ПВХ панелей до 10м2</v>
      </c>
      <c r="D478" s="85" t="str">
        <f>Цены!C468</f>
        <v>м2</v>
      </c>
      <c r="E478" s="152">
        <f t="shared" si="43"/>
        <v>0</v>
      </c>
      <c r="F478" s="86">
        <f>Цены!E468</f>
        <v>1152</v>
      </c>
      <c r="G478" s="111">
        <f t="shared" si="42"/>
        <v>0</v>
      </c>
      <c r="H478" s="20"/>
    </row>
    <row r="479" spans="1:8" x14ac:dyDescent="0.2">
      <c r="A479" s="5">
        <v>465</v>
      </c>
      <c r="B479" s="153"/>
      <c r="C479" s="84" t="str">
        <f>Цены!B469</f>
        <v>Устройство потолков из ПВХ панелей свыше 10м2</v>
      </c>
      <c r="D479" s="85" t="str">
        <f>Цены!C469</f>
        <v>м2</v>
      </c>
      <c r="E479" s="152">
        <f t="shared" si="43"/>
        <v>0</v>
      </c>
      <c r="F479" s="86">
        <f>Цены!E469</f>
        <v>1347</v>
      </c>
      <c r="G479" s="111">
        <f t="shared" si="42"/>
        <v>0</v>
      </c>
      <c r="H479" s="20"/>
    </row>
    <row r="480" spans="1:8" x14ac:dyDescent="0.2">
      <c r="A480" s="5">
        <v>466</v>
      </c>
      <c r="B480" s="153"/>
      <c r="C480" s="84" t="str">
        <f>Цены!B470</f>
        <v>Устройство потолков реечных свыше до 10м2</v>
      </c>
      <c r="D480" s="85" t="str">
        <f>Цены!C470</f>
        <v>м2</v>
      </c>
      <c r="E480" s="152">
        <f t="shared" si="43"/>
        <v>0</v>
      </c>
      <c r="F480" s="86">
        <f>Цены!E470</f>
        <v>1454</v>
      </c>
      <c r="G480" s="111">
        <f t="shared" si="42"/>
        <v>0</v>
      </c>
      <c r="H480" s="20"/>
    </row>
    <row r="481" spans="1:8" ht="25.5" x14ac:dyDescent="0.2">
      <c r="A481" s="5">
        <v>467</v>
      </c>
      <c r="B481" s="153"/>
      <c r="C481" s="84" t="str">
        <f>Цены!B471</f>
        <v xml:space="preserve">Обшивка потолка деревянной вагонкой с устройством каркаса </v>
      </c>
      <c r="D481" s="85" t="str">
        <f>Цены!C471</f>
        <v>м2</v>
      </c>
      <c r="E481" s="152">
        <f t="shared" si="43"/>
        <v>0</v>
      </c>
      <c r="F481" s="86">
        <f>Цены!E471</f>
        <v>3212</v>
      </c>
      <c r="G481" s="111">
        <f t="shared" si="42"/>
        <v>0</v>
      </c>
      <c r="H481" s="20"/>
    </row>
    <row r="482" spans="1:8" x14ac:dyDescent="0.2">
      <c r="A482" s="5">
        <v>468</v>
      </c>
      <c r="B482" s="153"/>
      <c r="C482" s="84" t="str">
        <f>Цены!B472</f>
        <v>Поклейка панелей потолочных</v>
      </c>
      <c r="D482" s="85" t="str">
        <f>Цены!C472</f>
        <v>м2</v>
      </c>
      <c r="E482" s="152">
        <f t="shared" si="43"/>
        <v>0</v>
      </c>
      <c r="F482" s="86">
        <f>Цены!E472</f>
        <v>576</v>
      </c>
      <c r="G482" s="111">
        <f t="shared" si="42"/>
        <v>0</v>
      </c>
      <c r="H482" s="20"/>
    </row>
    <row r="483" spans="1:8" ht="25.5" x14ac:dyDescent="0.2">
      <c r="A483" s="5">
        <v>469</v>
      </c>
      <c r="B483" s="153"/>
      <c r="C483" s="84" t="str">
        <f>Цены!B473</f>
        <v>Устройство кассетных подвесных потолков ("Армстронг")</v>
      </c>
      <c r="D483" s="85" t="str">
        <f>Цены!C473</f>
        <v>м2</v>
      </c>
      <c r="E483" s="152">
        <f t="shared" si="43"/>
        <v>0</v>
      </c>
      <c r="F483" s="86">
        <f>Цены!E473</f>
        <v>1133</v>
      </c>
      <c r="G483" s="111">
        <f t="shared" si="42"/>
        <v>0</v>
      </c>
      <c r="H483" s="20"/>
    </row>
    <row r="484" spans="1:8" x14ac:dyDescent="0.2">
      <c r="A484" s="5">
        <v>470</v>
      </c>
      <c r="B484" s="153"/>
      <c r="C484" s="84" t="str">
        <f>Цены!B474</f>
        <v xml:space="preserve">Сверление отверстия в ГКЛ потолке </v>
      </c>
      <c r="D484" s="85" t="str">
        <f>Цены!C474</f>
        <v>шт.</v>
      </c>
      <c r="E484" s="152">
        <v>1</v>
      </c>
      <c r="F484" s="86">
        <f>Цены!E474</f>
        <v>189</v>
      </c>
      <c r="G484" s="111">
        <f t="shared" si="42"/>
        <v>189</v>
      </c>
      <c r="H484" s="20"/>
    </row>
    <row r="485" spans="1:8" x14ac:dyDescent="0.2">
      <c r="A485" s="5">
        <v>471</v>
      </c>
      <c r="B485" s="153"/>
      <c r="C485" s="84" t="str">
        <f>Цены!B475</f>
        <v xml:space="preserve">Сверление отверстия в реечном потолке </v>
      </c>
      <c r="D485" s="85" t="str">
        <f>Цены!C475</f>
        <v>шт.</v>
      </c>
      <c r="E485" s="152">
        <v>1</v>
      </c>
      <c r="F485" s="86">
        <f>Цены!E475</f>
        <v>270</v>
      </c>
      <c r="G485" s="111">
        <f t="shared" si="42"/>
        <v>270</v>
      </c>
      <c r="H485" s="20"/>
    </row>
    <row r="486" spans="1:8" x14ac:dyDescent="0.2">
      <c r="A486" s="5">
        <v>472</v>
      </c>
      <c r="B486" s="103" t="str">
        <f>IF(SUM(B487:B502)&gt;0,1,"")</f>
        <v/>
      </c>
      <c r="C486" s="428" t="s">
        <v>71</v>
      </c>
      <c r="D486" s="428"/>
      <c r="E486" s="428"/>
      <c r="F486" s="428"/>
      <c r="G486" s="428"/>
      <c r="H486" s="20"/>
    </row>
    <row r="487" spans="1:8" x14ac:dyDescent="0.2">
      <c r="A487" s="5">
        <v>473</v>
      </c>
      <c r="B487" s="153"/>
      <c r="C487" s="84" t="str">
        <f>Цены!B477</f>
        <v>Окраска окна</v>
      </c>
      <c r="D487" s="85" t="str">
        <f>Цены!C477</f>
        <v>м2</v>
      </c>
      <c r="E487" s="152">
        <f>$D$10</f>
        <v>0</v>
      </c>
      <c r="F487" s="86">
        <f>Цены!E477</f>
        <v>1268</v>
      </c>
      <c r="G487" s="111">
        <f t="shared" ref="G487:G502" si="44">E487*F487</f>
        <v>0</v>
      </c>
      <c r="H487" s="20"/>
    </row>
    <row r="488" spans="1:8" x14ac:dyDescent="0.2">
      <c r="A488" s="5">
        <v>474</v>
      </c>
      <c r="B488" s="153"/>
      <c r="C488" s="84" t="str">
        <f>Цены!B478</f>
        <v>Установка подоконников</v>
      </c>
      <c r="D488" s="85" t="str">
        <f>Цены!C478</f>
        <v>м/п</v>
      </c>
      <c r="E488" s="152">
        <f>D9-K13</f>
        <v>0</v>
      </c>
      <c r="F488" s="86">
        <f>Цены!E478</f>
        <v>1413</v>
      </c>
      <c r="G488" s="111">
        <f t="shared" si="44"/>
        <v>0</v>
      </c>
      <c r="H488" s="20"/>
    </row>
    <row r="489" spans="1:8" ht="25.5" x14ac:dyDescent="0.2">
      <c r="A489" s="5">
        <v>475</v>
      </c>
      <c r="B489" s="153"/>
      <c r="C489" s="84" t="str">
        <f>Цены!B479</f>
        <v>Установка каменного подоконника (с подготовкой поверхности)</v>
      </c>
      <c r="D489" s="85" t="str">
        <f>Цены!C479</f>
        <v>м/п</v>
      </c>
      <c r="E489" s="152">
        <f>$D$9</f>
        <v>0</v>
      </c>
      <c r="F489" s="86">
        <f>Цены!E479</f>
        <v>3840</v>
      </c>
      <c r="G489" s="111">
        <f t="shared" si="44"/>
        <v>0</v>
      </c>
      <c r="H489" s="20"/>
    </row>
    <row r="490" spans="1:8" ht="25.5" x14ac:dyDescent="0.2">
      <c r="A490" s="5">
        <v>476</v>
      </c>
      <c r="B490" s="153"/>
      <c r="C490" s="84" t="str">
        <f>Цены!B480</f>
        <v>Устройство подоконника из керамогранита (включая подготовку поверхности)</v>
      </c>
      <c r="D490" s="85" t="str">
        <f>Цены!C480</f>
        <v>м/п</v>
      </c>
      <c r="E490" s="152">
        <f>D9-K13</f>
        <v>0</v>
      </c>
      <c r="F490" s="86">
        <f>Цены!E480</f>
        <v>4650</v>
      </c>
      <c r="G490" s="111">
        <f t="shared" si="44"/>
        <v>0</v>
      </c>
      <c r="H490" s="20"/>
    </row>
    <row r="491" spans="1:8" x14ac:dyDescent="0.2">
      <c r="A491" s="5">
        <v>477</v>
      </c>
      <c r="B491" s="153"/>
      <c r="C491" s="84" t="str">
        <f>Цены!B481</f>
        <v>Установка отливов</v>
      </c>
      <c r="D491" s="85" t="str">
        <f>Цены!C481</f>
        <v>м/п</v>
      </c>
      <c r="E491" s="152">
        <f>$D$9</f>
        <v>0</v>
      </c>
      <c r="F491" s="86">
        <f>Цены!E481</f>
        <v>1187</v>
      </c>
      <c r="G491" s="111">
        <f t="shared" si="44"/>
        <v>0</v>
      </c>
      <c r="H491" s="20"/>
    </row>
    <row r="492" spans="1:8" x14ac:dyDescent="0.2">
      <c r="A492" s="5">
        <v>478</v>
      </c>
      <c r="B492" s="153"/>
      <c r="C492" s="84" t="str">
        <f>Цены!B482</f>
        <v>Окраска подоконников</v>
      </c>
      <c r="D492" s="85" t="str">
        <f>Цены!C482</f>
        <v>м/п</v>
      </c>
      <c r="E492" s="152">
        <f>$D$10</f>
        <v>0</v>
      </c>
      <c r="F492" s="86">
        <f>Цены!E482</f>
        <v>495</v>
      </c>
      <c r="G492" s="111">
        <f t="shared" si="44"/>
        <v>0</v>
      </c>
      <c r="H492" s="20"/>
    </row>
    <row r="493" spans="1:8" x14ac:dyDescent="0.2">
      <c r="A493" s="5">
        <v>479</v>
      </c>
      <c r="B493" s="153"/>
      <c r="C493" s="84" t="str">
        <f>Цены!B483</f>
        <v>Подрез деревянной двери</v>
      </c>
      <c r="D493" s="85" t="str">
        <f>Цены!C483</f>
        <v>м/п</v>
      </c>
      <c r="E493" s="152">
        <v>1</v>
      </c>
      <c r="F493" s="86">
        <f>Цены!E483</f>
        <v>780</v>
      </c>
      <c r="G493" s="111">
        <f t="shared" si="44"/>
        <v>780</v>
      </c>
      <c r="H493" s="20"/>
    </row>
    <row r="494" spans="1:8" x14ac:dyDescent="0.2">
      <c r="A494" s="5">
        <v>480</v>
      </c>
      <c r="B494" s="153"/>
      <c r="C494" s="84" t="str">
        <f>Цены!B484</f>
        <v>Окраска двери</v>
      </c>
      <c r="D494" s="85" t="str">
        <f>Цены!C484</f>
        <v>м2</v>
      </c>
      <c r="E494" s="152">
        <f>$D$9</f>
        <v>0</v>
      </c>
      <c r="F494" s="86">
        <f>Цены!E484</f>
        <v>1581</v>
      </c>
      <c r="G494" s="111">
        <f t="shared" si="44"/>
        <v>0</v>
      </c>
      <c r="H494" s="20"/>
    </row>
    <row r="495" spans="1:8" x14ac:dyDescent="0.2">
      <c r="A495" s="5">
        <v>481</v>
      </c>
      <c r="B495" s="153"/>
      <c r="C495" s="84" t="str">
        <f>Цены!B485</f>
        <v xml:space="preserve">Установка  арки в проем </v>
      </c>
      <c r="D495" s="85" t="str">
        <f>Цены!C485</f>
        <v>шт.</v>
      </c>
      <c r="E495" s="152">
        <v>1</v>
      </c>
      <c r="F495" s="86">
        <f>Цены!E485</f>
        <v>4994</v>
      </c>
      <c r="G495" s="111">
        <f t="shared" si="44"/>
        <v>4994</v>
      </c>
      <c r="H495" s="20"/>
    </row>
    <row r="496" spans="1:8" x14ac:dyDescent="0.2">
      <c r="A496" s="5">
        <v>482</v>
      </c>
      <c r="B496" s="153"/>
      <c r="C496" s="84" t="str">
        <f>Цены!B486</f>
        <v xml:space="preserve">Окраска оконных проемов с подготовкой </v>
      </c>
      <c r="D496" s="85" t="str">
        <f>Цены!C486</f>
        <v>м/п</v>
      </c>
      <c r="E496" s="152">
        <f>$D$9</f>
        <v>0</v>
      </c>
      <c r="F496" s="86">
        <f>Цены!E486</f>
        <v>2225</v>
      </c>
      <c r="G496" s="111">
        <f t="shared" si="44"/>
        <v>0</v>
      </c>
      <c r="H496" s="20"/>
    </row>
    <row r="497" spans="1:8" x14ac:dyDescent="0.2">
      <c r="A497" s="5">
        <v>483</v>
      </c>
      <c r="B497" s="153"/>
      <c r="C497" s="84" t="str">
        <f>Цены!B487</f>
        <v>Установка антресольных дверок</v>
      </c>
      <c r="D497" s="85" t="str">
        <f>Цены!C487</f>
        <v>шт.</v>
      </c>
      <c r="E497" s="152">
        <v>1</v>
      </c>
      <c r="F497" s="86">
        <f>Цены!E487</f>
        <v>1187</v>
      </c>
      <c r="G497" s="111">
        <f t="shared" si="44"/>
        <v>1187</v>
      </c>
      <c r="H497" s="20"/>
    </row>
    <row r="498" spans="1:8" x14ac:dyDescent="0.2">
      <c r="A498" s="5">
        <v>484</v>
      </c>
      <c r="B498" s="153"/>
      <c r="C498" s="84" t="str">
        <f>Цены!B488</f>
        <v>Монтаж дверного ограничителя</v>
      </c>
      <c r="D498" s="85" t="str">
        <f>Цены!C488</f>
        <v>м/п</v>
      </c>
      <c r="E498" s="152">
        <v>1</v>
      </c>
      <c r="F498" s="86">
        <f>Цены!E488</f>
        <v>338</v>
      </c>
      <c r="G498" s="111">
        <f t="shared" si="44"/>
        <v>338</v>
      </c>
      <c r="H498" s="20"/>
    </row>
    <row r="499" spans="1:8" x14ac:dyDescent="0.2">
      <c r="A499" s="5">
        <v>485</v>
      </c>
      <c r="B499" s="153"/>
      <c r="C499" s="84" t="str">
        <f>Цены!B489</f>
        <v>Окраска наличников</v>
      </c>
      <c r="D499" s="85" t="str">
        <f>Цены!C489</f>
        <v>м/п</v>
      </c>
      <c r="E499" s="152">
        <f>$D$9</f>
        <v>0</v>
      </c>
      <c r="F499" s="86">
        <f>Цены!E489</f>
        <v>368</v>
      </c>
      <c r="G499" s="111">
        <f t="shared" si="44"/>
        <v>0</v>
      </c>
      <c r="H499" s="20"/>
    </row>
    <row r="500" spans="1:8" x14ac:dyDescent="0.2">
      <c r="A500" s="5">
        <v>486</v>
      </c>
      <c r="B500" s="153"/>
      <c r="C500" s="84" t="str">
        <f>Цены!B490</f>
        <v>Установка межкомнатной двери под ключ</v>
      </c>
      <c r="D500" s="85" t="str">
        <f>Цены!C490</f>
        <v>шт.</v>
      </c>
      <c r="E500" s="152">
        <f>$D$10</f>
        <v>0</v>
      </c>
      <c r="F500" s="86">
        <f>Цены!E490</f>
        <v>7500</v>
      </c>
      <c r="G500" s="111">
        <f t="shared" si="44"/>
        <v>0</v>
      </c>
      <c r="H500" s="20"/>
    </row>
    <row r="501" spans="1:8" x14ac:dyDescent="0.2">
      <c r="A501" s="5">
        <v>487</v>
      </c>
      <c r="B501" s="153"/>
      <c r="C501" s="84" t="str">
        <f>Цены!B491</f>
        <v>Шпаклевка дверей (с ошкуриванием)</v>
      </c>
      <c r="D501" s="85" t="str">
        <f>Цены!C491</f>
        <v>м2</v>
      </c>
      <c r="E501" s="152">
        <f>$D$10</f>
        <v>0</v>
      </c>
      <c r="F501" s="86">
        <f>Цены!E491</f>
        <v>968</v>
      </c>
      <c r="G501" s="111">
        <f t="shared" si="44"/>
        <v>0</v>
      </c>
      <c r="H501" s="20"/>
    </row>
    <row r="502" spans="1:8" x14ac:dyDescent="0.2">
      <c r="A502" s="5">
        <v>488</v>
      </c>
      <c r="B502" s="153"/>
      <c r="C502" s="84" t="str">
        <f>Цены!B492</f>
        <v>Замуровать окна (между с/у и кухней)</v>
      </c>
      <c r="D502" s="85" t="str">
        <f>Цены!C492</f>
        <v>шт.</v>
      </c>
      <c r="E502" s="152">
        <v>1</v>
      </c>
      <c r="F502" s="86">
        <f>Цены!E492</f>
        <v>3161</v>
      </c>
      <c r="G502" s="111">
        <f t="shared" si="44"/>
        <v>3161</v>
      </c>
      <c r="H502" s="20"/>
    </row>
    <row r="503" spans="1:8" x14ac:dyDescent="0.2">
      <c r="A503" s="5">
        <v>489</v>
      </c>
      <c r="B503" s="103" t="str">
        <f>IF(SUM(B504:B517)&gt;0,1,"")</f>
        <v/>
      </c>
      <c r="C503" s="428" t="s">
        <v>84</v>
      </c>
      <c r="D503" s="428"/>
      <c r="E503" s="428"/>
      <c r="F503" s="428"/>
      <c r="G503" s="428"/>
      <c r="H503" s="20"/>
    </row>
    <row r="504" spans="1:8" x14ac:dyDescent="0.2">
      <c r="A504" s="5">
        <v>490</v>
      </c>
      <c r="B504" s="153"/>
      <c r="C504" s="84" t="str">
        <f>Цены!B494</f>
        <v xml:space="preserve">Скрытый карниз для парящих штор </v>
      </c>
      <c r="D504" s="85" t="str">
        <f>Цены!C494</f>
        <v>м/п</v>
      </c>
      <c r="E504" s="152">
        <f>$D$9</f>
        <v>0</v>
      </c>
      <c r="F504" s="86">
        <f>Цены!E494</f>
        <v>2496</v>
      </c>
      <c r="G504" s="111">
        <f t="shared" ref="G504:G512" si="45">E504*F504</f>
        <v>0</v>
      </c>
      <c r="H504" s="20"/>
    </row>
    <row r="505" spans="1:8" x14ac:dyDescent="0.2">
      <c r="A505" s="5">
        <v>491</v>
      </c>
      <c r="B505" s="153"/>
      <c r="C505" s="84" t="str">
        <f>Цены!B495</f>
        <v>Установка карнизов</v>
      </c>
      <c r="D505" s="85" t="str">
        <f>Цены!C495</f>
        <v>м/п</v>
      </c>
      <c r="E505" s="152">
        <f>$D$9</f>
        <v>0</v>
      </c>
      <c r="F505" s="86">
        <f>Цены!E495</f>
        <v>818</v>
      </c>
      <c r="G505" s="111">
        <f t="shared" si="45"/>
        <v>0</v>
      </c>
      <c r="H505" s="20"/>
    </row>
    <row r="506" spans="1:8" x14ac:dyDescent="0.2">
      <c r="A506" s="5">
        <v>492</v>
      </c>
      <c r="B506" s="153"/>
      <c r="C506" s="84" t="str">
        <f>Цены!B496</f>
        <v>Монтаж  электрокарниза</v>
      </c>
      <c r="D506" s="85" t="str">
        <f>Цены!C496</f>
        <v>м/п</v>
      </c>
      <c r="E506" s="152">
        <f>$D$9</f>
        <v>0</v>
      </c>
      <c r="F506" s="86">
        <f>Цены!E496</f>
        <v>3078</v>
      </c>
      <c r="G506" s="111">
        <f t="shared" si="45"/>
        <v>0</v>
      </c>
      <c r="H506" s="20"/>
    </row>
    <row r="507" spans="1:8" x14ac:dyDescent="0.2">
      <c r="A507" s="5">
        <v>493</v>
      </c>
      <c r="B507" s="153"/>
      <c r="C507" s="84" t="str">
        <f>Цены!B497</f>
        <v>Монтаж антресоли</v>
      </c>
      <c r="D507" s="85" t="str">
        <f>Цены!C497</f>
        <v>м2</v>
      </c>
      <c r="E507" s="152">
        <f>$D$10</f>
        <v>0</v>
      </c>
      <c r="F507" s="86">
        <f>Цены!E497</f>
        <v>2964</v>
      </c>
      <c r="G507" s="111">
        <f t="shared" si="45"/>
        <v>0</v>
      </c>
      <c r="H507" s="20"/>
    </row>
    <row r="508" spans="1:8" x14ac:dyDescent="0.2">
      <c r="A508" s="5">
        <v>494</v>
      </c>
      <c r="B508" s="153"/>
      <c r="C508" s="84" t="str">
        <f>Цены!B498</f>
        <v xml:space="preserve">Монтаж ЖК телевизора на стену </v>
      </c>
      <c r="D508" s="85" t="str">
        <f>Цены!C498</f>
        <v>шт.</v>
      </c>
      <c r="E508" s="152">
        <v>1</v>
      </c>
      <c r="F508" s="86">
        <f>Цены!E498</f>
        <v>3951</v>
      </c>
      <c r="G508" s="111">
        <f t="shared" si="45"/>
        <v>3951</v>
      </c>
      <c r="H508" s="20"/>
    </row>
    <row r="509" spans="1:8" x14ac:dyDescent="0.2">
      <c r="A509" s="5">
        <v>495</v>
      </c>
      <c r="B509" s="153"/>
      <c r="C509" s="84" t="str">
        <f>Цены!B499</f>
        <v>Установка  рольставней</v>
      </c>
      <c r="D509" s="85" t="str">
        <f>Цены!C499</f>
        <v>шт.</v>
      </c>
      <c r="E509" s="152">
        <v>1</v>
      </c>
      <c r="F509" s="86">
        <f>Цены!E499</f>
        <v>4392</v>
      </c>
      <c r="G509" s="111">
        <f t="shared" si="45"/>
        <v>4392</v>
      </c>
      <c r="H509" s="20"/>
    </row>
    <row r="510" spans="1:8" x14ac:dyDescent="0.2">
      <c r="A510" s="5">
        <v>496</v>
      </c>
      <c r="B510" s="153"/>
      <c r="C510" s="84" t="str">
        <f>Цены!B500</f>
        <v>Установка полок</v>
      </c>
      <c r="D510" s="85" t="str">
        <f>Цены!C500</f>
        <v>шт.</v>
      </c>
      <c r="E510" s="152">
        <v>1</v>
      </c>
      <c r="F510" s="86">
        <f>Цены!E500</f>
        <v>1053</v>
      </c>
      <c r="G510" s="111">
        <f t="shared" si="45"/>
        <v>1053</v>
      </c>
      <c r="H510" s="20"/>
    </row>
    <row r="511" spans="1:8" x14ac:dyDescent="0.2">
      <c r="A511" s="5">
        <v>497</v>
      </c>
      <c r="B511" s="153"/>
      <c r="C511" s="84" t="str">
        <f>Цены!B501</f>
        <v>Установка зеркал</v>
      </c>
      <c r="D511" s="85" t="str">
        <f>Цены!C501</f>
        <v>шт.</v>
      </c>
      <c r="E511" s="152">
        <v>1</v>
      </c>
      <c r="F511" s="86">
        <f>Цены!E501</f>
        <v>1685</v>
      </c>
      <c r="G511" s="111">
        <f t="shared" si="45"/>
        <v>1685</v>
      </c>
      <c r="H511" s="20"/>
    </row>
    <row r="512" spans="1:8" ht="25.5" x14ac:dyDescent="0.2">
      <c r="A512" s="5">
        <v>498</v>
      </c>
      <c r="B512" s="153"/>
      <c r="C512" s="84" t="str">
        <f>Цены!B502</f>
        <v>Установка экрана для радиатора из МДФ (без изготовления)</v>
      </c>
      <c r="D512" s="85" t="str">
        <f>Цены!C502</f>
        <v>шт.</v>
      </c>
      <c r="E512" s="152">
        <v>1</v>
      </c>
      <c r="F512" s="86">
        <f>Цены!E502</f>
        <v>972</v>
      </c>
      <c r="G512" s="111">
        <f t="shared" si="45"/>
        <v>972</v>
      </c>
      <c r="H512" s="20"/>
    </row>
    <row r="513" spans="1:8" x14ac:dyDescent="0.2">
      <c r="A513" s="5">
        <v>499</v>
      </c>
      <c r="B513" s="153"/>
      <c r="C513" s="154" t="str">
        <f>Цены!B503</f>
        <v>&lt;Запасные строчки&gt;</v>
      </c>
      <c r="D513" s="155">
        <f>Цены!C503</f>
        <v>0</v>
      </c>
      <c r="E513" s="152"/>
      <c r="F513" s="156">
        <f>Цены!E503</f>
        <v>0</v>
      </c>
      <c r="G513" s="111">
        <f>E513*F513</f>
        <v>0</v>
      </c>
      <c r="H513" s="20"/>
    </row>
    <row r="514" spans="1:8" x14ac:dyDescent="0.2">
      <c r="A514" s="5">
        <v>500</v>
      </c>
      <c r="B514" s="153"/>
      <c r="C514" s="154" t="str">
        <f>Цены!B504</f>
        <v>&lt;Запасные строчки&gt;</v>
      </c>
      <c r="D514" s="155">
        <f>Цены!C504</f>
        <v>0</v>
      </c>
      <c r="E514" s="152"/>
      <c r="F514" s="156">
        <f>Цены!E504</f>
        <v>0</v>
      </c>
      <c r="G514" s="111">
        <f>E514*F514</f>
        <v>0</v>
      </c>
      <c r="H514" s="20"/>
    </row>
    <row r="515" spans="1:8" x14ac:dyDescent="0.2">
      <c r="A515" s="5">
        <v>501</v>
      </c>
      <c r="B515" s="153"/>
      <c r="C515" s="154" t="str">
        <f>Цены!B505</f>
        <v>&lt;Запасные строчки&gt;</v>
      </c>
      <c r="D515" s="155">
        <f>Цены!C505</f>
        <v>0</v>
      </c>
      <c r="E515" s="152"/>
      <c r="F515" s="156">
        <f>Цены!E505</f>
        <v>0</v>
      </c>
      <c r="G515" s="111">
        <f>E515*F515</f>
        <v>0</v>
      </c>
      <c r="H515" s="20"/>
    </row>
    <row r="516" spans="1:8" x14ac:dyDescent="0.2">
      <c r="A516" s="5">
        <v>502</v>
      </c>
      <c r="B516" s="153"/>
      <c r="C516" s="154" t="str">
        <f>Цены!B506</f>
        <v>&lt;Запасные строчки&gt;</v>
      </c>
      <c r="D516" s="155">
        <f>Цены!C506</f>
        <v>0</v>
      </c>
      <c r="E516" s="152"/>
      <c r="F516" s="156">
        <f>Цены!E506</f>
        <v>0</v>
      </c>
      <c r="G516" s="111">
        <f>E516*F516</f>
        <v>0</v>
      </c>
      <c r="H516" s="20"/>
    </row>
    <row r="517" spans="1:8" x14ac:dyDescent="0.2">
      <c r="A517" s="5">
        <v>503</v>
      </c>
      <c r="B517" s="153"/>
      <c r="C517" s="154" t="str">
        <f>Цены!B507</f>
        <v>&lt;Запасные строчки&gt;</v>
      </c>
      <c r="D517" s="155">
        <f>Цены!C507</f>
        <v>0</v>
      </c>
      <c r="E517" s="152"/>
      <c r="F517" s="156">
        <f>Цены!E507</f>
        <v>0</v>
      </c>
      <c r="G517" s="111">
        <f>E517*F517</f>
        <v>0</v>
      </c>
      <c r="H517" s="20"/>
    </row>
    <row r="518" spans="1:8" x14ac:dyDescent="0.2">
      <c r="A518" s="5">
        <v>504</v>
      </c>
      <c r="B518" s="5" t="str">
        <f>B333</f>
        <v/>
      </c>
      <c r="C518" s="433" t="s">
        <v>363</v>
      </c>
      <c r="D518" s="433"/>
      <c r="E518" s="433"/>
      <c r="F518" s="433"/>
      <c r="G518" s="112">
        <f>SUMIF(B335:B517,1,G335:G517)</f>
        <v>0</v>
      </c>
      <c r="H518" s="20"/>
    </row>
    <row r="519" spans="1:8" ht="25.5" x14ac:dyDescent="0.2">
      <c r="A519" s="5">
        <v>505</v>
      </c>
      <c r="B519" s="103" t="str">
        <f>IF(SUM(B520:B583)&gt;0,1,"")</f>
        <v/>
      </c>
      <c r="C519" s="97" t="str">
        <f ca="1">C1&amp;". Электромонтажные  работы"</f>
        <v>15. Электромонтажные  работы</v>
      </c>
      <c r="D519" s="98" t="s">
        <v>804</v>
      </c>
      <c r="E519" s="107" t="s">
        <v>531</v>
      </c>
      <c r="F519" s="99" t="s">
        <v>805</v>
      </c>
      <c r="G519" s="110" t="s">
        <v>578</v>
      </c>
      <c r="H519" s="20"/>
    </row>
    <row r="520" spans="1:8" ht="38.25" x14ac:dyDescent="0.2">
      <c r="A520" s="5">
        <v>506</v>
      </c>
      <c r="B520" s="153"/>
      <c r="C520" s="84" t="str">
        <f>Цены!B510</f>
        <v>Штробление кирпичных/гипсолитовых/пеноблочных стен под элкабель</v>
      </c>
      <c r="D520" s="85" t="str">
        <f>Цены!C510</f>
        <v>м/п</v>
      </c>
      <c r="E520" s="152">
        <f>$D$9</f>
        <v>0</v>
      </c>
      <c r="F520" s="86">
        <f>Цены!E510</f>
        <v>450</v>
      </c>
      <c r="G520" s="111">
        <f t="shared" ref="G520:G551" si="46">E520*F520</f>
        <v>0</v>
      </c>
      <c r="H520" s="20"/>
    </row>
    <row r="521" spans="1:8" x14ac:dyDescent="0.2">
      <c r="A521" s="5">
        <v>507</v>
      </c>
      <c r="B521" s="153"/>
      <c r="C521" s="84" t="str">
        <f>Цены!B511</f>
        <v>Штробление бетонных стен под элкабель</v>
      </c>
      <c r="D521" s="85" t="str">
        <f>Цены!C511</f>
        <v>м/п</v>
      </c>
      <c r="E521" s="152">
        <v>40</v>
      </c>
      <c r="F521" s="86">
        <f>Цены!E511</f>
        <v>780</v>
      </c>
      <c r="G521" s="111">
        <f t="shared" si="46"/>
        <v>31200</v>
      </c>
      <c r="H521" s="20"/>
    </row>
    <row r="522" spans="1:8" x14ac:dyDescent="0.2">
      <c r="A522" s="5">
        <v>508</v>
      </c>
      <c r="B522" s="153"/>
      <c r="C522" s="84" t="str">
        <f>Цены!B512</f>
        <v>Заделка штроб</v>
      </c>
      <c r="D522" s="85" t="str">
        <f>Цены!C512</f>
        <v>м/п</v>
      </c>
      <c r="E522" s="152">
        <v>40</v>
      </c>
      <c r="F522" s="86">
        <f>Цены!E512</f>
        <v>108</v>
      </c>
      <c r="G522" s="111">
        <f t="shared" si="46"/>
        <v>4320</v>
      </c>
      <c r="H522" s="20"/>
    </row>
    <row r="523" spans="1:8" x14ac:dyDescent="0.2">
      <c r="A523" s="5">
        <v>509</v>
      </c>
      <c r="B523" s="153"/>
      <c r="C523" s="84" t="str">
        <f>Цены!B513</f>
        <v xml:space="preserve">Высверливание чаши под подрозетник в бетоне </v>
      </c>
      <c r="D523" s="85" t="str">
        <f>Цены!C513</f>
        <v>шт.</v>
      </c>
      <c r="E523" s="152">
        <v>35</v>
      </c>
      <c r="F523" s="86">
        <f>Цены!E513</f>
        <v>780</v>
      </c>
      <c r="G523" s="111">
        <f t="shared" si="46"/>
        <v>27300</v>
      </c>
      <c r="H523" s="20"/>
    </row>
    <row r="524" spans="1:8" ht="25.5" x14ac:dyDescent="0.2">
      <c r="A524" s="5">
        <v>510</v>
      </c>
      <c r="B524" s="153"/>
      <c r="C524" s="84" t="str">
        <f>Цены!B514</f>
        <v xml:space="preserve">Высверливание чаши под подрозетник в гипсолите/Пеноблоке </v>
      </c>
      <c r="D524" s="85" t="str">
        <f>Цены!C514</f>
        <v>шт.</v>
      </c>
      <c r="E524" s="152">
        <v>1</v>
      </c>
      <c r="F524" s="86">
        <f>Цены!E514</f>
        <v>420</v>
      </c>
      <c r="G524" s="111">
        <f t="shared" si="46"/>
        <v>420</v>
      </c>
      <c r="H524" s="20"/>
    </row>
    <row r="525" spans="1:8" x14ac:dyDescent="0.2">
      <c r="A525" s="5">
        <v>511</v>
      </c>
      <c r="B525" s="153"/>
      <c r="C525" s="84" t="str">
        <f>Цены!B515</f>
        <v>Высверливание отверстия под подрозетник в ГКЛ</v>
      </c>
      <c r="D525" s="85" t="str">
        <f>Цены!C515</f>
        <v>шт.</v>
      </c>
      <c r="E525" s="152">
        <v>1</v>
      </c>
      <c r="F525" s="86">
        <f>Цены!E515</f>
        <v>381</v>
      </c>
      <c r="G525" s="111">
        <f t="shared" si="46"/>
        <v>381</v>
      </c>
      <c r="H525" s="20"/>
    </row>
    <row r="526" spans="1:8" x14ac:dyDescent="0.2">
      <c r="A526" s="5">
        <v>512</v>
      </c>
      <c r="B526" s="153"/>
      <c r="C526" s="84" t="str">
        <f>Цены!B516</f>
        <v xml:space="preserve">Высверливание чаши под подрозетник в кирпиче </v>
      </c>
      <c r="D526" s="85" t="str">
        <f>Цены!C516</f>
        <v>шт.</v>
      </c>
      <c r="E526" s="152">
        <v>1</v>
      </c>
      <c r="F526" s="86">
        <f>Цены!E516</f>
        <v>668</v>
      </c>
      <c r="G526" s="111">
        <f t="shared" si="46"/>
        <v>668</v>
      </c>
      <c r="H526" s="20"/>
    </row>
    <row r="527" spans="1:8" x14ac:dyDescent="0.2">
      <c r="A527" s="5">
        <v>513</v>
      </c>
      <c r="B527" s="153"/>
      <c r="C527" s="84" t="str">
        <f>Цены!B517</f>
        <v xml:space="preserve">Установка подрозетника </v>
      </c>
      <c r="D527" s="85" t="str">
        <f>Цены!C517</f>
        <v>шт.</v>
      </c>
      <c r="E527" s="152">
        <v>35</v>
      </c>
      <c r="F527" s="86">
        <f>Цены!E517</f>
        <v>186</v>
      </c>
      <c r="G527" s="111">
        <f t="shared" si="46"/>
        <v>6510</v>
      </c>
      <c r="H527" s="20"/>
    </row>
    <row r="528" spans="1:8" x14ac:dyDescent="0.2">
      <c r="A528" s="5">
        <v>514</v>
      </c>
      <c r="B528" s="153"/>
      <c r="C528" s="84" t="str">
        <f>Цены!B518</f>
        <v>Установка механизма, панели электроточки</v>
      </c>
      <c r="D528" s="85" t="str">
        <f>Цены!C518</f>
        <v>шт.</v>
      </c>
      <c r="E528" s="152">
        <v>35</v>
      </c>
      <c r="F528" s="86">
        <f>Цены!E518</f>
        <v>638</v>
      </c>
      <c r="G528" s="111">
        <f t="shared" si="46"/>
        <v>22330</v>
      </c>
      <c r="H528" s="20"/>
    </row>
    <row r="529" spans="1:8" x14ac:dyDescent="0.2">
      <c r="A529" s="5">
        <v>515</v>
      </c>
      <c r="B529" s="153"/>
      <c r="C529" s="84" t="str">
        <f>Цены!B519</f>
        <v>Установка электроточки накладной</v>
      </c>
      <c r="D529" s="85" t="str">
        <f>Цены!C519</f>
        <v>шт.</v>
      </c>
      <c r="E529" s="152">
        <v>1</v>
      </c>
      <c r="F529" s="86">
        <f>Цены!E519</f>
        <v>488</v>
      </c>
      <c r="G529" s="111">
        <f t="shared" si="46"/>
        <v>488</v>
      </c>
      <c r="H529" s="20"/>
    </row>
    <row r="530" spans="1:8" x14ac:dyDescent="0.2">
      <c r="A530" s="5">
        <v>516</v>
      </c>
      <c r="B530" s="153"/>
      <c r="C530" s="84" t="str">
        <f>Цены!B520</f>
        <v>Установка диммера</v>
      </c>
      <c r="D530" s="85" t="str">
        <f>Цены!C520</f>
        <v>шт.</v>
      </c>
      <c r="E530" s="152">
        <v>1</v>
      </c>
      <c r="F530" s="86">
        <f>Цены!E520</f>
        <v>983</v>
      </c>
      <c r="G530" s="111">
        <f t="shared" si="46"/>
        <v>983</v>
      </c>
      <c r="H530" s="20"/>
    </row>
    <row r="531" spans="1:8" x14ac:dyDescent="0.2">
      <c r="A531" s="5">
        <v>517</v>
      </c>
      <c r="B531" s="153"/>
      <c r="C531" s="84" t="str">
        <f>Цены!B521</f>
        <v xml:space="preserve">Установка перекрестного выключателя </v>
      </c>
      <c r="D531" s="85" t="str">
        <f>Цены!C521</f>
        <v>шт.</v>
      </c>
      <c r="E531" s="152">
        <v>1</v>
      </c>
      <c r="F531" s="86">
        <f>Цены!E521</f>
        <v>1028</v>
      </c>
      <c r="G531" s="111">
        <f t="shared" si="46"/>
        <v>1028</v>
      </c>
      <c r="H531" s="20"/>
    </row>
    <row r="532" spans="1:8" x14ac:dyDescent="0.2">
      <c r="A532" s="5">
        <v>518</v>
      </c>
      <c r="B532" s="153"/>
      <c r="C532" s="84" t="str">
        <f>Цены!B522</f>
        <v xml:space="preserve">Установка проходного выключателя </v>
      </c>
      <c r="D532" s="85" t="str">
        <f>Цены!C522</f>
        <v>шт.</v>
      </c>
      <c r="E532" s="152">
        <v>1</v>
      </c>
      <c r="F532" s="86">
        <f>Цены!E522</f>
        <v>713</v>
      </c>
      <c r="G532" s="111">
        <f t="shared" si="46"/>
        <v>713</v>
      </c>
      <c r="H532" s="20"/>
    </row>
    <row r="533" spans="1:8" ht="25.5" x14ac:dyDescent="0.2">
      <c r="A533" s="5">
        <v>519</v>
      </c>
      <c r="B533" s="153"/>
      <c r="C533" s="84" t="str">
        <f>Цены!B523</f>
        <v>Установка проходного 2х клавишного выключателя</v>
      </c>
      <c r="D533" s="85" t="str">
        <f>Цены!C523</f>
        <v>шт.</v>
      </c>
      <c r="E533" s="152">
        <v>1</v>
      </c>
      <c r="F533" s="86">
        <f>Цены!E523</f>
        <v>912</v>
      </c>
      <c r="G533" s="111">
        <f t="shared" si="46"/>
        <v>912</v>
      </c>
      <c r="H533" s="20"/>
    </row>
    <row r="534" spans="1:8" ht="25.5" x14ac:dyDescent="0.2">
      <c r="A534" s="5">
        <v>520</v>
      </c>
      <c r="B534" s="153"/>
      <c r="C534" s="84" t="str">
        <f>Цены!B524</f>
        <v xml:space="preserve">Установка проходного 3х клавишного выключателя </v>
      </c>
      <c r="D534" s="85" t="str">
        <f>Цены!C524</f>
        <v>шт.</v>
      </c>
      <c r="E534" s="152">
        <v>1</v>
      </c>
      <c r="F534" s="86">
        <f>Цены!E524</f>
        <v>954</v>
      </c>
      <c r="G534" s="111">
        <f t="shared" si="46"/>
        <v>954</v>
      </c>
      <c r="H534" s="20"/>
    </row>
    <row r="535" spans="1:8" x14ac:dyDescent="0.2">
      <c r="A535" s="5">
        <v>521</v>
      </c>
      <c r="B535" s="153"/>
      <c r="C535" s="84" t="str">
        <f>Цены!B525</f>
        <v>Установка электроточки в ГКЛ</v>
      </c>
      <c r="D535" s="85" t="str">
        <f>Цены!C525</f>
        <v>шт.</v>
      </c>
      <c r="E535" s="152">
        <v>1</v>
      </c>
      <c r="F535" s="86">
        <f>Цены!E525</f>
        <v>612</v>
      </c>
      <c r="G535" s="111">
        <f t="shared" si="46"/>
        <v>612</v>
      </c>
      <c r="H535" s="20"/>
    </row>
    <row r="536" spans="1:8" x14ac:dyDescent="0.2">
      <c r="A536" s="5">
        <v>522</v>
      </c>
      <c r="B536" s="153"/>
      <c r="C536" s="84" t="str">
        <f>Цены!B526</f>
        <v>Установка 3х фазной розетки накладной</v>
      </c>
      <c r="D536" s="85" t="str">
        <f>Цены!C526</f>
        <v>шт.</v>
      </c>
      <c r="E536" s="152">
        <v>1</v>
      </c>
      <c r="F536" s="86">
        <f>Цены!E526</f>
        <v>702</v>
      </c>
      <c r="G536" s="111">
        <f t="shared" si="46"/>
        <v>702</v>
      </c>
      <c r="H536" s="20"/>
    </row>
    <row r="537" spans="1:8" x14ac:dyDescent="0.2">
      <c r="A537" s="5">
        <v>523</v>
      </c>
      <c r="B537" s="153"/>
      <c r="C537" s="84" t="str">
        <f>Цены!B527</f>
        <v>Установка светильника трекового</v>
      </c>
      <c r="D537" s="85" t="str">
        <f>Цены!C527</f>
        <v>шт.</v>
      </c>
      <c r="E537" s="152">
        <v>6</v>
      </c>
      <c r="F537" s="86">
        <f>Цены!E527</f>
        <v>518</v>
      </c>
      <c r="G537" s="111">
        <f t="shared" si="46"/>
        <v>3108</v>
      </c>
      <c r="H537" s="20"/>
    </row>
    <row r="538" spans="1:8" ht="25.5" x14ac:dyDescent="0.2">
      <c r="A538" s="5">
        <v>524</v>
      </c>
      <c r="B538" s="153"/>
      <c r="C538" s="84" t="str">
        <f>Цены!B528</f>
        <v>Установка 3х фазной розетки внутренней установки</v>
      </c>
      <c r="D538" s="85" t="str">
        <f>Цены!C528</f>
        <v>шт.</v>
      </c>
      <c r="E538" s="152">
        <v>1</v>
      </c>
      <c r="F538" s="86">
        <f>Цены!E528</f>
        <v>1053</v>
      </c>
      <c r="G538" s="111">
        <f t="shared" si="46"/>
        <v>1053</v>
      </c>
      <c r="H538" s="20"/>
    </row>
    <row r="539" spans="1:8" x14ac:dyDescent="0.2">
      <c r="A539" s="5">
        <v>525</v>
      </c>
      <c r="B539" s="153"/>
      <c r="C539" s="84" t="str">
        <f>Цены!B529</f>
        <v>Монтаж встраиваемого линейного освещения</v>
      </c>
      <c r="D539" s="85" t="str">
        <f>Цены!C529</f>
        <v>м/п</v>
      </c>
      <c r="E539" s="152">
        <f>$D$9</f>
        <v>0</v>
      </c>
      <c r="F539" s="86">
        <f>Цены!E529</f>
        <v>5961</v>
      </c>
      <c r="G539" s="111">
        <f t="shared" si="46"/>
        <v>0</v>
      </c>
      <c r="H539" s="20"/>
    </row>
    <row r="540" spans="1:8" ht="25.5" x14ac:dyDescent="0.2">
      <c r="A540" s="5">
        <v>526</v>
      </c>
      <c r="B540" s="153"/>
      <c r="C540" s="84" t="str">
        <f>Цены!B530</f>
        <v>Установка трекового освещения (без монтажа осветительных приборов)</v>
      </c>
      <c r="D540" s="85" t="str">
        <f>Цены!C530</f>
        <v>м/п</v>
      </c>
      <c r="E540" s="152">
        <v>6</v>
      </c>
      <c r="F540" s="86">
        <f>Цены!E530</f>
        <v>498</v>
      </c>
      <c r="G540" s="111">
        <f t="shared" si="46"/>
        <v>2988</v>
      </c>
      <c r="H540" s="20"/>
    </row>
    <row r="541" spans="1:8" x14ac:dyDescent="0.2">
      <c r="A541" s="5">
        <v>527</v>
      </c>
      <c r="B541" s="153"/>
      <c r="C541" s="84" t="str">
        <f>Цены!B531</f>
        <v>Установка люстры (без сборки)</v>
      </c>
      <c r="D541" s="85" t="str">
        <f>Цены!C531</f>
        <v>шт.</v>
      </c>
      <c r="E541" s="152">
        <v>1</v>
      </c>
      <c r="F541" s="86">
        <f>Цены!E531</f>
        <v>2168</v>
      </c>
      <c r="G541" s="111">
        <f t="shared" si="46"/>
        <v>2168</v>
      </c>
      <c r="H541" s="20"/>
    </row>
    <row r="542" spans="1:8" ht="25.5" x14ac:dyDescent="0.2">
      <c r="A542" s="5">
        <v>528</v>
      </c>
      <c r="B542" s="153"/>
      <c r="C542" s="84" t="str">
        <f>Цены!B532</f>
        <v>Установка встраиваемых светильников под окраску</v>
      </c>
      <c r="D542" s="85" t="str">
        <f>Цены!C532</f>
        <v>шт.</v>
      </c>
      <c r="E542" s="152">
        <v>1</v>
      </c>
      <c r="F542" s="86">
        <f>Цены!E532</f>
        <v>2670</v>
      </c>
      <c r="G542" s="111">
        <f t="shared" si="46"/>
        <v>2670</v>
      </c>
      <c r="H542" s="20"/>
    </row>
    <row r="543" spans="1:8" x14ac:dyDescent="0.2">
      <c r="A543" s="5">
        <v>529</v>
      </c>
      <c r="B543" s="153"/>
      <c r="C543" s="84" t="str">
        <f>Цены!B533</f>
        <v>Установка светильников точечных</v>
      </c>
      <c r="D543" s="85" t="str">
        <f>Цены!C533</f>
        <v>шт.</v>
      </c>
      <c r="E543" s="152">
        <v>6</v>
      </c>
      <c r="F543" s="86">
        <f>Цены!E533</f>
        <v>450</v>
      </c>
      <c r="G543" s="111">
        <f t="shared" si="46"/>
        <v>2700</v>
      </c>
      <c r="H543" s="20"/>
    </row>
    <row r="544" spans="1:8" x14ac:dyDescent="0.2">
      <c r="A544" s="5">
        <v>530</v>
      </c>
      <c r="B544" s="153"/>
      <c r="C544" s="84" t="str">
        <f>Цены!B534</f>
        <v>Установка светильника настенного,бра</v>
      </c>
      <c r="D544" s="85" t="str">
        <f>Цены!C534</f>
        <v>шт.</v>
      </c>
      <c r="E544" s="152">
        <v>1</v>
      </c>
      <c r="F544" s="86">
        <f>Цены!E534</f>
        <v>956</v>
      </c>
      <c r="G544" s="111">
        <f t="shared" si="46"/>
        <v>956</v>
      </c>
      <c r="H544" s="20"/>
    </row>
    <row r="545" spans="1:8" x14ac:dyDescent="0.2">
      <c r="A545" s="5">
        <v>531</v>
      </c>
      <c r="B545" s="153"/>
      <c r="C545" s="84" t="str">
        <f>Цены!B535</f>
        <v>Установка светодиодной ленты</v>
      </c>
      <c r="D545" s="85" t="str">
        <f>Цены!C535</f>
        <v>м/п</v>
      </c>
      <c r="E545" s="152">
        <v>8</v>
      </c>
      <c r="F545" s="86">
        <f>Цены!E535</f>
        <v>563</v>
      </c>
      <c r="G545" s="111">
        <f t="shared" si="46"/>
        <v>4504</v>
      </c>
      <c r="H545" s="20"/>
    </row>
    <row r="546" spans="1:8" ht="25.5" x14ac:dyDescent="0.2">
      <c r="A546" s="5">
        <v>532</v>
      </c>
      <c r="B546" s="153"/>
      <c r="C546" s="84" t="str">
        <f>Цены!B536</f>
        <v>Установка светодиодной ленты в алюминиевом коробе</v>
      </c>
      <c r="D546" s="85" t="str">
        <f>Цены!C536</f>
        <v>м/п</v>
      </c>
      <c r="E546" s="152">
        <f>$D$9</f>
        <v>0</v>
      </c>
      <c r="F546" s="86">
        <f>Цены!E536</f>
        <v>623</v>
      </c>
      <c r="G546" s="111">
        <f t="shared" si="46"/>
        <v>0</v>
      </c>
      <c r="H546" s="20"/>
    </row>
    <row r="547" spans="1:8" x14ac:dyDescent="0.2">
      <c r="A547" s="5">
        <v>533</v>
      </c>
      <c r="B547" s="153"/>
      <c r="C547" s="84" t="str">
        <f>Цены!B537</f>
        <v xml:space="preserve">Прокладка кабеля в гофре </v>
      </c>
      <c r="D547" s="85" t="str">
        <f>Цены!C537</f>
        <v>м/п</v>
      </c>
      <c r="E547" s="152">
        <f>$D$9*6</f>
        <v>0</v>
      </c>
      <c r="F547" s="86">
        <f>Цены!E537</f>
        <v>570</v>
      </c>
      <c r="G547" s="111">
        <f t="shared" si="46"/>
        <v>0</v>
      </c>
      <c r="H547" s="20"/>
    </row>
    <row r="548" spans="1:8" x14ac:dyDescent="0.2">
      <c r="A548" s="5">
        <v>534</v>
      </c>
      <c r="B548" s="153"/>
      <c r="C548" s="84" t="str">
        <f>Цены!B538</f>
        <v>Прокладка кабеля</v>
      </c>
      <c r="D548" s="85" t="str">
        <f>Цены!C538</f>
        <v>м/п</v>
      </c>
      <c r="E548" s="152">
        <f>$D$9</f>
        <v>0</v>
      </c>
      <c r="F548" s="86">
        <f>Цены!E538</f>
        <v>375</v>
      </c>
      <c r="G548" s="111">
        <f t="shared" si="46"/>
        <v>0</v>
      </c>
      <c r="H548" s="20"/>
    </row>
    <row r="549" spans="1:8" x14ac:dyDescent="0.2">
      <c r="A549" s="5">
        <v>535</v>
      </c>
      <c r="B549" s="153"/>
      <c r="C549" s="84" t="str">
        <f>Цены!B539</f>
        <v>Прокладка кабеля телефонного/интернет UTP</v>
      </c>
      <c r="D549" s="85" t="str">
        <f>Цены!C539</f>
        <v>м/п</v>
      </c>
      <c r="E549" s="152">
        <v>1</v>
      </c>
      <c r="F549" s="86">
        <f>Цены!E539</f>
        <v>165</v>
      </c>
      <c r="G549" s="111">
        <f t="shared" si="46"/>
        <v>165</v>
      </c>
      <c r="H549" s="20"/>
    </row>
    <row r="550" spans="1:8" x14ac:dyDescent="0.2">
      <c r="A550" s="5">
        <v>536</v>
      </c>
      <c r="B550" s="153"/>
      <c r="C550" s="84" t="str">
        <f>Цены!B540</f>
        <v>Установка  кабель-канала</v>
      </c>
      <c r="D550" s="85" t="str">
        <f>Цены!C540</f>
        <v>м/п</v>
      </c>
      <c r="E550" s="152">
        <f>$D$9</f>
        <v>0</v>
      </c>
      <c r="F550" s="86">
        <f>Цены!E540</f>
        <v>180</v>
      </c>
      <c r="G550" s="111">
        <f t="shared" si="46"/>
        <v>0</v>
      </c>
      <c r="H550" s="20"/>
    </row>
    <row r="551" spans="1:8" x14ac:dyDescent="0.2">
      <c r="A551" s="5">
        <v>537</v>
      </c>
      <c r="B551" s="153"/>
      <c r="C551" s="84" t="str">
        <f>Цены!B541</f>
        <v>Монтаж кабельного лотка металл</v>
      </c>
      <c r="D551" s="85" t="str">
        <f>Цены!C541</f>
        <v>м/п</v>
      </c>
      <c r="E551" s="152">
        <v>1</v>
      </c>
      <c r="F551" s="86">
        <f>Цены!E541</f>
        <v>261</v>
      </c>
      <c r="G551" s="111">
        <f t="shared" si="46"/>
        <v>261</v>
      </c>
      <c r="H551" s="20"/>
    </row>
    <row r="552" spans="1:8" x14ac:dyDescent="0.2">
      <c r="A552" s="5">
        <v>538</v>
      </c>
      <c r="B552" s="153"/>
      <c r="C552" s="84" t="str">
        <f>Цены!B542</f>
        <v>Установка контроллера для светодиодной ленты</v>
      </c>
      <c r="D552" s="85" t="str">
        <f>Цены!C542</f>
        <v>шт.</v>
      </c>
      <c r="E552" s="152">
        <v>1</v>
      </c>
      <c r="F552" s="86">
        <f>Цены!E542</f>
        <v>1757</v>
      </c>
      <c r="G552" s="111">
        <f t="shared" ref="G552:G583" si="47">E552*F552</f>
        <v>1757</v>
      </c>
      <c r="H552" s="20"/>
    </row>
    <row r="553" spans="1:8" x14ac:dyDescent="0.2">
      <c r="A553" s="5">
        <v>539</v>
      </c>
      <c r="B553" s="153"/>
      <c r="C553" s="84" t="str">
        <f>Цены!B543</f>
        <v>Установка автоматического выключателя</v>
      </c>
      <c r="D553" s="85" t="str">
        <f>Цены!C543</f>
        <v>шт.</v>
      </c>
      <c r="E553" s="152">
        <v>8</v>
      </c>
      <c r="F553" s="86">
        <f>Цены!E543</f>
        <v>791</v>
      </c>
      <c r="G553" s="111">
        <f t="shared" si="47"/>
        <v>6328</v>
      </c>
      <c r="H553" s="20"/>
    </row>
    <row r="554" spans="1:8" x14ac:dyDescent="0.2">
      <c r="A554" s="5">
        <v>540</v>
      </c>
      <c r="B554" s="153"/>
      <c r="C554" s="84" t="str">
        <f>Цены!B544</f>
        <v>Установка дифф автоматического выключателя</v>
      </c>
      <c r="D554" s="85" t="str">
        <f>Цены!C544</f>
        <v>шт.</v>
      </c>
      <c r="E554" s="152">
        <v>3</v>
      </c>
      <c r="F554" s="86">
        <f>Цены!E544</f>
        <v>1218</v>
      </c>
      <c r="G554" s="111">
        <f t="shared" si="47"/>
        <v>3654</v>
      </c>
      <c r="H554" s="20"/>
    </row>
    <row r="555" spans="1:8" x14ac:dyDescent="0.2">
      <c r="A555" s="5">
        <v>541</v>
      </c>
      <c r="B555" s="153"/>
      <c r="C555" s="84" t="str">
        <f>Цены!B545</f>
        <v>Установка УЗО</v>
      </c>
      <c r="D555" s="85" t="str">
        <f>Цены!C545</f>
        <v>шт.</v>
      </c>
      <c r="E555" s="152">
        <v>3</v>
      </c>
      <c r="F555" s="86">
        <f>Цены!E545</f>
        <v>1389</v>
      </c>
      <c r="G555" s="111">
        <f t="shared" si="47"/>
        <v>4167</v>
      </c>
      <c r="H555" s="20"/>
    </row>
    <row r="556" spans="1:8" x14ac:dyDescent="0.2">
      <c r="A556" s="5">
        <v>542</v>
      </c>
      <c r="B556" s="153"/>
      <c r="C556" s="84" t="str">
        <f>Цены!B546</f>
        <v>Монтаж элщита накладного</v>
      </c>
      <c r="D556" s="85" t="str">
        <f>Цены!C546</f>
        <v>шт.</v>
      </c>
      <c r="E556" s="152">
        <v>1</v>
      </c>
      <c r="F556" s="86">
        <f>Цены!E546</f>
        <v>2636</v>
      </c>
      <c r="G556" s="111">
        <f t="shared" si="47"/>
        <v>2636</v>
      </c>
      <c r="H556" s="20"/>
    </row>
    <row r="557" spans="1:8" x14ac:dyDescent="0.2">
      <c r="A557" s="5">
        <v>543</v>
      </c>
      <c r="B557" s="153"/>
      <c r="C557" s="84" t="str">
        <f>Цены!B547</f>
        <v>Подключение к вводному щиту</v>
      </c>
      <c r="D557" s="85" t="str">
        <f>Цены!C547</f>
        <v>шт.</v>
      </c>
      <c r="E557" s="152">
        <v>1</v>
      </c>
      <c r="F557" s="86">
        <f>Цены!E547</f>
        <v>2265</v>
      </c>
      <c r="G557" s="111">
        <f t="shared" si="47"/>
        <v>2265</v>
      </c>
      <c r="H557" s="20"/>
    </row>
    <row r="558" spans="1:8" ht="25.5" x14ac:dyDescent="0.2">
      <c r="A558" s="5">
        <v>544</v>
      </c>
      <c r="B558" s="153"/>
      <c r="C558" s="84" t="str">
        <f>Цены!B548</f>
        <v>Соединение медных проводов пайкой+термоусадка</v>
      </c>
      <c r="D558" s="85" t="str">
        <f>Цены!C548</f>
        <v>шт.</v>
      </c>
      <c r="E558" s="152">
        <v>1</v>
      </c>
      <c r="F558" s="86">
        <f>Цены!E548</f>
        <v>510</v>
      </c>
      <c r="G558" s="111">
        <f t="shared" si="47"/>
        <v>510</v>
      </c>
      <c r="H558" s="20"/>
    </row>
    <row r="559" spans="1:8" x14ac:dyDescent="0.2">
      <c r="A559" s="5">
        <v>545</v>
      </c>
      <c r="B559" s="153"/>
      <c r="C559" s="84" t="str">
        <f>Цены!B549</f>
        <v>Наращивание кабеля (спайка + терм усадка)</v>
      </c>
      <c r="D559" s="85" t="str">
        <f>Цены!C549</f>
        <v>шт.</v>
      </c>
      <c r="E559" s="152">
        <v>1</v>
      </c>
      <c r="F559" s="86">
        <f>Цены!E549</f>
        <v>510</v>
      </c>
      <c r="G559" s="111">
        <f t="shared" si="47"/>
        <v>510</v>
      </c>
      <c r="H559" s="20"/>
    </row>
    <row r="560" spans="1:8" x14ac:dyDescent="0.2">
      <c r="A560" s="5">
        <v>546</v>
      </c>
      <c r="B560" s="153"/>
      <c r="C560" s="84" t="str">
        <f>Цены!B550</f>
        <v>Установка распределительной коробки накладной</v>
      </c>
      <c r="D560" s="85" t="str">
        <f>Цены!C550</f>
        <v>шт.</v>
      </c>
      <c r="E560" s="152">
        <v>1</v>
      </c>
      <c r="F560" s="86">
        <f>Цены!E550</f>
        <v>855</v>
      </c>
      <c r="G560" s="111">
        <f t="shared" si="47"/>
        <v>855</v>
      </c>
      <c r="H560" s="20"/>
    </row>
    <row r="561" spans="1:8" ht="25.5" x14ac:dyDescent="0.2">
      <c r="A561" s="5">
        <v>547</v>
      </c>
      <c r="B561" s="153"/>
      <c r="C561" s="84" t="str">
        <f>Цены!B551</f>
        <v>Монтаж элщита до 6 автоматов кирпичной стене (ПГП,пеноблок)</v>
      </c>
      <c r="D561" s="85" t="str">
        <f>Цены!C551</f>
        <v>шт.</v>
      </c>
      <c r="E561" s="152">
        <v>1</v>
      </c>
      <c r="F561" s="86">
        <f>Цены!E551</f>
        <v>2847</v>
      </c>
      <c r="G561" s="111">
        <f t="shared" si="47"/>
        <v>2847</v>
      </c>
      <c r="H561" s="20"/>
    </row>
    <row r="562" spans="1:8" ht="25.5" x14ac:dyDescent="0.2">
      <c r="A562" s="5">
        <v>548</v>
      </c>
      <c r="B562" s="153"/>
      <c r="C562" s="84" t="str">
        <f>Цены!B552</f>
        <v>Монтаж элщита до 16 автоматов в кирпичной стене (ПГП,пеноблок)</v>
      </c>
      <c r="D562" s="85" t="str">
        <f>Цены!C552</f>
        <v>шт.</v>
      </c>
      <c r="E562" s="152">
        <v>1</v>
      </c>
      <c r="F562" s="86">
        <f>Цены!E552</f>
        <v>3618</v>
      </c>
      <c r="G562" s="111">
        <f t="shared" si="47"/>
        <v>3618</v>
      </c>
      <c r="H562" s="20"/>
    </row>
    <row r="563" spans="1:8" ht="25.5" x14ac:dyDescent="0.2">
      <c r="A563" s="5">
        <v>549</v>
      </c>
      <c r="B563" s="153"/>
      <c r="C563" s="84" t="str">
        <f>Цены!B553</f>
        <v>Монтаж элщита до 24 автоматов в кирпичной стене  (ПГП,пеноблок)</v>
      </c>
      <c r="D563" s="85" t="str">
        <f>Цены!C553</f>
        <v>шт.</v>
      </c>
      <c r="E563" s="152">
        <v>1</v>
      </c>
      <c r="F563" s="86">
        <f>Цены!E553</f>
        <v>4392</v>
      </c>
      <c r="G563" s="111">
        <f t="shared" si="47"/>
        <v>4392</v>
      </c>
      <c r="H563" s="20"/>
    </row>
    <row r="564" spans="1:8" ht="25.5" x14ac:dyDescent="0.2">
      <c r="A564" s="5">
        <v>550</v>
      </c>
      <c r="B564" s="153"/>
      <c r="C564" s="84" t="str">
        <f>Цены!B554</f>
        <v>Монтаж элщита свыше 24 автоматов в кирпичной стене  (ПГП,пеноблок)</v>
      </c>
      <c r="D564" s="85" t="str">
        <f>Цены!C554</f>
        <v>шт.</v>
      </c>
      <c r="E564" s="152">
        <v>1</v>
      </c>
      <c r="F564" s="86">
        <f>Цены!E554</f>
        <v>8700</v>
      </c>
      <c r="G564" s="111">
        <f t="shared" si="47"/>
        <v>8700</v>
      </c>
      <c r="H564" s="20"/>
    </row>
    <row r="565" spans="1:8" x14ac:dyDescent="0.2">
      <c r="A565" s="5">
        <v>551</v>
      </c>
      <c r="B565" s="153"/>
      <c r="C565" s="84" t="str">
        <f>Цены!B555</f>
        <v>Монтаж элщита до 6 автоматов в бетонной стене</v>
      </c>
      <c r="D565" s="85" t="str">
        <f>Цены!C555</f>
        <v>шт.</v>
      </c>
      <c r="E565" s="152">
        <v>1</v>
      </c>
      <c r="F565" s="86">
        <f>Цены!E555</f>
        <v>4317</v>
      </c>
      <c r="G565" s="111">
        <f t="shared" si="47"/>
        <v>4317</v>
      </c>
      <c r="H565" s="20"/>
    </row>
    <row r="566" spans="1:8" x14ac:dyDescent="0.2">
      <c r="A566" s="5">
        <v>552</v>
      </c>
      <c r="B566" s="153"/>
      <c r="C566" s="84" t="str">
        <f>Цены!B556</f>
        <v>Монтаж элщита до 12 автоматов в бетонной стене</v>
      </c>
      <c r="D566" s="85" t="str">
        <f>Цены!C556</f>
        <v>шт.</v>
      </c>
      <c r="E566" s="152">
        <v>1</v>
      </c>
      <c r="F566" s="86">
        <f>Цены!E556</f>
        <v>5013</v>
      </c>
      <c r="G566" s="111">
        <f t="shared" si="47"/>
        <v>5013</v>
      </c>
      <c r="H566" s="20"/>
    </row>
    <row r="567" spans="1:8" x14ac:dyDescent="0.2">
      <c r="A567" s="5">
        <v>553</v>
      </c>
      <c r="B567" s="153"/>
      <c r="C567" s="84" t="str">
        <f>Цены!B557</f>
        <v>Монтаж элщита до 18 автоматов в бетонной стене</v>
      </c>
      <c r="D567" s="85" t="str">
        <f>Цены!C557</f>
        <v>шт.</v>
      </c>
      <c r="E567" s="152">
        <v>1</v>
      </c>
      <c r="F567" s="86">
        <f>Цены!E557</f>
        <v>5718</v>
      </c>
      <c r="G567" s="111">
        <f t="shared" si="47"/>
        <v>5718</v>
      </c>
      <c r="H567" s="20"/>
    </row>
    <row r="568" spans="1:8" x14ac:dyDescent="0.2">
      <c r="A568" s="5">
        <v>554</v>
      </c>
      <c r="B568" s="153"/>
      <c r="C568" s="84" t="str">
        <f>Цены!B558</f>
        <v>Монтаж элщита до 24 автоматов в бетонной стене</v>
      </c>
      <c r="D568" s="85" t="str">
        <f>Цены!C558</f>
        <v>шт.</v>
      </c>
      <c r="E568" s="152">
        <v>1</v>
      </c>
      <c r="F568" s="86">
        <f>Цены!E558</f>
        <v>7674</v>
      </c>
      <c r="G568" s="111">
        <f t="shared" si="47"/>
        <v>7674</v>
      </c>
      <c r="H568" s="20"/>
    </row>
    <row r="569" spans="1:8" ht="25.5" x14ac:dyDescent="0.2">
      <c r="A569" s="5">
        <v>555</v>
      </c>
      <c r="B569" s="153"/>
      <c r="C569" s="84" t="str">
        <f>Цены!B559</f>
        <v>Монтаж элщита свыше 24 автоматов в бетонной стене</v>
      </c>
      <c r="D569" s="85" t="str">
        <f>Цены!C559</f>
        <v>шт.</v>
      </c>
      <c r="E569" s="152">
        <v>1</v>
      </c>
      <c r="F569" s="86">
        <f>Цены!E559</f>
        <v>15300</v>
      </c>
      <c r="G569" s="111">
        <f t="shared" si="47"/>
        <v>15300</v>
      </c>
      <c r="H569" s="20"/>
    </row>
    <row r="570" spans="1:8" x14ac:dyDescent="0.2">
      <c r="A570" s="5">
        <v>556</v>
      </c>
      <c r="B570" s="153"/>
      <c r="C570" s="84" t="str">
        <f>Цены!B560</f>
        <v>Комплексное расключение слаботочного щита</v>
      </c>
      <c r="D570" s="85" t="str">
        <f>Цены!C560</f>
        <v>шт.</v>
      </c>
      <c r="E570" s="152">
        <v>1</v>
      </c>
      <c r="F570" s="86">
        <f>Цены!E560</f>
        <v>2310</v>
      </c>
      <c r="G570" s="111">
        <f t="shared" si="47"/>
        <v>2310</v>
      </c>
      <c r="H570" s="20"/>
    </row>
    <row r="571" spans="1:8" x14ac:dyDescent="0.2">
      <c r="A571" s="5">
        <v>557</v>
      </c>
      <c r="B571" s="153"/>
      <c r="C571" s="84" t="str">
        <f>Цены!B561</f>
        <v>Прозвонка электрики (точка)</v>
      </c>
      <c r="D571" s="85" t="str">
        <f>Цены!C561</f>
        <v>шт.</v>
      </c>
      <c r="E571" s="152">
        <v>1</v>
      </c>
      <c r="F571" s="86">
        <f>Цены!E561</f>
        <v>249</v>
      </c>
      <c r="G571" s="111">
        <f t="shared" si="47"/>
        <v>249</v>
      </c>
      <c r="H571" s="20"/>
    </row>
    <row r="572" spans="1:8" x14ac:dyDescent="0.2">
      <c r="A572" s="5">
        <v>558</v>
      </c>
      <c r="B572" s="153"/>
      <c r="C572" s="84" t="str">
        <f>Цены!B562</f>
        <v>Установка  вентилятора</v>
      </c>
      <c r="D572" s="85" t="str">
        <f>Цены!C562</f>
        <v>шт.</v>
      </c>
      <c r="E572" s="152">
        <v>1</v>
      </c>
      <c r="F572" s="86">
        <f>Цены!E562</f>
        <v>942</v>
      </c>
      <c r="G572" s="111">
        <f t="shared" si="47"/>
        <v>942</v>
      </c>
      <c r="H572" s="20"/>
    </row>
    <row r="573" spans="1:8" x14ac:dyDescent="0.2">
      <c r="A573" s="5">
        <v>559</v>
      </c>
      <c r="B573" s="153"/>
      <c r="C573" s="84" t="str">
        <f>Цены!B563</f>
        <v xml:space="preserve">Установка конвектора электрического </v>
      </c>
      <c r="D573" s="85" t="str">
        <f>Цены!C563</f>
        <v>шт.</v>
      </c>
      <c r="E573" s="152">
        <v>1</v>
      </c>
      <c r="F573" s="86">
        <f>Цены!E563</f>
        <v>1779</v>
      </c>
      <c r="G573" s="111">
        <f t="shared" si="47"/>
        <v>1779</v>
      </c>
      <c r="H573" s="20"/>
    </row>
    <row r="574" spans="1:8" x14ac:dyDescent="0.2">
      <c r="A574" s="5">
        <v>560</v>
      </c>
      <c r="B574" s="153"/>
      <c r="C574" s="84" t="str">
        <f>Цены!B564</f>
        <v>Установка звонка</v>
      </c>
      <c r="D574" s="85" t="str">
        <f>Цены!C564</f>
        <v>шт.</v>
      </c>
      <c r="E574" s="152">
        <v>1</v>
      </c>
      <c r="F574" s="86">
        <f>Цены!E564</f>
        <v>624</v>
      </c>
      <c r="G574" s="111">
        <f t="shared" si="47"/>
        <v>624</v>
      </c>
      <c r="H574" s="20"/>
    </row>
    <row r="575" spans="1:8" x14ac:dyDescent="0.2">
      <c r="A575" s="5">
        <v>561</v>
      </c>
      <c r="B575" s="153"/>
      <c r="C575" s="84" t="str">
        <f>Цены!B565</f>
        <v>Установка домофона (на старое место)</v>
      </c>
      <c r="D575" s="85" t="str">
        <f>Цены!C565</f>
        <v>шт.</v>
      </c>
      <c r="E575" s="152">
        <v>1</v>
      </c>
      <c r="F575" s="86">
        <f>Цены!E565</f>
        <v>890</v>
      </c>
      <c r="G575" s="111">
        <f t="shared" si="47"/>
        <v>890</v>
      </c>
      <c r="H575" s="20"/>
    </row>
    <row r="576" spans="1:8" x14ac:dyDescent="0.2">
      <c r="A576" s="5">
        <v>562</v>
      </c>
      <c r="B576" s="153"/>
      <c r="C576" s="84" t="str">
        <f>Цены!B566</f>
        <v>Устройство инфракрасного теплого пола</v>
      </c>
      <c r="D576" s="85" t="str">
        <f>Цены!C566</f>
        <v>м2</v>
      </c>
      <c r="E576" s="152">
        <v>1</v>
      </c>
      <c r="F576" s="86">
        <f>Цены!E566</f>
        <v>1404</v>
      </c>
      <c r="G576" s="111">
        <f t="shared" si="47"/>
        <v>1404</v>
      </c>
      <c r="H576" s="20"/>
    </row>
    <row r="577" spans="1:8" x14ac:dyDescent="0.2">
      <c r="A577" s="5">
        <v>563</v>
      </c>
      <c r="B577" s="153"/>
      <c r="C577" s="84" t="str">
        <f>Цены!B567</f>
        <v>Установка терморегулятора под теплый пол</v>
      </c>
      <c r="D577" s="85" t="str">
        <f>Цены!C567</f>
        <v>шт.</v>
      </c>
      <c r="E577" s="152">
        <v>1</v>
      </c>
      <c r="F577" s="86">
        <f>Цены!E567</f>
        <v>1758</v>
      </c>
      <c r="G577" s="111">
        <f t="shared" si="47"/>
        <v>1758</v>
      </c>
      <c r="H577" s="20"/>
    </row>
    <row r="578" spans="1:8" ht="25.5" x14ac:dyDescent="0.2">
      <c r="A578" s="5">
        <v>564</v>
      </c>
      <c r="B578" s="153"/>
      <c r="C578" s="84" t="str">
        <f>Цены!B568</f>
        <v>Устройство теплого пола из карбоновых матов (кабель)</v>
      </c>
      <c r="D578" s="85" t="str">
        <f>Цены!C568</f>
        <v>м2</v>
      </c>
      <c r="E578" s="152">
        <v>1</v>
      </c>
      <c r="F578" s="86">
        <f>Цены!E568</f>
        <v>1581</v>
      </c>
      <c r="G578" s="111">
        <f t="shared" si="47"/>
        <v>1581</v>
      </c>
      <c r="H578" s="20"/>
    </row>
    <row r="579" spans="1:8" x14ac:dyDescent="0.2">
      <c r="A579" s="5">
        <v>565</v>
      </c>
      <c r="B579" s="153"/>
      <c r="C579" s="84" t="str">
        <f>Цены!B569</f>
        <v xml:space="preserve">Составление однолинейной схемы до 16 модулей  </v>
      </c>
      <c r="D579" s="85" t="str">
        <f>Цены!C569</f>
        <v>шт.</v>
      </c>
      <c r="E579" s="152">
        <v>1</v>
      </c>
      <c r="F579" s="86">
        <f>Цены!E569</f>
        <v>7500</v>
      </c>
      <c r="G579" s="111">
        <f t="shared" si="47"/>
        <v>7500</v>
      </c>
      <c r="H579" s="20"/>
    </row>
    <row r="580" spans="1:8" ht="25.5" x14ac:dyDescent="0.2">
      <c r="A580" s="5">
        <v>566</v>
      </c>
      <c r="B580" s="153"/>
      <c r="C580" s="84" t="str">
        <f>Цены!B570</f>
        <v xml:space="preserve">Составление однолинейной схемы от 16 до 24 модулей  </v>
      </c>
      <c r="D580" s="85" t="str">
        <f>Цены!C570</f>
        <v>шт.</v>
      </c>
      <c r="E580" s="152">
        <v>1</v>
      </c>
      <c r="F580" s="86">
        <f>Цены!E570</f>
        <v>15000</v>
      </c>
      <c r="G580" s="111">
        <f t="shared" si="47"/>
        <v>15000</v>
      </c>
      <c r="H580" s="20"/>
    </row>
    <row r="581" spans="1:8" ht="25.5" x14ac:dyDescent="0.2">
      <c r="A581" s="5">
        <v>567</v>
      </c>
      <c r="B581" s="153"/>
      <c r="C581" s="84" t="str">
        <f>Цены!B571</f>
        <v>Составление однолинейной схемы от 24  до 36 модулей</v>
      </c>
      <c r="D581" s="85" t="str">
        <f>Цены!C571</f>
        <v>шт.</v>
      </c>
      <c r="E581" s="152">
        <v>1</v>
      </c>
      <c r="F581" s="86">
        <f>Цены!E571</f>
        <v>22500</v>
      </c>
      <c r="G581" s="111">
        <f t="shared" si="47"/>
        <v>22500</v>
      </c>
      <c r="H581" s="20"/>
    </row>
    <row r="582" spans="1:8" x14ac:dyDescent="0.2">
      <c r="A582" s="5">
        <v>568</v>
      </c>
      <c r="B582" s="153"/>
      <c r="C582" s="154" t="str">
        <f>Цены!B572</f>
        <v>&lt;Запасные строчки&gt;</v>
      </c>
      <c r="D582" s="155">
        <f>Цены!C572</f>
        <v>0</v>
      </c>
      <c r="E582" s="152"/>
      <c r="F582" s="156">
        <f>Цены!E572</f>
        <v>0</v>
      </c>
      <c r="G582" s="157">
        <f t="shared" si="47"/>
        <v>0</v>
      </c>
      <c r="H582" s="20"/>
    </row>
    <row r="583" spans="1:8" x14ac:dyDescent="0.2">
      <c r="A583" s="5">
        <v>569</v>
      </c>
      <c r="B583" s="153"/>
      <c r="C583" s="154" t="str">
        <f>Цены!B573</f>
        <v>&lt;Запасные строчки&gt;</v>
      </c>
      <c r="D583" s="155">
        <f>Цены!C573</f>
        <v>0</v>
      </c>
      <c r="E583" s="152"/>
      <c r="F583" s="156">
        <f>Цены!E573</f>
        <v>0</v>
      </c>
      <c r="G583" s="157">
        <f t="shared" si="47"/>
        <v>0</v>
      </c>
      <c r="H583" s="20"/>
    </row>
    <row r="584" spans="1:8" x14ac:dyDescent="0.2">
      <c r="A584" s="5">
        <v>570</v>
      </c>
      <c r="B584" s="5" t="str">
        <f>B519</f>
        <v/>
      </c>
      <c r="C584" s="433" t="s">
        <v>410</v>
      </c>
      <c r="D584" s="433"/>
      <c r="E584" s="433"/>
      <c r="F584" s="433"/>
      <c r="G584" s="112">
        <f>SUMIF(B520:B583,1,G520:G583)</f>
        <v>0</v>
      </c>
      <c r="H584" s="20"/>
    </row>
    <row r="585" spans="1:8" ht="25.5" x14ac:dyDescent="0.2">
      <c r="A585" s="5">
        <v>571</v>
      </c>
      <c r="B585" s="103" t="str">
        <f>IF(SUM(B586:B682)&gt;0,1,"")</f>
        <v/>
      </c>
      <c r="C585" s="97" t="str">
        <f ca="1">C1&amp;". Сантехнические  работы"</f>
        <v>15. Сантехнические  работы</v>
      </c>
      <c r="D585" s="98" t="s">
        <v>804</v>
      </c>
      <c r="E585" s="107" t="s">
        <v>531</v>
      </c>
      <c r="F585" s="99" t="s">
        <v>805</v>
      </c>
      <c r="G585" s="110" t="s">
        <v>578</v>
      </c>
      <c r="H585" s="20"/>
    </row>
    <row r="586" spans="1:8" ht="38.25" x14ac:dyDescent="0.2">
      <c r="A586" s="5">
        <v>572</v>
      </c>
      <c r="B586" s="153"/>
      <c r="C586" s="84" t="str">
        <f>Цены!B576</f>
        <v>Снятие и установка радиатора, без замены, для проведения работ по стенам при наличие шаровых кранов</v>
      </c>
      <c r="D586" s="85" t="str">
        <f>Цены!C576</f>
        <v>шт.</v>
      </c>
      <c r="E586" s="152">
        <v>1</v>
      </c>
      <c r="F586" s="86">
        <f>Цены!E576</f>
        <v>3990</v>
      </c>
      <c r="G586" s="111">
        <f t="shared" ref="G586:G617" si="48">E586*F586</f>
        <v>3990</v>
      </c>
      <c r="H586" s="20"/>
    </row>
    <row r="587" spans="1:8" x14ac:dyDescent="0.2">
      <c r="A587" s="5">
        <v>573</v>
      </c>
      <c r="B587" s="153"/>
      <c r="C587" s="84" t="str">
        <f>Цены!B577</f>
        <v>Монтаж радиатора на готовое подключение</v>
      </c>
      <c r="D587" s="85" t="str">
        <f>Цены!C577</f>
        <v>шт.</v>
      </c>
      <c r="E587" s="152">
        <v>1</v>
      </c>
      <c r="F587" s="86">
        <f>Цены!E577</f>
        <v>4868</v>
      </c>
      <c r="G587" s="111">
        <f t="shared" si="48"/>
        <v>4868</v>
      </c>
      <c r="H587" s="20"/>
    </row>
    <row r="588" spans="1:8" ht="25.5" x14ac:dyDescent="0.2">
      <c r="A588" s="5">
        <v>574</v>
      </c>
      <c r="B588" s="153"/>
      <c r="C588" s="84" t="str">
        <f>Цены!B578</f>
        <v>Монтаж вертикального радиатора с переносом труб ввода/вывода воды на стену</v>
      </c>
      <c r="D588" s="85" t="str">
        <f>Цены!C578</f>
        <v>шт.</v>
      </c>
      <c r="E588" s="152">
        <f>$D$9</f>
        <v>0</v>
      </c>
      <c r="F588" s="86">
        <f>Цены!E578</f>
        <v>9450</v>
      </c>
      <c r="G588" s="111">
        <f t="shared" si="48"/>
        <v>0</v>
      </c>
      <c r="H588" s="20"/>
    </row>
    <row r="589" spans="1:8" x14ac:dyDescent="0.2">
      <c r="A589" s="5">
        <v>575</v>
      </c>
      <c r="B589" s="153"/>
      <c r="C589" s="84" t="str">
        <f>Цены!B579</f>
        <v>Перенос вывода/ввода воды радиатора на стену</v>
      </c>
      <c r="D589" s="85" t="str">
        <f>Цены!C579</f>
        <v>шт.</v>
      </c>
      <c r="E589" s="152">
        <f>$D$9</f>
        <v>0</v>
      </c>
      <c r="F589" s="86">
        <f>Цены!E579</f>
        <v>5550</v>
      </c>
      <c r="G589" s="111">
        <f t="shared" si="48"/>
        <v>0</v>
      </c>
      <c r="H589" s="20"/>
    </row>
    <row r="590" spans="1:8" x14ac:dyDescent="0.2">
      <c r="A590" s="5">
        <v>576</v>
      </c>
      <c r="B590" s="153"/>
      <c r="C590" s="84" t="str">
        <f>Цены!B580</f>
        <v>Монтаж конвекторов напольных</v>
      </c>
      <c r="D590" s="85" t="str">
        <f>Цены!C580</f>
        <v>м/п</v>
      </c>
      <c r="E590" s="152">
        <f>$D$9</f>
        <v>0</v>
      </c>
      <c r="F590" s="86">
        <f>Цены!E580</f>
        <v>5883</v>
      </c>
      <c r="G590" s="111">
        <f t="shared" si="48"/>
        <v>0</v>
      </c>
      <c r="H590" s="20"/>
    </row>
    <row r="591" spans="1:8" x14ac:dyDescent="0.2">
      <c r="A591" s="5">
        <v>577</v>
      </c>
      <c r="B591" s="153"/>
      <c r="C591" s="84" t="str">
        <f>Цены!B581</f>
        <v xml:space="preserve">Штробление кирпичных стен до 7 см </v>
      </c>
      <c r="D591" s="85" t="str">
        <f>Цены!C581</f>
        <v>м/п</v>
      </c>
      <c r="E591" s="152">
        <f>$D$9</f>
        <v>0</v>
      </c>
      <c r="F591" s="86">
        <f>Цены!E581</f>
        <v>1448</v>
      </c>
      <c r="G591" s="111">
        <f t="shared" si="48"/>
        <v>0</v>
      </c>
      <c r="H591" s="20"/>
    </row>
    <row r="592" spans="1:8" x14ac:dyDescent="0.2">
      <c r="A592" s="5">
        <v>578</v>
      </c>
      <c r="B592" s="153"/>
      <c r="C592" s="84" t="str">
        <f>Цены!B582</f>
        <v>Штробление бетонных стен до 7 см</v>
      </c>
      <c r="D592" s="85" t="str">
        <f>Цены!C582</f>
        <v>м/п</v>
      </c>
      <c r="E592" s="152">
        <v>1</v>
      </c>
      <c r="F592" s="86">
        <f>Цены!E582</f>
        <v>2768</v>
      </c>
      <c r="G592" s="111">
        <f t="shared" si="48"/>
        <v>2768</v>
      </c>
      <c r="H592" s="20"/>
    </row>
    <row r="593" spans="1:8" x14ac:dyDescent="0.2">
      <c r="A593" s="5">
        <v>579</v>
      </c>
      <c r="B593" s="153"/>
      <c r="C593" s="84" t="str">
        <f>Цены!B583</f>
        <v>Штробление стен для прокладки труб ГВС и ХВС</v>
      </c>
      <c r="D593" s="85" t="str">
        <f>Цены!C583</f>
        <v>м/п</v>
      </c>
      <c r="E593" s="152">
        <v>1</v>
      </c>
      <c r="F593" s="86">
        <f>Цены!E583</f>
        <v>780</v>
      </c>
      <c r="G593" s="111">
        <f t="shared" si="48"/>
        <v>780</v>
      </c>
      <c r="H593" s="20"/>
    </row>
    <row r="594" spans="1:8" x14ac:dyDescent="0.2">
      <c r="A594" s="5">
        <v>580</v>
      </c>
      <c r="B594" s="153"/>
      <c r="C594" s="84" t="str">
        <f>Цены!B584</f>
        <v>Заделка сантехнических штроб</v>
      </c>
      <c r="D594" s="85" t="str">
        <f>Цены!C584</f>
        <v>м/п</v>
      </c>
      <c r="E594" s="152">
        <v>1</v>
      </c>
      <c r="F594" s="86">
        <f>Цены!E584</f>
        <v>177</v>
      </c>
      <c r="G594" s="111">
        <f t="shared" si="48"/>
        <v>177</v>
      </c>
      <c r="H594" s="20"/>
    </row>
    <row r="595" spans="1:8" ht="25.5" x14ac:dyDescent="0.2">
      <c r="A595" s="5">
        <v>581</v>
      </c>
      <c r="B595" s="153"/>
      <c r="C595" s="84" t="str">
        <f>Цены!B585</f>
        <v xml:space="preserve">Пробивка отверстия в гипсолитовой стене ф50-110мм до 100 мм в толщине </v>
      </c>
      <c r="D595" s="85" t="str">
        <f>Цены!C585</f>
        <v>шт.</v>
      </c>
      <c r="E595" s="152">
        <f>$D$9</f>
        <v>0</v>
      </c>
      <c r="F595" s="86">
        <f>Цены!E585</f>
        <v>990</v>
      </c>
      <c r="G595" s="111">
        <f t="shared" si="48"/>
        <v>0</v>
      </c>
      <c r="H595" s="20"/>
    </row>
    <row r="596" spans="1:8" ht="25.5" x14ac:dyDescent="0.2">
      <c r="A596" s="5">
        <v>582</v>
      </c>
      <c r="B596" s="153"/>
      <c r="C596" s="84" t="str">
        <f>Цены!B586</f>
        <v xml:space="preserve">Пробивка отверстия в бетонной стене ф50--110мм до 100 мм толщины стен </v>
      </c>
      <c r="D596" s="85" t="str">
        <f>Цены!C586</f>
        <v>шт.</v>
      </c>
      <c r="E596" s="152">
        <v>1</v>
      </c>
      <c r="F596" s="86">
        <f>Цены!E586</f>
        <v>3233</v>
      </c>
      <c r="G596" s="111">
        <f t="shared" si="48"/>
        <v>3233</v>
      </c>
      <c r="H596" s="20"/>
    </row>
    <row r="597" spans="1:8" ht="25.5" x14ac:dyDescent="0.2">
      <c r="A597" s="5">
        <v>583</v>
      </c>
      <c r="B597" s="153"/>
      <c r="C597" s="84" t="str">
        <f>Цены!B587</f>
        <v xml:space="preserve">Пробивка отверстия в кирпичной стене ф50-110 мм до 100 мм в толщине </v>
      </c>
      <c r="D597" s="85" t="str">
        <f>Цены!C587</f>
        <v>шт.</v>
      </c>
      <c r="E597" s="152">
        <v>1</v>
      </c>
      <c r="F597" s="86">
        <f>Цены!E587</f>
        <v>1673</v>
      </c>
      <c r="G597" s="111">
        <f t="shared" si="48"/>
        <v>1673</v>
      </c>
      <c r="H597" s="20"/>
    </row>
    <row r="598" spans="1:8" ht="25.5" x14ac:dyDescent="0.2">
      <c r="A598" s="5">
        <v>584</v>
      </c>
      <c r="B598" s="153"/>
      <c r="C598" s="84" t="str">
        <f>Цены!B588</f>
        <v>Утепление труб канализации/водоснабжения/теплоизоляция</v>
      </c>
      <c r="D598" s="85" t="str">
        <f>Цены!C588</f>
        <v>м/п</v>
      </c>
      <c r="E598" s="152">
        <v>1</v>
      </c>
      <c r="F598" s="86">
        <f>Цены!E588</f>
        <v>147</v>
      </c>
      <c r="G598" s="111">
        <f t="shared" si="48"/>
        <v>147</v>
      </c>
      <c r="H598" s="20"/>
    </row>
    <row r="599" spans="1:8" x14ac:dyDescent="0.2">
      <c r="A599" s="5">
        <v>585</v>
      </c>
      <c r="B599" s="153"/>
      <c r="C599" s="84" t="str">
        <f>Цены!B589</f>
        <v>Устройство шумоизоляции труб стояка</v>
      </c>
      <c r="D599" s="85" t="str">
        <f>Цены!C589</f>
        <v>м/п</v>
      </c>
      <c r="E599" s="152">
        <v>1</v>
      </c>
      <c r="F599" s="86">
        <f>Цены!E589</f>
        <v>1470</v>
      </c>
      <c r="G599" s="111">
        <f t="shared" si="48"/>
        <v>1470</v>
      </c>
      <c r="H599" s="20"/>
    </row>
    <row r="600" spans="1:8" x14ac:dyDescent="0.2">
      <c r="A600" s="5">
        <v>586</v>
      </c>
      <c r="B600" s="153"/>
      <c r="C600" s="84" t="str">
        <f>Цены!B590</f>
        <v>Устройство сан тех - шкафа (ГКЛ , Пеноблок)</v>
      </c>
      <c r="D600" s="85" t="str">
        <f>Цены!C590</f>
        <v>м/п</v>
      </c>
      <c r="E600" s="152">
        <v>1</v>
      </c>
      <c r="F600" s="86">
        <f>Цены!E590</f>
        <v>2070</v>
      </c>
      <c r="G600" s="111">
        <f t="shared" si="48"/>
        <v>2070</v>
      </c>
      <c r="H600" s="20"/>
    </row>
    <row r="601" spans="1:8" x14ac:dyDescent="0.2">
      <c r="A601" s="5">
        <v>587</v>
      </c>
      <c r="B601" s="153"/>
      <c r="C601" s="84" t="str">
        <f>Цены!B591</f>
        <v xml:space="preserve">Установка ванны </v>
      </c>
      <c r="D601" s="85" t="str">
        <f>Цены!C591</f>
        <v>шт.</v>
      </c>
      <c r="E601" s="152">
        <v>1</v>
      </c>
      <c r="F601" s="86">
        <f>Цены!E591</f>
        <v>5451</v>
      </c>
      <c r="G601" s="111">
        <f t="shared" si="48"/>
        <v>5451</v>
      </c>
      <c r="H601" s="20"/>
    </row>
    <row r="602" spans="1:8" x14ac:dyDescent="0.2">
      <c r="A602" s="5">
        <v>588</v>
      </c>
      <c r="B602" s="153"/>
      <c r="C602" s="84" t="str">
        <f>Цены!B592</f>
        <v>Установка ванны ("джакузи")</v>
      </c>
      <c r="D602" s="85" t="str">
        <f>Цены!C592</f>
        <v>шт.</v>
      </c>
      <c r="E602" s="152">
        <v>1</v>
      </c>
      <c r="F602" s="86">
        <f>Цены!E592</f>
        <v>7314</v>
      </c>
      <c r="G602" s="111">
        <f t="shared" si="48"/>
        <v>7314</v>
      </c>
      <c r="H602" s="20"/>
    </row>
    <row r="603" spans="1:8" x14ac:dyDescent="0.2">
      <c r="A603" s="5">
        <v>589</v>
      </c>
      <c r="B603" s="153"/>
      <c r="C603" s="84" t="str">
        <f>Цены!B593</f>
        <v>Установка ванны (чугун, камень)</v>
      </c>
      <c r="D603" s="85" t="str">
        <f>Цены!C593</f>
        <v>шт.</v>
      </c>
      <c r="E603" s="152">
        <v>1</v>
      </c>
      <c r="F603" s="86">
        <f>Цены!E593</f>
        <v>7964</v>
      </c>
      <c r="G603" s="111">
        <f t="shared" si="48"/>
        <v>7964</v>
      </c>
      <c r="H603" s="20"/>
    </row>
    <row r="604" spans="1:8" x14ac:dyDescent="0.2">
      <c r="A604" s="5">
        <v>590</v>
      </c>
      <c r="B604" s="153"/>
      <c r="C604" s="84" t="str">
        <f>Цены!B594</f>
        <v>Установка ванны стоимостью свыше 100000р</v>
      </c>
      <c r="D604" s="85" t="str">
        <f>Цены!C594</f>
        <v>шт.</v>
      </c>
      <c r="E604" s="152">
        <v>1</v>
      </c>
      <c r="F604" s="86">
        <f>Цены!E594</f>
        <v>15900</v>
      </c>
      <c r="G604" s="111">
        <f t="shared" si="48"/>
        <v>15900</v>
      </c>
      <c r="H604" s="20"/>
    </row>
    <row r="605" spans="1:8" x14ac:dyDescent="0.2">
      <c r="A605" s="5">
        <v>591</v>
      </c>
      <c r="B605" s="153"/>
      <c r="C605" s="84" t="str">
        <f>Цены!B595</f>
        <v xml:space="preserve">Монтаж стеклянных шторок на ванну </v>
      </c>
      <c r="D605" s="85" t="str">
        <f>Цены!C595</f>
        <v>шт.</v>
      </c>
      <c r="E605" s="152">
        <v>1</v>
      </c>
      <c r="F605" s="86">
        <f>Цены!E595</f>
        <v>5618</v>
      </c>
      <c r="G605" s="111">
        <f t="shared" si="48"/>
        <v>5618</v>
      </c>
      <c r="H605" s="20"/>
    </row>
    <row r="606" spans="1:8" x14ac:dyDescent="0.2">
      <c r="A606" s="5">
        <v>592</v>
      </c>
      <c r="B606" s="153"/>
      <c r="C606" s="84" t="str">
        <f>Цены!B596</f>
        <v xml:space="preserve">Монтаж пластиковых шторок на ванну </v>
      </c>
      <c r="D606" s="85" t="str">
        <f>Цены!C596</f>
        <v>шт.</v>
      </c>
      <c r="E606" s="152">
        <v>1</v>
      </c>
      <c r="F606" s="86">
        <f>Цены!E596</f>
        <v>2898</v>
      </c>
      <c r="G606" s="111">
        <f t="shared" si="48"/>
        <v>2898</v>
      </c>
      <c r="H606" s="20"/>
    </row>
    <row r="607" spans="1:8" x14ac:dyDescent="0.2">
      <c r="A607" s="5">
        <v>593</v>
      </c>
      <c r="B607" s="153"/>
      <c r="C607" s="84" t="str">
        <f>Цены!B597</f>
        <v>Установка душевой кабины ( размером 80*80)</v>
      </c>
      <c r="D607" s="85" t="str">
        <f>Цены!C597</f>
        <v>шт.</v>
      </c>
      <c r="E607" s="152">
        <v>1</v>
      </c>
      <c r="F607" s="86">
        <f>Цены!E597</f>
        <v>5670</v>
      </c>
      <c r="G607" s="111">
        <f t="shared" si="48"/>
        <v>5670</v>
      </c>
      <c r="H607" s="20"/>
    </row>
    <row r="608" spans="1:8" x14ac:dyDescent="0.2">
      <c r="A608" s="5">
        <v>594</v>
      </c>
      <c r="B608" s="153"/>
      <c r="C608" s="84" t="str">
        <f>Цены!B598</f>
        <v xml:space="preserve">Устройства поддона для душевой кабины </v>
      </c>
      <c r="D608" s="85" t="str">
        <f>Цены!C598</f>
        <v>шт.</v>
      </c>
      <c r="E608" s="152">
        <v>1</v>
      </c>
      <c r="F608" s="86">
        <f>Цены!E598</f>
        <v>5138</v>
      </c>
      <c r="G608" s="111">
        <f t="shared" si="48"/>
        <v>5138</v>
      </c>
      <c r="H608" s="20"/>
    </row>
    <row r="609" spans="1:8" ht="25.5" x14ac:dyDescent="0.2">
      <c r="A609" s="5">
        <v>595</v>
      </c>
      <c r="B609" s="153"/>
      <c r="C609" s="84" t="str">
        <f>Цены!B599</f>
        <v>Устройство подиума (кладка, стяжка, гидроизоляция)</v>
      </c>
      <c r="D609" s="85" t="str">
        <f>Цены!C599</f>
        <v>шт.</v>
      </c>
      <c r="E609" s="152">
        <v>1</v>
      </c>
      <c r="F609" s="86">
        <f>Цены!E599</f>
        <v>20760</v>
      </c>
      <c r="G609" s="111">
        <f t="shared" si="48"/>
        <v>20760</v>
      </c>
      <c r="H609" s="20"/>
    </row>
    <row r="610" spans="1:8" ht="25.5" x14ac:dyDescent="0.2">
      <c r="A610" s="5">
        <v>596</v>
      </c>
      <c r="B610" s="153"/>
      <c r="C610" s="84" t="str">
        <f>Цены!B600</f>
        <v xml:space="preserve">Монтаж стеклянных шторок для душевого поддона </v>
      </c>
      <c r="D610" s="85" t="str">
        <f>Цены!C600</f>
        <v>шт.</v>
      </c>
      <c r="E610" s="152">
        <v>1</v>
      </c>
      <c r="F610" s="86">
        <f>Цены!E600</f>
        <v>10320</v>
      </c>
      <c r="G610" s="111">
        <f t="shared" si="48"/>
        <v>10320</v>
      </c>
      <c r="H610" s="20"/>
    </row>
    <row r="611" spans="1:8" x14ac:dyDescent="0.2">
      <c r="A611" s="5">
        <v>597</v>
      </c>
      <c r="B611" s="153"/>
      <c r="C611" s="84" t="str">
        <f>Цены!B601</f>
        <v xml:space="preserve">Установка сливного трапа </v>
      </c>
      <c r="D611" s="85" t="str">
        <f>Цены!C601</f>
        <v>шт.</v>
      </c>
      <c r="E611" s="152">
        <v>1</v>
      </c>
      <c r="F611" s="86">
        <f>Цены!E601</f>
        <v>2435</v>
      </c>
      <c r="G611" s="111">
        <f t="shared" si="48"/>
        <v>2435</v>
      </c>
      <c r="H611" s="20"/>
    </row>
    <row r="612" spans="1:8" ht="25.5" x14ac:dyDescent="0.2">
      <c r="A612" s="5">
        <v>598</v>
      </c>
      <c r="B612" s="153"/>
      <c r="C612" s="84" t="str">
        <f>Цены!B602</f>
        <v>Устройства подиума с обшивкой фанерой до 10 см прямолинейного</v>
      </c>
      <c r="D612" s="85" t="str">
        <f>Цены!C602</f>
        <v>шт.</v>
      </c>
      <c r="E612" s="152">
        <v>1</v>
      </c>
      <c r="F612" s="86">
        <f>Цены!E602</f>
        <v>10419</v>
      </c>
      <c r="G612" s="111">
        <f t="shared" si="48"/>
        <v>10419</v>
      </c>
      <c r="H612" s="20"/>
    </row>
    <row r="613" spans="1:8" x14ac:dyDescent="0.2">
      <c r="A613" s="5">
        <v>599</v>
      </c>
      <c r="B613" s="153"/>
      <c r="C613" s="84" t="str">
        <f>Цены!B603</f>
        <v>Устройство подиума с установкой поддона</v>
      </c>
      <c r="D613" s="85" t="str">
        <f>Цены!C603</f>
        <v>шт.</v>
      </c>
      <c r="E613" s="152">
        <v>1</v>
      </c>
      <c r="F613" s="86">
        <f>Цены!E603</f>
        <v>6279</v>
      </c>
      <c r="G613" s="111">
        <f t="shared" si="48"/>
        <v>6279</v>
      </c>
      <c r="H613" s="20"/>
    </row>
    <row r="614" spans="1:8" x14ac:dyDescent="0.2">
      <c r="A614" s="5">
        <v>600</v>
      </c>
      <c r="B614" s="153"/>
      <c r="C614" s="84" t="str">
        <f>Цены!B604</f>
        <v>Установка смесителей/гигиенического душа</v>
      </c>
      <c r="D614" s="85" t="str">
        <f>Цены!C604</f>
        <v>шт.</v>
      </c>
      <c r="E614" s="152">
        <v>1</v>
      </c>
      <c r="F614" s="86">
        <f>Цены!E604</f>
        <v>1868</v>
      </c>
      <c r="G614" s="111">
        <f t="shared" si="48"/>
        <v>1868</v>
      </c>
      <c r="H614" s="20"/>
    </row>
    <row r="615" spans="1:8" ht="25.5" x14ac:dyDescent="0.2">
      <c r="A615" s="5">
        <v>601</v>
      </c>
      <c r="B615" s="153"/>
      <c r="C615" s="84" t="str">
        <f>Цены!B605</f>
        <v xml:space="preserve">Установка встраиваемого смесителя/гигиенического душа </v>
      </c>
      <c r="D615" s="85" t="str">
        <f>Цены!C605</f>
        <v>шт.</v>
      </c>
      <c r="E615" s="152">
        <v>1</v>
      </c>
      <c r="F615" s="86">
        <f>Цены!E605</f>
        <v>5183</v>
      </c>
      <c r="G615" s="111">
        <f t="shared" si="48"/>
        <v>5183</v>
      </c>
      <c r="H615" s="20"/>
    </row>
    <row r="616" spans="1:8" x14ac:dyDescent="0.2">
      <c r="A616" s="5">
        <v>602</v>
      </c>
      <c r="B616" s="153"/>
      <c r="C616" s="84" t="str">
        <f>Цены!B606</f>
        <v>Установка тропического душа</v>
      </c>
      <c r="D616" s="85" t="str">
        <f>Цены!C606</f>
        <v>шт.</v>
      </c>
      <c r="E616" s="152">
        <v>1</v>
      </c>
      <c r="F616" s="86">
        <f>Цены!E606</f>
        <v>3204</v>
      </c>
      <c r="G616" s="111">
        <f t="shared" si="48"/>
        <v>3204</v>
      </c>
      <c r="H616" s="20"/>
    </row>
    <row r="617" spans="1:8" x14ac:dyDescent="0.2">
      <c r="A617" s="5">
        <v>603</v>
      </c>
      <c r="B617" s="153"/>
      <c r="C617" s="84" t="str">
        <f>Цены!B607</f>
        <v>Установка душевой штанги</v>
      </c>
      <c r="D617" s="85" t="str">
        <f>Цены!C607</f>
        <v>шт.</v>
      </c>
      <c r="E617" s="152">
        <v>1</v>
      </c>
      <c r="F617" s="86">
        <f>Цены!E607</f>
        <v>1418</v>
      </c>
      <c r="G617" s="111">
        <f t="shared" si="48"/>
        <v>1418</v>
      </c>
      <c r="H617" s="20"/>
    </row>
    <row r="618" spans="1:8" x14ac:dyDescent="0.2">
      <c r="A618" s="5">
        <v>604</v>
      </c>
      <c r="B618" s="153"/>
      <c r="C618" s="84" t="str">
        <f>Цены!B608</f>
        <v xml:space="preserve">Установка сифона </v>
      </c>
      <c r="D618" s="85" t="str">
        <f>Цены!C608</f>
        <v>шт.</v>
      </c>
      <c r="E618" s="152">
        <v>1</v>
      </c>
      <c r="F618" s="86">
        <f>Цены!E608</f>
        <v>828</v>
      </c>
      <c r="G618" s="111">
        <f t="shared" ref="G618:G649" si="49">E618*F618</f>
        <v>828</v>
      </c>
      <c r="H618" s="20"/>
    </row>
    <row r="619" spans="1:8" x14ac:dyDescent="0.2">
      <c r="A619" s="5">
        <v>605</v>
      </c>
      <c r="B619" s="153"/>
      <c r="C619" s="84" t="str">
        <f>Цены!B609</f>
        <v xml:space="preserve">Прокладка труб водоснабжения </v>
      </c>
      <c r="D619" s="85" t="str">
        <f>Цены!C609</f>
        <v>м/п</v>
      </c>
      <c r="E619" s="152">
        <v>1</v>
      </c>
      <c r="F619" s="86">
        <f>Цены!E609</f>
        <v>243</v>
      </c>
      <c r="G619" s="111">
        <f t="shared" si="49"/>
        <v>243</v>
      </c>
      <c r="H619" s="20"/>
    </row>
    <row r="620" spans="1:8" x14ac:dyDescent="0.2">
      <c r="A620" s="5">
        <v>606</v>
      </c>
      <c r="B620" s="153"/>
      <c r="C620" s="84" t="str">
        <f>Цены!B610</f>
        <v xml:space="preserve">Прокладка труб канализации </v>
      </c>
      <c r="D620" s="85" t="str">
        <f>Цены!C610</f>
        <v>м/п</v>
      </c>
      <c r="E620" s="152">
        <v>1</v>
      </c>
      <c r="F620" s="86">
        <f>Цены!E610</f>
        <v>743</v>
      </c>
      <c r="G620" s="111">
        <f t="shared" si="49"/>
        <v>743</v>
      </c>
      <c r="H620" s="20"/>
    </row>
    <row r="621" spans="1:8" x14ac:dyDescent="0.2">
      <c r="A621" s="5">
        <v>607</v>
      </c>
      <c r="B621" s="153"/>
      <c r="C621" s="84" t="str">
        <f>Цены!B611</f>
        <v xml:space="preserve">Монтаж заглушек на трубопроводе/канализации </v>
      </c>
      <c r="D621" s="85" t="str">
        <f>Цены!C611</f>
        <v>шт.</v>
      </c>
      <c r="E621" s="152">
        <v>1</v>
      </c>
      <c r="F621" s="86">
        <f>Цены!E611</f>
        <v>108</v>
      </c>
      <c r="G621" s="111">
        <f t="shared" si="49"/>
        <v>108</v>
      </c>
      <c r="H621" s="20"/>
    </row>
    <row r="622" spans="1:8" x14ac:dyDescent="0.2">
      <c r="A622" s="5">
        <v>608</v>
      </c>
      <c r="B622" s="153"/>
      <c r="C622" s="84" t="str">
        <f>Цены!B612</f>
        <v>Установка кухонной мойки</v>
      </c>
      <c r="D622" s="85" t="str">
        <f>Цены!C612</f>
        <v>шт.</v>
      </c>
      <c r="E622" s="152">
        <v>1</v>
      </c>
      <c r="F622" s="86">
        <f>Цены!E612</f>
        <v>1656</v>
      </c>
      <c r="G622" s="111">
        <f t="shared" si="49"/>
        <v>1656</v>
      </c>
      <c r="H622" s="20"/>
    </row>
    <row r="623" spans="1:8" x14ac:dyDescent="0.2">
      <c r="A623" s="5">
        <v>609</v>
      </c>
      <c r="B623" s="153"/>
      <c r="C623" s="84" t="str">
        <f>Цены!B613</f>
        <v>Сборка коллектора до 5 выходов</v>
      </c>
      <c r="D623" s="85" t="str">
        <f>Цены!C613</f>
        <v>шт.</v>
      </c>
      <c r="E623" s="152">
        <v>1</v>
      </c>
      <c r="F623" s="86">
        <f>Цены!E613</f>
        <v>3105</v>
      </c>
      <c r="G623" s="111">
        <f t="shared" si="49"/>
        <v>3105</v>
      </c>
      <c r="H623" s="20"/>
    </row>
    <row r="624" spans="1:8" x14ac:dyDescent="0.2">
      <c r="A624" s="5">
        <v>610</v>
      </c>
      <c r="B624" s="153"/>
      <c r="C624" s="84" t="str">
        <f>Цены!B614</f>
        <v>Сборка коллектора до 10 выходов</v>
      </c>
      <c r="D624" s="85" t="str">
        <f>Цены!C614</f>
        <v>шт.</v>
      </c>
      <c r="E624" s="152">
        <v>1</v>
      </c>
      <c r="F624" s="86">
        <f>Цены!E614</f>
        <v>5175</v>
      </c>
      <c r="G624" s="111">
        <f t="shared" si="49"/>
        <v>5175</v>
      </c>
      <c r="H624" s="20"/>
    </row>
    <row r="625" spans="1:8" x14ac:dyDescent="0.2">
      <c r="A625" s="5">
        <v>611</v>
      </c>
      <c r="B625" s="153"/>
      <c r="C625" s="84" t="str">
        <f>Цены!B615</f>
        <v>Сборка коллектора свыше 10 выходов</v>
      </c>
      <c r="D625" s="85" t="str">
        <f>Цены!C615</f>
        <v>шт.</v>
      </c>
      <c r="E625" s="152">
        <v>1</v>
      </c>
      <c r="F625" s="86">
        <f>Цены!E615</f>
        <v>6210</v>
      </c>
      <c r="G625" s="111">
        <f t="shared" si="49"/>
        <v>6210</v>
      </c>
      <c r="H625" s="20"/>
    </row>
    <row r="626" spans="1:8" x14ac:dyDescent="0.2">
      <c r="A626" s="5">
        <v>612</v>
      </c>
      <c r="B626" s="153"/>
      <c r="C626" s="84" t="str">
        <f>Цены!B616</f>
        <v>Установка раковины стоимостью свыше 50000р</v>
      </c>
      <c r="D626" s="85" t="str">
        <f>Цены!C616</f>
        <v>шт.</v>
      </c>
      <c r="E626" s="152">
        <v>1</v>
      </c>
      <c r="F626" s="86">
        <f>Цены!E616</f>
        <v>5483</v>
      </c>
      <c r="G626" s="111">
        <f t="shared" si="49"/>
        <v>5483</v>
      </c>
      <c r="H626" s="20"/>
    </row>
    <row r="627" spans="1:8" x14ac:dyDescent="0.2">
      <c r="A627" s="5">
        <v>613</v>
      </c>
      <c r="B627" s="153"/>
      <c r="C627" s="84" t="str">
        <f>Цены!B617</f>
        <v xml:space="preserve">Установка раковины </v>
      </c>
      <c r="D627" s="85" t="str">
        <f>Цены!C617</f>
        <v>шт.</v>
      </c>
      <c r="E627" s="152">
        <v>1</v>
      </c>
      <c r="F627" s="86">
        <f>Цены!E617</f>
        <v>2318</v>
      </c>
      <c r="G627" s="111">
        <f t="shared" si="49"/>
        <v>2318</v>
      </c>
      <c r="H627" s="20"/>
    </row>
    <row r="628" spans="1:8" x14ac:dyDescent="0.2">
      <c r="A628" s="5">
        <v>614</v>
      </c>
      <c r="B628" s="153"/>
      <c r="C628" s="84" t="str">
        <f>Цены!B618</f>
        <v>Монтаж фильтра для воды под мойку</v>
      </c>
      <c r="D628" s="85" t="str">
        <f>Цены!C618</f>
        <v>шт.</v>
      </c>
      <c r="E628" s="152">
        <v>1</v>
      </c>
      <c r="F628" s="86">
        <f>Цены!E618</f>
        <v>1677</v>
      </c>
      <c r="G628" s="111">
        <f t="shared" si="49"/>
        <v>1677</v>
      </c>
      <c r="H628" s="20"/>
    </row>
    <row r="629" spans="1:8" x14ac:dyDescent="0.2">
      <c r="A629" s="5">
        <v>615</v>
      </c>
      <c r="B629" s="153"/>
      <c r="C629" s="84" t="str">
        <f>Цены!B619</f>
        <v>Установка фильтра грубой очистки (косой)</v>
      </c>
      <c r="D629" s="85" t="str">
        <f>Цены!C619</f>
        <v>шт.</v>
      </c>
      <c r="E629" s="152">
        <v>1</v>
      </c>
      <c r="F629" s="86">
        <f>Цены!E619</f>
        <v>1118</v>
      </c>
      <c r="G629" s="111">
        <f t="shared" si="49"/>
        <v>1118</v>
      </c>
      <c r="H629" s="20"/>
    </row>
    <row r="630" spans="1:8" x14ac:dyDescent="0.2">
      <c r="A630" s="5">
        <v>616</v>
      </c>
      <c r="B630" s="153"/>
      <c r="C630" s="84" t="str">
        <f>Цены!B620</f>
        <v xml:space="preserve">Установка магистрального фильтра </v>
      </c>
      <c r="D630" s="85" t="str">
        <f>Цены!C620</f>
        <v>шт.</v>
      </c>
      <c r="E630" s="152">
        <v>1</v>
      </c>
      <c r="F630" s="86">
        <f>Цены!E620</f>
        <v>810</v>
      </c>
      <c r="G630" s="111">
        <f t="shared" si="49"/>
        <v>810</v>
      </c>
      <c r="H630" s="20"/>
    </row>
    <row r="631" spans="1:8" ht="25.5" x14ac:dyDescent="0.2">
      <c r="A631" s="5">
        <v>617</v>
      </c>
      <c r="B631" s="153"/>
      <c r="C631" s="84" t="str">
        <f>Цены!B621</f>
        <v>Установка самопромывного фильтра тонкой очистки</v>
      </c>
      <c r="D631" s="85" t="str">
        <f>Цены!C621</f>
        <v>шт.</v>
      </c>
      <c r="E631" s="152">
        <v>1</v>
      </c>
      <c r="F631" s="86">
        <f>Цены!E621</f>
        <v>2889</v>
      </c>
      <c r="G631" s="111">
        <f t="shared" si="49"/>
        <v>2889</v>
      </c>
      <c r="H631" s="20"/>
    </row>
    <row r="632" spans="1:8" x14ac:dyDescent="0.2">
      <c r="A632" s="5">
        <v>618</v>
      </c>
      <c r="B632" s="153"/>
      <c r="C632" s="84" t="str">
        <f>Цены!B622</f>
        <v>Установка манометра</v>
      </c>
      <c r="D632" s="85" t="str">
        <f>Цены!C622</f>
        <v>шт.</v>
      </c>
      <c r="E632" s="152">
        <v>1</v>
      </c>
      <c r="F632" s="86">
        <f>Цены!E622</f>
        <v>300</v>
      </c>
      <c r="G632" s="111">
        <f t="shared" si="49"/>
        <v>300</v>
      </c>
      <c r="H632" s="20"/>
    </row>
    <row r="633" spans="1:8" x14ac:dyDescent="0.2">
      <c r="A633" s="5">
        <v>619</v>
      </c>
      <c r="B633" s="153"/>
      <c r="C633" s="84" t="str">
        <f>Цены!B623</f>
        <v xml:space="preserve">Установка регулятора давления </v>
      </c>
      <c r="D633" s="85" t="str">
        <f>Цены!C623</f>
        <v>шт.</v>
      </c>
      <c r="E633" s="152">
        <v>1</v>
      </c>
      <c r="F633" s="86">
        <f>Цены!E623</f>
        <v>1070</v>
      </c>
      <c r="G633" s="111">
        <f t="shared" si="49"/>
        <v>1070</v>
      </c>
      <c r="H633" s="20"/>
    </row>
    <row r="634" spans="1:8" x14ac:dyDescent="0.2">
      <c r="A634" s="5">
        <v>620</v>
      </c>
      <c r="B634" s="153"/>
      <c r="C634" s="84" t="str">
        <f>Цены!B624</f>
        <v>Установка компенсатора гидроудара</v>
      </c>
      <c r="D634" s="85" t="str">
        <f>Цены!C624</f>
        <v>шт.</v>
      </c>
      <c r="E634" s="152">
        <v>1</v>
      </c>
      <c r="F634" s="86">
        <f>Цены!E624</f>
        <v>705</v>
      </c>
      <c r="G634" s="111">
        <f t="shared" si="49"/>
        <v>705</v>
      </c>
      <c r="H634" s="20"/>
    </row>
    <row r="635" spans="1:8" x14ac:dyDescent="0.2">
      <c r="A635" s="5">
        <v>621</v>
      </c>
      <c r="B635" s="153"/>
      <c r="C635" s="84" t="str">
        <f>Цены!B625</f>
        <v>Установка полотенцесушителя</v>
      </c>
      <c r="D635" s="85" t="str">
        <f>Цены!C625</f>
        <v>шт.</v>
      </c>
      <c r="E635" s="152">
        <v>1</v>
      </c>
      <c r="F635" s="86">
        <f>Цены!E625</f>
        <v>4883</v>
      </c>
      <c r="G635" s="111">
        <f t="shared" si="49"/>
        <v>4883</v>
      </c>
      <c r="H635" s="20"/>
    </row>
    <row r="636" spans="1:8" x14ac:dyDescent="0.2">
      <c r="A636" s="5">
        <v>622</v>
      </c>
      <c r="B636" s="153"/>
      <c r="C636" s="84" t="str">
        <f>Цены!B626</f>
        <v>Установка полотенцесушителя( электрического)</v>
      </c>
      <c r="D636" s="85" t="str">
        <f>Цены!C626</f>
        <v>шт.</v>
      </c>
      <c r="E636" s="152">
        <v>1</v>
      </c>
      <c r="F636" s="86">
        <f>Цены!E626</f>
        <v>2018</v>
      </c>
      <c r="G636" s="111">
        <f t="shared" si="49"/>
        <v>2018</v>
      </c>
      <c r="H636" s="20"/>
    </row>
    <row r="637" spans="1:8" x14ac:dyDescent="0.2">
      <c r="A637" s="5">
        <v>623</v>
      </c>
      <c r="B637" s="153"/>
      <c r="C637" s="84" t="str">
        <f>Цены!B627</f>
        <v>Монтаж водосчетчика без пломбировки</v>
      </c>
      <c r="D637" s="85" t="str">
        <f>Цены!C627</f>
        <v>шт.</v>
      </c>
      <c r="E637" s="152">
        <v>1</v>
      </c>
      <c r="F637" s="86">
        <f>Цены!E627</f>
        <v>1869</v>
      </c>
      <c r="G637" s="111">
        <f t="shared" si="49"/>
        <v>1869</v>
      </c>
      <c r="H637" s="20"/>
    </row>
    <row r="638" spans="1:8" x14ac:dyDescent="0.2">
      <c r="A638" s="5">
        <v>624</v>
      </c>
      <c r="B638" s="153"/>
      <c r="C638" s="84" t="str">
        <f>Цены!B628</f>
        <v xml:space="preserve">Установка и подключение стиральной машины </v>
      </c>
      <c r="D638" s="85" t="str">
        <f>Цены!C628</f>
        <v>шт.</v>
      </c>
      <c r="E638" s="152">
        <v>1</v>
      </c>
      <c r="F638" s="86">
        <f>Цены!E628</f>
        <v>2574</v>
      </c>
      <c r="G638" s="111">
        <f t="shared" si="49"/>
        <v>2574</v>
      </c>
      <c r="H638" s="20"/>
    </row>
    <row r="639" spans="1:8" x14ac:dyDescent="0.2">
      <c r="A639" s="5">
        <v>625</v>
      </c>
      <c r="B639" s="153"/>
      <c r="C639" s="84" t="str">
        <f>Цены!B629</f>
        <v>Установка водонагревателя до 100л</v>
      </c>
      <c r="D639" s="85" t="str">
        <f>Цены!C629</f>
        <v>шт.</v>
      </c>
      <c r="E639" s="152">
        <v>1</v>
      </c>
      <c r="F639" s="86">
        <f>Цены!E629</f>
        <v>4380</v>
      </c>
      <c r="G639" s="111">
        <f t="shared" si="49"/>
        <v>4380</v>
      </c>
      <c r="H639" s="20"/>
    </row>
    <row r="640" spans="1:8" x14ac:dyDescent="0.2">
      <c r="A640" s="5">
        <v>626</v>
      </c>
      <c r="B640" s="153"/>
      <c r="C640" s="84" t="str">
        <f>Цены!B630</f>
        <v>Установка водонагревателя свыше 100л</v>
      </c>
      <c r="D640" s="85" t="str">
        <f>Цены!C630</f>
        <v>шт.</v>
      </c>
      <c r="E640" s="152">
        <v>1</v>
      </c>
      <c r="F640" s="86">
        <f>Цены!E630</f>
        <v>6300</v>
      </c>
      <c r="G640" s="111">
        <f t="shared" si="49"/>
        <v>6300</v>
      </c>
      <c r="H640" s="20"/>
    </row>
    <row r="641" spans="1:8" x14ac:dyDescent="0.2">
      <c r="A641" s="5">
        <v>627</v>
      </c>
      <c r="B641" s="153"/>
      <c r="C641" s="84" t="str">
        <f>Цены!B631</f>
        <v>Монтаж проточного водонагревателя</v>
      </c>
      <c r="D641" s="85" t="str">
        <f>Цены!C631</f>
        <v>шт.</v>
      </c>
      <c r="E641" s="152">
        <v>1</v>
      </c>
      <c r="F641" s="86">
        <f>Цены!E631</f>
        <v>2400</v>
      </c>
      <c r="G641" s="111">
        <f t="shared" si="49"/>
        <v>2400</v>
      </c>
      <c r="H641" s="20"/>
    </row>
    <row r="642" spans="1:8" x14ac:dyDescent="0.2">
      <c r="A642" s="5">
        <v>628</v>
      </c>
      <c r="B642" s="153"/>
      <c r="C642" s="84" t="str">
        <f>Цены!B632</f>
        <v>Монтаж экрана под ванну (пластик)</v>
      </c>
      <c r="D642" s="85" t="str">
        <f>Цены!C632</f>
        <v>шт.</v>
      </c>
      <c r="E642" s="152">
        <v>1</v>
      </c>
      <c r="F642" s="86">
        <f>Цены!E632</f>
        <v>2139</v>
      </c>
      <c r="G642" s="111">
        <f t="shared" si="49"/>
        <v>2139</v>
      </c>
      <c r="H642" s="20"/>
    </row>
    <row r="643" spans="1:8" x14ac:dyDescent="0.2">
      <c r="A643" s="5">
        <v>629</v>
      </c>
      <c r="B643" s="153"/>
      <c r="C643" s="84" t="str">
        <f>Цены!B633</f>
        <v>Монтаж экрана под ванну (каркас для плитки)</v>
      </c>
      <c r="D643" s="85" t="str">
        <f>Цены!C633</f>
        <v>шт.</v>
      </c>
      <c r="E643" s="152">
        <v>2</v>
      </c>
      <c r="F643" s="86">
        <f>Цены!E633</f>
        <v>3533</v>
      </c>
      <c r="G643" s="111">
        <f t="shared" si="49"/>
        <v>7066</v>
      </c>
      <c r="H643" s="20"/>
    </row>
    <row r="644" spans="1:8" x14ac:dyDescent="0.2">
      <c r="A644" s="5">
        <v>630</v>
      </c>
      <c r="B644" s="153"/>
      <c r="C644" s="84" t="str">
        <f>Цены!B634</f>
        <v xml:space="preserve">Замена вводных кранов </v>
      </c>
      <c r="D644" s="85" t="str">
        <f>Цены!C634</f>
        <v>шт.</v>
      </c>
      <c r="E644" s="152">
        <v>2</v>
      </c>
      <c r="F644" s="86">
        <f>Цены!E634</f>
        <v>1283</v>
      </c>
      <c r="G644" s="111">
        <f t="shared" si="49"/>
        <v>2566</v>
      </c>
      <c r="H644" s="20"/>
    </row>
    <row r="645" spans="1:8" ht="25.5" x14ac:dyDescent="0.2">
      <c r="A645" s="5">
        <v>631</v>
      </c>
      <c r="B645" s="153"/>
      <c r="C645" s="84" t="str">
        <f>Цены!B635</f>
        <v>Установка системы защиты от протечек воды "Аквасторож"</v>
      </c>
      <c r="D645" s="85" t="str">
        <f>Цены!C635</f>
        <v>шт.</v>
      </c>
      <c r="E645" s="152">
        <v>1</v>
      </c>
      <c r="F645" s="86">
        <f>Цены!E635</f>
        <v>7377</v>
      </c>
      <c r="G645" s="111">
        <f t="shared" si="49"/>
        <v>7377</v>
      </c>
      <c r="H645" s="20"/>
    </row>
    <row r="646" spans="1:8" ht="25.5" x14ac:dyDescent="0.2">
      <c r="A646" s="5">
        <v>632</v>
      </c>
      <c r="B646" s="153"/>
      <c r="C646" s="84" t="str">
        <f>Цены!B636</f>
        <v>Пайка пропиленового фитинга ( угол, муфта, переход, тройник)</v>
      </c>
      <c r="D646" s="85" t="str">
        <f>Цены!C636</f>
        <v>шт.</v>
      </c>
      <c r="E646" s="152">
        <v>1</v>
      </c>
      <c r="F646" s="86">
        <f>Цены!E636</f>
        <v>201</v>
      </c>
      <c r="G646" s="111">
        <f t="shared" si="49"/>
        <v>201</v>
      </c>
      <c r="H646" s="20"/>
    </row>
    <row r="647" spans="1:8" x14ac:dyDescent="0.2">
      <c r="A647" s="5">
        <v>633</v>
      </c>
      <c r="B647" s="153"/>
      <c r="C647" s="84" t="str">
        <f>Цены!B637</f>
        <v xml:space="preserve">Установка латунного фитинга резьбового </v>
      </c>
      <c r="D647" s="85" t="str">
        <f>Цены!C637</f>
        <v>шт.</v>
      </c>
      <c r="E647" s="152">
        <v>2</v>
      </c>
      <c r="F647" s="86">
        <f>Цены!E637</f>
        <v>345</v>
      </c>
      <c r="G647" s="111">
        <f t="shared" si="49"/>
        <v>690</v>
      </c>
      <c r="H647" s="20"/>
    </row>
    <row r="648" spans="1:8" ht="38.25" x14ac:dyDescent="0.2">
      <c r="A648" s="5">
        <v>634</v>
      </c>
      <c r="B648" s="153"/>
      <c r="C648" s="84" t="str">
        <f>Цены!B638</f>
        <v>Установка латунного фитинга резьбового/уголков металлических/сгонов/ниппелей/бочонка/удлинителя и пр.</v>
      </c>
      <c r="D648" s="85" t="str">
        <f>Цены!C638</f>
        <v>шт.</v>
      </c>
      <c r="E648" s="152">
        <v>1</v>
      </c>
      <c r="F648" s="86">
        <f>Цены!E638</f>
        <v>345</v>
      </c>
      <c r="G648" s="111">
        <f t="shared" si="49"/>
        <v>345</v>
      </c>
      <c r="H648" s="20"/>
    </row>
    <row r="649" spans="1:8" x14ac:dyDescent="0.2">
      <c r="A649" s="5">
        <v>635</v>
      </c>
      <c r="B649" s="153"/>
      <c r="C649" s="84" t="str">
        <f>Цены!B639</f>
        <v>Установка шарового крана/американки</v>
      </c>
      <c r="D649" s="85" t="str">
        <f>Цены!C639</f>
        <v>шт.</v>
      </c>
      <c r="E649" s="152">
        <v>1</v>
      </c>
      <c r="F649" s="86">
        <f>Цены!E639</f>
        <v>732</v>
      </c>
      <c r="G649" s="111">
        <f t="shared" si="49"/>
        <v>732</v>
      </c>
      <c r="H649" s="20"/>
    </row>
    <row r="650" spans="1:8" x14ac:dyDescent="0.2">
      <c r="A650" s="5">
        <v>636</v>
      </c>
      <c r="B650" s="153"/>
      <c r="C650" s="84" t="str">
        <f>Цены!B640</f>
        <v>Установка точки вентиляции</v>
      </c>
      <c r="D650" s="85" t="str">
        <f>Цены!C640</f>
        <v>шт.</v>
      </c>
      <c r="E650" s="152">
        <v>1</v>
      </c>
      <c r="F650" s="86">
        <f>Цены!E640</f>
        <v>702</v>
      </c>
      <c r="G650" s="111">
        <f t="shared" ref="G650:G681" si="50">E650*F650</f>
        <v>702</v>
      </c>
      <c r="H650" s="20"/>
    </row>
    <row r="651" spans="1:8" ht="25.5" x14ac:dyDescent="0.2">
      <c r="A651" s="5">
        <v>637</v>
      </c>
      <c r="B651" s="153"/>
      <c r="C651" s="84" t="str">
        <f>Цены!B641</f>
        <v>Устройство вентиляционных каналов из гофрированных труб</v>
      </c>
      <c r="D651" s="85" t="str">
        <f>Цены!C641</f>
        <v>м/п</v>
      </c>
      <c r="E651" s="152">
        <v>1</v>
      </c>
      <c r="F651" s="86">
        <f>Цены!E641</f>
        <v>323</v>
      </c>
      <c r="G651" s="111">
        <f t="shared" si="50"/>
        <v>323</v>
      </c>
      <c r="H651" s="20"/>
    </row>
    <row r="652" spans="1:8" ht="25.5" x14ac:dyDescent="0.2">
      <c r="A652" s="5">
        <v>638</v>
      </c>
      <c r="B652" s="153"/>
      <c r="C652" s="84" t="str">
        <f>Цены!B642</f>
        <v>Устройство вентиляционных каналов из стальных оцинкованных труб</v>
      </c>
      <c r="D652" s="85" t="str">
        <f>Цены!C642</f>
        <v>м/п</v>
      </c>
      <c r="E652" s="152">
        <v>1</v>
      </c>
      <c r="F652" s="86">
        <f>Цены!E642</f>
        <v>873</v>
      </c>
      <c r="G652" s="111">
        <f t="shared" si="50"/>
        <v>873</v>
      </c>
      <c r="H652" s="20"/>
    </row>
    <row r="653" spans="1:8" ht="25.5" x14ac:dyDescent="0.2">
      <c r="A653" s="5">
        <v>639</v>
      </c>
      <c r="B653" s="153"/>
      <c r="C653" s="84" t="str">
        <f>Цены!B643</f>
        <v>Устройство соединений при врезке в существующий вентканал</v>
      </c>
      <c r="D653" s="85" t="str">
        <f>Цены!C643</f>
        <v>шт.</v>
      </c>
      <c r="E653" s="152">
        <v>1</v>
      </c>
      <c r="F653" s="86">
        <f>Цены!E643</f>
        <v>258</v>
      </c>
      <c r="G653" s="111">
        <f t="shared" si="50"/>
        <v>258</v>
      </c>
      <c r="H653" s="20"/>
    </row>
    <row r="654" spans="1:8" x14ac:dyDescent="0.2">
      <c r="A654" s="5">
        <v>640</v>
      </c>
      <c r="B654" s="153"/>
      <c r="C654" s="84" t="str">
        <f>Цены!B644</f>
        <v xml:space="preserve">Установка Вентрешёток </v>
      </c>
      <c r="D654" s="85" t="str">
        <f>Цены!C644</f>
        <v>шт.</v>
      </c>
      <c r="E654" s="152">
        <v>1</v>
      </c>
      <c r="F654" s="86">
        <f>Цены!E644</f>
        <v>414</v>
      </c>
      <c r="G654" s="111">
        <f t="shared" si="50"/>
        <v>414</v>
      </c>
      <c r="H654" s="20"/>
    </row>
    <row r="655" spans="1:8" x14ac:dyDescent="0.2">
      <c r="A655" s="5">
        <v>641</v>
      </c>
      <c r="B655" s="153"/>
      <c r="C655" s="84" t="str">
        <f>Цены!B645</f>
        <v xml:space="preserve">Установка коллекторного щита накладного </v>
      </c>
      <c r="D655" s="85" t="str">
        <f>Цены!C645</f>
        <v>шт.</v>
      </c>
      <c r="E655" s="152">
        <v>1</v>
      </c>
      <c r="F655" s="86">
        <f>Цены!E645</f>
        <v>2745</v>
      </c>
      <c r="G655" s="111">
        <f t="shared" si="50"/>
        <v>2745</v>
      </c>
      <c r="H655" s="20"/>
    </row>
    <row r="656" spans="1:8" ht="25.5" x14ac:dyDescent="0.2">
      <c r="A656" s="5">
        <v>642</v>
      </c>
      <c r="B656" s="153"/>
      <c r="C656" s="84" t="str">
        <f>Цены!B646</f>
        <v>Снятие-установка радиатора на существующие места (с заменой радиатора)</v>
      </c>
      <c r="D656" s="85" t="str">
        <f>Цены!C646</f>
        <v>шт.</v>
      </c>
      <c r="E656" s="152">
        <v>1</v>
      </c>
      <c r="F656" s="86">
        <f>Цены!E646</f>
        <v>2745</v>
      </c>
      <c r="G656" s="111">
        <f t="shared" si="50"/>
        <v>2745</v>
      </c>
      <c r="H656" s="20"/>
    </row>
    <row r="657" spans="1:8" x14ac:dyDescent="0.2">
      <c r="A657" s="5">
        <v>643</v>
      </c>
      <c r="B657" s="153"/>
      <c r="C657" s="84" t="str">
        <f>Цены!B647</f>
        <v>Установка системы сололифт</v>
      </c>
      <c r="D657" s="85" t="str">
        <f>Цены!C647</f>
        <v>шт.</v>
      </c>
      <c r="E657" s="152">
        <v>1</v>
      </c>
      <c r="F657" s="86">
        <f>Цены!E647</f>
        <v>8058</v>
      </c>
      <c r="G657" s="111">
        <f t="shared" si="50"/>
        <v>8058</v>
      </c>
      <c r="H657" s="20"/>
    </row>
    <row r="658" spans="1:8" x14ac:dyDescent="0.2">
      <c r="A658" s="5">
        <v>644</v>
      </c>
      <c r="B658" s="153"/>
      <c r="C658" s="84" t="str">
        <f>Цены!B648</f>
        <v xml:space="preserve">Установка кухонного фильтра очистки воды </v>
      </c>
      <c r="D658" s="85" t="str">
        <f>Цены!C648</f>
        <v>шт.</v>
      </c>
      <c r="E658" s="152">
        <v>1</v>
      </c>
      <c r="F658" s="86">
        <f>Цены!E648</f>
        <v>4520</v>
      </c>
      <c r="G658" s="111">
        <f t="shared" si="50"/>
        <v>4520</v>
      </c>
      <c r="H658" s="20"/>
    </row>
    <row r="659" spans="1:8" x14ac:dyDescent="0.2">
      <c r="A659" s="5">
        <v>645</v>
      </c>
      <c r="B659" s="153"/>
      <c r="C659" s="84" t="str">
        <f>Цены!B649</f>
        <v>Установка измельчителя отходов</v>
      </c>
      <c r="D659" s="85" t="str">
        <f>Цены!C649</f>
        <v>шт.</v>
      </c>
      <c r="E659" s="152">
        <v>1</v>
      </c>
      <c r="F659" s="86">
        <f>Цены!E649</f>
        <v>2712</v>
      </c>
      <c r="G659" s="111">
        <f t="shared" si="50"/>
        <v>2712</v>
      </c>
      <c r="H659" s="20"/>
    </row>
    <row r="660" spans="1:8" ht="25.5" x14ac:dyDescent="0.2">
      <c r="A660" s="5">
        <v>646</v>
      </c>
      <c r="B660" s="153"/>
      <c r="C660" s="84" t="str">
        <f>Цены!B650</f>
        <v>Комплексная разводка труб водоснабжения (1 точка)</v>
      </c>
      <c r="D660" s="85" t="str">
        <f>Цены!C650</f>
        <v>шт.</v>
      </c>
      <c r="E660" s="152">
        <v>1</v>
      </c>
      <c r="F660" s="86">
        <f>Цены!E650</f>
        <v>2918</v>
      </c>
      <c r="G660" s="111">
        <f t="shared" si="50"/>
        <v>2918</v>
      </c>
      <c r="H660" s="20"/>
    </row>
    <row r="661" spans="1:8" x14ac:dyDescent="0.2">
      <c r="A661" s="5">
        <v>647</v>
      </c>
      <c r="B661" s="153"/>
      <c r="C661" s="84" t="str">
        <f>Цены!B651</f>
        <v>Комплексная разводка труб  канализации (1 точка)</v>
      </c>
      <c r="D661" s="85" t="str">
        <f>Цены!C651</f>
        <v>шт.</v>
      </c>
      <c r="E661" s="152">
        <v>1</v>
      </c>
      <c r="F661" s="86">
        <f>Цены!E651</f>
        <v>2781</v>
      </c>
      <c r="G661" s="111">
        <f t="shared" si="50"/>
        <v>2781</v>
      </c>
      <c r="H661" s="20"/>
    </row>
    <row r="662" spans="1:8" x14ac:dyDescent="0.2">
      <c r="A662" s="5">
        <v>648</v>
      </c>
      <c r="B662" s="153"/>
      <c r="C662" s="84" t="str">
        <f>Цены!B652</f>
        <v>Установка точки водоснабжения (водорозетки)</v>
      </c>
      <c r="D662" s="85" t="str">
        <f>Цены!C652</f>
        <v>шт.</v>
      </c>
      <c r="E662" s="152">
        <v>1</v>
      </c>
      <c r="F662" s="86">
        <f>Цены!E652</f>
        <v>939</v>
      </c>
      <c r="G662" s="111">
        <f t="shared" si="50"/>
        <v>939</v>
      </c>
      <c r="H662" s="20"/>
    </row>
    <row r="663" spans="1:8" ht="25.5" x14ac:dyDescent="0.2">
      <c r="A663" s="5">
        <v>649</v>
      </c>
      <c r="B663" s="153"/>
      <c r="C663" s="84" t="str">
        <f>Цены!B653</f>
        <v>Комплексная разводка труб водоснабжения из сшитого полиэтилена "Рехау" до 10м (1 точка)</v>
      </c>
      <c r="D663" s="85" t="str">
        <f>Цены!C653</f>
        <v>шт.</v>
      </c>
      <c r="E663" s="152">
        <v>7</v>
      </c>
      <c r="F663" s="86">
        <f>Цены!E653</f>
        <v>3353</v>
      </c>
      <c r="G663" s="111">
        <f t="shared" si="50"/>
        <v>23471</v>
      </c>
      <c r="H663" s="20"/>
    </row>
    <row r="664" spans="1:8" ht="25.5" x14ac:dyDescent="0.2">
      <c r="A664" s="5">
        <v>650</v>
      </c>
      <c r="B664" s="153"/>
      <c r="C664" s="84" t="str">
        <f>Цены!B654</f>
        <v>Комплексная разводка труб водоснабжения из сшитого полиэтилена "Рехау" свыше 10м (1 точка)</v>
      </c>
      <c r="D664" s="85" t="str">
        <f>Цены!C654</f>
        <v>шт.</v>
      </c>
      <c r="E664" s="152">
        <v>7</v>
      </c>
      <c r="F664" s="86">
        <f>Цены!E654</f>
        <v>4500</v>
      </c>
      <c r="G664" s="111">
        <f t="shared" si="50"/>
        <v>31500</v>
      </c>
      <c r="H664" s="20"/>
    </row>
    <row r="665" spans="1:8" ht="25.5" x14ac:dyDescent="0.2">
      <c r="A665" s="5">
        <v>651</v>
      </c>
      <c r="B665" s="153"/>
      <c r="C665" s="84" t="str">
        <f>Цены!B655</f>
        <v>Установка точки водоснабжения (водорозетки) "Рехау"</v>
      </c>
      <c r="D665" s="85" t="str">
        <f>Цены!C655</f>
        <v>шт.</v>
      </c>
      <c r="E665" s="152">
        <v>1</v>
      </c>
      <c r="F665" s="86">
        <f>Цены!E655</f>
        <v>1503</v>
      </c>
      <c r="G665" s="111">
        <f t="shared" si="50"/>
        <v>1503</v>
      </c>
      <c r="H665" s="20"/>
    </row>
    <row r="666" spans="1:8" x14ac:dyDescent="0.2">
      <c r="A666" s="5">
        <v>652</v>
      </c>
      <c r="B666" s="153"/>
      <c r="C666" s="84" t="str">
        <f>Цены!B656</f>
        <v>Монтаж водяных теплых полов до 5 м кв.</v>
      </c>
      <c r="D666" s="85" t="str">
        <f>Цены!C656</f>
        <v>шт.</v>
      </c>
      <c r="E666" s="152">
        <v>1</v>
      </c>
      <c r="F666" s="86">
        <f>Цены!E656</f>
        <v>2574</v>
      </c>
      <c r="G666" s="111">
        <f t="shared" si="50"/>
        <v>2574</v>
      </c>
      <c r="H666" s="20"/>
    </row>
    <row r="667" spans="1:8" x14ac:dyDescent="0.2">
      <c r="A667" s="5">
        <v>653</v>
      </c>
      <c r="B667" s="153"/>
      <c r="C667" s="84" t="str">
        <f>Цены!B657</f>
        <v>Монтаж водяных теплых полов более  5 м кв.</v>
      </c>
      <c r="D667" s="85" t="str">
        <f>Цены!C657</f>
        <v>шт.</v>
      </c>
      <c r="E667" s="152">
        <v>1</v>
      </c>
      <c r="F667" s="86">
        <f>Цены!E657</f>
        <v>1656</v>
      </c>
      <c r="G667" s="111">
        <f t="shared" si="50"/>
        <v>1656</v>
      </c>
      <c r="H667" s="20"/>
    </row>
    <row r="668" spans="1:8" ht="25.5" x14ac:dyDescent="0.2">
      <c r="A668" s="5">
        <v>654</v>
      </c>
      <c r="B668" s="153"/>
      <c r="C668" s="84" t="str">
        <f>Цены!B658</f>
        <v>Комплексная прокладка воздуховодов до 3-х метров</v>
      </c>
      <c r="D668" s="85" t="str">
        <f>Цены!C658</f>
        <v>шт.</v>
      </c>
      <c r="E668" s="152">
        <v>1</v>
      </c>
      <c r="F668" s="86">
        <f>Цены!E658</f>
        <v>2139</v>
      </c>
      <c r="G668" s="111">
        <f t="shared" si="50"/>
        <v>2139</v>
      </c>
      <c r="H668" s="20"/>
    </row>
    <row r="669" spans="1:8" x14ac:dyDescent="0.2">
      <c r="A669" s="5">
        <v>655</v>
      </c>
      <c r="B669" s="153"/>
      <c r="C669" s="84" t="str">
        <f>Цены!B659</f>
        <v>Устройство вентиляционных каналов ПВХ труб</v>
      </c>
      <c r="D669" s="85" t="str">
        <f>Цены!C659</f>
        <v>м/п</v>
      </c>
      <c r="E669" s="152">
        <v>1</v>
      </c>
      <c r="F669" s="86">
        <f>Цены!E659</f>
        <v>683</v>
      </c>
      <c r="G669" s="111">
        <f t="shared" si="50"/>
        <v>683</v>
      </c>
      <c r="H669" s="20"/>
    </row>
    <row r="670" spans="1:8" x14ac:dyDescent="0.2">
      <c r="A670" s="5">
        <v>656</v>
      </c>
      <c r="B670" s="153"/>
      <c r="C670" s="84" t="str">
        <f>Цены!B660</f>
        <v>Установка "тюльпана"</v>
      </c>
      <c r="D670" s="85" t="str">
        <f>Цены!C660</f>
        <v>шт.</v>
      </c>
      <c r="E670" s="152">
        <v>1</v>
      </c>
      <c r="F670" s="86">
        <f>Цены!E660</f>
        <v>2628</v>
      </c>
      <c r="G670" s="111">
        <f t="shared" si="50"/>
        <v>2628</v>
      </c>
      <c r="H670" s="20"/>
    </row>
    <row r="671" spans="1:8" x14ac:dyDescent="0.2">
      <c r="A671" s="5">
        <v>657</v>
      </c>
      <c r="B671" s="153"/>
      <c r="C671" s="84" t="str">
        <f>Цены!B661</f>
        <v>Установка точки канализации</v>
      </c>
      <c r="D671" s="85" t="str">
        <f>Цены!C661</f>
        <v>шт.</v>
      </c>
      <c r="E671" s="152">
        <v>1</v>
      </c>
      <c r="F671" s="86">
        <f>Цены!E661</f>
        <v>1875</v>
      </c>
      <c r="G671" s="111">
        <f t="shared" si="50"/>
        <v>1875</v>
      </c>
      <c r="H671" s="20"/>
    </row>
    <row r="672" spans="1:8" x14ac:dyDescent="0.2">
      <c r="A672" s="5">
        <v>658</v>
      </c>
      <c r="B672" s="153"/>
      <c r="C672" s="84" t="str">
        <f>Цены!B662</f>
        <v xml:space="preserve">Установка унитаза , биде со сборкой </v>
      </c>
      <c r="D672" s="85" t="str">
        <f>Цены!C662</f>
        <v>шт.</v>
      </c>
      <c r="E672" s="152">
        <v>1</v>
      </c>
      <c r="F672" s="86">
        <f>Цены!E662</f>
        <v>5202</v>
      </c>
      <c r="G672" s="111">
        <f t="shared" si="50"/>
        <v>5202</v>
      </c>
      <c r="H672" s="20"/>
    </row>
    <row r="673" spans="1:8" x14ac:dyDescent="0.2">
      <c r="A673" s="5">
        <v>659</v>
      </c>
      <c r="B673" s="153"/>
      <c r="C673" s="84" t="str">
        <f>Цены!B663</f>
        <v xml:space="preserve">Установка унитаза без сборки </v>
      </c>
      <c r="D673" s="85" t="str">
        <f>Цены!C663</f>
        <v>шт.</v>
      </c>
      <c r="E673" s="152">
        <v>1</v>
      </c>
      <c r="F673" s="86">
        <f>Цены!E663</f>
        <v>2829</v>
      </c>
      <c r="G673" s="111">
        <f t="shared" si="50"/>
        <v>2829</v>
      </c>
      <c r="H673" s="20"/>
    </row>
    <row r="674" spans="1:8" ht="25.5" x14ac:dyDescent="0.2">
      <c r="A674" s="5">
        <v>660</v>
      </c>
      <c r="B674" s="153"/>
      <c r="C674" s="84" t="str">
        <f>Цены!B664</f>
        <v xml:space="preserve">Установка унитаза без сборки на старые посадочные места </v>
      </c>
      <c r="D674" s="85" t="str">
        <f>Цены!C664</f>
        <v>шт.</v>
      </c>
      <c r="E674" s="152">
        <v>1</v>
      </c>
      <c r="F674" s="86">
        <f>Цены!E664</f>
        <v>1242</v>
      </c>
      <c r="G674" s="111">
        <f t="shared" si="50"/>
        <v>1242</v>
      </c>
      <c r="H674" s="20"/>
    </row>
    <row r="675" spans="1:8" x14ac:dyDescent="0.2">
      <c r="A675" s="5">
        <v>661</v>
      </c>
      <c r="B675" s="153"/>
      <c r="C675" s="84" t="str">
        <f>Цены!B665</f>
        <v>Установка "инсталляции"</v>
      </c>
      <c r="D675" s="85" t="str">
        <f>Цены!C665</f>
        <v>шт.</v>
      </c>
      <c r="E675" s="152">
        <v>1</v>
      </c>
      <c r="F675" s="86">
        <f>Цены!E665</f>
        <v>7161</v>
      </c>
      <c r="G675" s="111">
        <f t="shared" si="50"/>
        <v>7161</v>
      </c>
      <c r="H675" s="20"/>
    </row>
    <row r="676" spans="1:8" x14ac:dyDescent="0.2">
      <c r="A676" s="5">
        <v>662</v>
      </c>
      <c r="B676" s="153"/>
      <c r="C676" s="84" t="str">
        <f>Цены!B666</f>
        <v xml:space="preserve">Установка "мойдодыра" </v>
      </c>
      <c r="D676" s="85" t="str">
        <f>Цены!C666</f>
        <v>шт.</v>
      </c>
      <c r="E676" s="152">
        <v>1</v>
      </c>
      <c r="F676" s="86">
        <f>Цены!E666</f>
        <v>3380</v>
      </c>
      <c r="G676" s="111">
        <f t="shared" si="50"/>
        <v>3380</v>
      </c>
      <c r="H676" s="20"/>
    </row>
    <row r="677" spans="1:8" x14ac:dyDescent="0.2">
      <c r="A677" s="5">
        <v>663</v>
      </c>
      <c r="B677" s="153"/>
      <c r="C677" s="84" t="str">
        <f>Цены!B667</f>
        <v>Установка чаши "инсталляции"</v>
      </c>
      <c r="D677" s="85" t="str">
        <f>Цены!C667</f>
        <v>шт.</v>
      </c>
      <c r="E677" s="152">
        <v>1</v>
      </c>
      <c r="F677" s="86">
        <f>Цены!E667</f>
        <v>3255</v>
      </c>
      <c r="G677" s="111">
        <f t="shared" si="50"/>
        <v>3255</v>
      </c>
      <c r="H677" s="20"/>
    </row>
    <row r="678" spans="1:8" x14ac:dyDescent="0.2">
      <c r="A678" s="5">
        <v>664</v>
      </c>
      <c r="B678" s="153"/>
      <c r="C678" s="84" t="str">
        <f>Цены!B668</f>
        <v xml:space="preserve">Герметизация швов ванны /раковины /унитаза </v>
      </c>
      <c r="D678" s="85" t="str">
        <f>Цены!C668</f>
        <v>м/п</v>
      </c>
      <c r="E678" s="152">
        <v>1</v>
      </c>
      <c r="F678" s="86">
        <f>Цены!E668</f>
        <v>306</v>
      </c>
      <c r="G678" s="111">
        <f t="shared" si="50"/>
        <v>306</v>
      </c>
      <c r="H678" s="20"/>
    </row>
    <row r="679" spans="1:8" x14ac:dyDescent="0.2">
      <c r="A679" s="5">
        <v>665</v>
      </c>
      <c r="B679" s="153"/>
      <c r="C679" s="84" t="str">
        <f>Цены!B669</f>
        <v>Окраска радиатора (до 5 секций)</v>
      </c>
      <c r="D679" s="85" t="str">
        <f>Цены!C669</f>
        <v>шт.</v>
      </c>
      <c r="E679" s="152">
        <v>1</v>
      </c>
      <c r="F679" s="86">
        <f>Цены!E669</f>
        <v>1071</v>
      </c>
      <c r="G679" s="111">
        <f t="shared" si="50"/>
        <v>1071</v>
      </c>
      <c r="H679" s="20"/>
    </row>
    <row r="680" spans="1:8" x14ac:dyDescent="0.2">
      <c r="A680" s="5">
        <v>666</v>
      </c>
      <c r="B680" s="153"/>
      <c r="C680" s="84" t="str">
        <f>Цены!B670</f>
        <v>Окраска радиатора каждая последующая секция</v>
      </c>
      <c r="D680" s="85" t="str">
        <f>Цены!C670</f>
        <v>шт.</v>
      </c>
      <c r="E680" s="152">
        <v>1</v>
      </c>
      <c r="F680" s="86">
        <f>Цены!E670</f>
        <v>291</v>
      </c>
      <c r="G680" s="111">
        <f t="shared" si="50"/>
        <v>291</v>
      </c>
      <c r="H680" s="20"/>
    </row>
    <row r="681" spans="1:8" x14ac:dyDescent="0.2">
      <c r="A681" s="5">
        <v>667</v>
      </c>
      <c r="B681" s="153"/>
      <c r="C681" s="84" t="str">
        <f>Цены!B671</f>
        <v>Окраска труб диаметром до 50мм</v>
      </c>
      <c r="D681" s="85" t="str">
        <f>Цены!C671</f>
        <v>м/п</v>
      </c>
      <c r="E681" s="152">
        <v>1</v>
      </c>
      <c r="F681" s="86">
        <f>Цены!E671</f>
        <v>276</v>
      </c>
      <c r="G681" s="111">
        <f t="shared" si="50"/>
        <v>276</v>
      </c>
      <c r="H681" s="20"/>
    </row>
    <row r="682" spans="1:8" x14ac:dyDescent="0.2">
      <c r="A682" s="5">
        <v>668</v>
      </c>
      <c r="B682" s="153"/>
      <c r="C682" s="84" t="str">
        <f>Цены!B672</f>
        <v>Окраска труб диаметром свыше 50мм</v>
      </c>
      <c r="D682" s="85" t="str">
        <f>Цены!C672</f>
        <v>м/п</v>
      </c>
      <c r="E682" s="152">
        <v>1</v>
      </c>
      <c r="F682" s="86">
        <f>Цены!E672</f>
        <v>378</v>
      </c>
      <c r="G682" s="111">
        <f>E682*F682</f>
        <v>378</v>
      </c>
      <c r="H682" s="20"/>
    </row>
    <row r="683" spans="1:8" x14ac:dyDescent="0.2">
      <c r="A683" s="5">
        <v>669</v>
      </c>
      <c r="B683" s="5" t="str">
        <f>B585</f>
        <v/>
      </c>
      <c r="C683" s="433" t="s">
        <v>486</v>
      </c>
      <c r="D683" s="433"/>
      <c r="E683" s="433"/>
      <c r="F683" s="433"/>
      <c r="G683" s="112">
        <f>SUMIF(B586:B682,1,G586:G682)</f>
        <v>0</v>
      </c>
      <c r="H683" s="20"/>
    </row>
    <row r="684" spans="1:8" ht="25.5" x14ac:dyDescent="0.2">
      <c r="A684" s="5">
        <v>670</v>
      </c>
      <c r="B684" s="103" t="str">
        <f>IF(SUM(B685:B708)&gt;0,1,"")</f>
        <v/>
      </c>
      <c r="C684" s="97" t="str">
        <f ca="1">C1&amp;". Подготовительные  работы"</f>
        <v>15. Подготовительные  работы</v>
      </c>
      <c r="D684" s="98" t="s">
        <v>804</v>
      </c>
      <c r="E684" s="107" t="s">
        <v>531</v>
      </c>
      <c r="F684" s="99" t="s">
        <v>805</v>
      </c>
      <c r="G684" s="110" t="s">
        <v>578</v>
      </c>
      <c r="H684" s="20"/>
    </row>
    <row r="685" spans="1:8" x14ac:dyDescent="0.2">
      <c r="A685" s="5">
        <v>671</v>
      </c>
      <c r="B685" s="153"/>
      <c r="C685" s="84" t="str">
        <f>Цены!B675</f>
        <v>Укрытие пленкой</v>
      </c>
      <c r="D685" s="85" t="str">
        <f>Цены!C675</f>
        <v>м2</v>
      </c>
      <c r="E685" s="152">
        <f>$D$10</f>
        <v>0</v>
      </c>
      <c r="F685" s="86">
        <f>Цены!D675</f>
        <v>45</v>
      </c>
      <c r="G685" s="111">
        <f t="shared" ref="G685:G706" si="51">E685*F685</f>
        <v>0</v>
      </c>
      <c r="H685" s="20"/>
    </row>
    <row r="686" spans="1:8" x14ac:dyDescent="0.2">
      <c r="A686" s="5">
        <v>672</v>
      </c>
      <c r="B686" s="153"/>
      <c r="C686" s="84" t="str">
        <f>Цены!B676</f>
        <v>Разборка/сборка  мебели</v>
      </c>
      <c r="D686" s="85" t="str">
        <f>Цены!C676</f>
        <v>шт.</v>
      </c>
      <c r="E686" s="152">
        <v>1</v>
      </c>
      <c r="F686" s="86">
        <f>Цены!D676</f>
        <v>2635</v>
      </c>
      <c r="G686" s="111">
        <f t="shared" si="51"/>
        <v>2635</v>
      </c>
      <c r="H686" s="20"/>
    </row>
    <row r="687" spans="1:8" x14ac:dyDescent="0.2">
      <c r="A687" s="5">
        <v>673</v>
      </c>
      <c r="B687" s="153"/>
      <c r="C687" s="84" t="str">
        <f>Цены!B677</f>
        <v>Сборка строительных подмостей</v>
      </c>
      <c r="D687" s="85" t="str">
        <f>Цены!C677</f>
        <v>шт.</v>
      </c>
      <c r="E687" s="152">
        <v>1</v>
      </c>
      <c r="F687" s="86">
        <f>Цены!D677</f>
        <v>1380</v>
      </c>
      <c r="G687" s="111">
        <f t="shared" si="51"/>
        <v>1380</v>
      </c>
      <c r="H687" s="20"/>
    </row>
    <row r="688" spans="1:8" x14ac:dyDescent="0.2">
      <c r="A688" s="5">
        <v>674</v>
      </c>
      <c r="B688" s="153"/>
      <c r="C688" s="84" t="str">
        <f>Цены!B678</f>
        <v>Перестановка мебели (стенка из 5 секций)</v>
      </c>
      <c r="D688" s="85" t="str">
        <f>Цены!C678</f>
        <v>шт.</v>
      </c>
      <c r="E688" s="152">
        <v>1</v>
      </c>
      <c r="F688" s="86">
        <f>Цены!D678</f>
        <v>1737</v>
      </c>
      <c r="G688" s="111">
        <f t="shared" si="51"/>
        <v>1737</v>
      </c>
      <c r="H688" s="20"/>
    </row>
    <row r="689" spans="1:8" x14ac:dyDescent="0.2">
      <c r="A689" s="5">
        <v>675</v>
      </c>
      <c r="B689" s="153"/>
      <c r="C689" s="84" t="str">
        <f>Цены!B679</f>
        <v>Перестановка мебели ( шкаф из 1 секции)</v>
      </c>
      <c r="D689" s="85" t="str">
        <f>Цены!C679</f>
        <v>шт.</v>
      </c>
      <c r="E689" s="152">
        <v>1</v>
      </c>
      <c r="F689" s="86">
        <f>Цены!D679</f>
        <v>1154</v>
      </c>
      <c r="G689" s="111">
        <f t="shared" si="51"/>
        <v>1154</v>
      </c>
      <c r="H689" s="20"/>
    </row>
    <row r="690" spans="1:8" x14ac:dyDescent="0.2">
      <c r="A690" s="5">
        <v>676</v>
      </c>
      <c r="B690" s="153"/>
      <c r="C690" s="84" t="str">
        <f>Цены!B680</f>
        <v>Перестановка мебели (перемещение дивана)</v>
      </c>
      <c r="D690" s="85" t="str">
        <f>Цены!C680</f>
        <v>шт.</v>
      </c>
      <c r="E690" s="152">
        <v>1</v>
      </c>
      <c r="F690" s="86">
        <f>Цены!D680</f>
        <v>920</v>
      </c>
      <c r="G690" s="111">
        <f t="shared" si="51"/>
        <v>920</v>
      </c>
      <c r="H690" s="20"/>
    </row>
    <row r="691" spans="1:8" x14ac:dyDescent="0.2">
      <c r="A691" s="5">
        <v>677</v>
      </c>
      <c r="B691" s="153"/>
      <c r="C691" s="84" t="str">
        <f>Цены!B681</f>
        <v>Демонтаж кухонного гарнитура без сохранения</v>
      </c>
      <c r="D691" s="85" t="str">
        <f>Цены!C681</f>
        <v>шт.</v>
      </c>
      <c r="E691" s="152">
        <v>1</v>
      </c>
      <c r="F691" s="86">
        <f>Цены!D681</f>
        <v>2346</v>
      </c>
      <c r="G691" s="111">
        <f t="shared" si="51"/>
        <v>2346</v>
      </c>
      <c r="H691" s="20"/>
    </row>
    <row r="692" spans="1:8" x14ac:dyDescent="0.2">
      <c r="A692" s="5">
        <v>678</v>
      </c>
      <c r="B692" s="153"/>
      <c r="C692" s="84" t="str">
        <f>Цены!B682</f>
        <v>Демонтаж кухонного гарнитура с сохранением</v>
      </c>
      <c r="D692" s="85" t="str">
        <f>Цены!C682</f>
        <v>шт.</v>
      </c>
      <c r="E692" s="152">
        <v>1</v>
      </c>
      <c r="F692" s="86">
        <f>Цены!D682</f>
        <v>7454</v>
      </c>
      <c r="G692" s="111">
        <f t="shared" si="51"/>
        <v>7454</v>
      </c>
      <c r="H692" s="20"/>
    </row>
    <row r="693" spans="1:8" x14ac:dyDescent="0.2">
      <c r="A693" s="5">
        <v>679</v>
      </c>
      <c r="B693" s="153"/>
      <c r="C693" s="84" t="str">
        <f>Цены!B683</f>
        <v>Демонтаж кухонного модуля (тумба/шкафчик)</v>
      </c>
      <c r="D693" s="85" t="str">
        <f>Цены!C683</f>
        <v>шт.</v>
      </c>
      <c r="E693" s="152">
        <v>1</v>
      </c>
      <c r="F693" s="86">
        <f>Цены!D683</f>
        <v>276</v>
      </c>
      <c r="G693" s="111">
        <f t="shared" si="51"/>
        <v>276</v>
      </c>
      <c r="H693" s="20"/>
    </row>
    <row r="694" spans="1:8" x14ac:dyDescent="0.2">
      <c r="A694" s="5">
        <v>680</v>
      </c>
      <c r="B694" s="153"/>
      <c r="C694" s="84" t="str">
        <f>Цены!B684</f>
        <v>Демонтаж кухонного фартука / столешницы</v>
      </c>
      <c r="D694" s="85" t="str">
        <f>Цены!C684</f>
        <v>м2</v>
      </c>
      <c r="E694" s="152">
        <v>1</v>
      </c>
      <c r="F694" s="86">
        <f>Цены!D684</f>
        <v>276</v>
      </c>
      <c r="G694" s="111">
        <f t="shared" si="51"/>
        <v>276</v>
      </c>
      <c r="H694" s="20"/>
    </row>
    <row r="695" spans="1:8" x14ac:dyDescent="0.2">
      <c r="A695" s="5">
        <v>681</v>
      </c>
      <c r="B695" s="153"/>
      <c r="C695" s="84" t="str">
        <f>Цены!B685</f>
        <v>Установка кухонного модуля (тумба/шкафчик)</v>
      </c>
      <c r="D695" s="85" t="str">
        <f>Цены!C685</f>
        <v>шт.</v>
      </c>
      <c r="E695" s="152">
        <v>1</v>
      </c>
      <c r="F695" s="86">
        <f>Цены!D685</f>
        <v>408</v>
      </c>
      <c r="G695" s="111">
        <f t="shared" si="51"/>
        <v>408</v>
      </c>
      <c r="H695" s="20"/>
    </row>
    <row r="696" spans="1:8" x14ac:dyDescent="0.2">
      <c r="A696" s="5">
        <v>682</v>
      </c>
      <c r="B696" s="153"/>
      <c r="C696" s="84" t="str">
        <f>Цены!B686</f>
        <v xml:space="preserve">Демонтаж кухонной плиты без сохранения </v>
      </c>
      <c r="D696" s="85" t="str">
        <f>Цены!C686</f>
        <v>шт.</v>
      </c>
      <c r="E696" s="152">
        <v>1</v>
      </c>
      <c r="F696" s="86">
        <f>Цены!D686</f>
        <v>920</v>
      </c>
      <c r="G696" s="111">
        <f t="shared" si="51"/>
        <v>920</v>
      </c>
      <c r="H696" s="20"/>
    </row>
    <row r="697" spans="1:8" x14ac:dyDescent="0.2">
      <c r="A697" s="5">
        <v>683</v>
      </c>
      <c r="B697" s="153"/>
      <c r="C697" s="84" t="str">
        <f>Цены!B687</f>
        <v>Демонтаж газовой плиты</v>
      </c>
      <c r="D697" s="85" t="str">
        <f>Цены!C687</f>
        <v>шт.</v>
      </c>
      <c r="E697" s="152">
        <v>1</v>
      </c>
      <c r="F697" s="86">
        <f>Цены!D687</f>
        <v>920</v>
      </c>
      <c r="G697" s="111">
        <f t="shared" si="51"/>
        <v>920</v>
      </c>
      <c r="H697" s="20"/>
    </row>
    <row r="698" spans="1:8" ht="51" x14ac:dyDescent="0.2">
      <c r="A698" s="5">
        <v>684</v>
      </c>
      <c r="B698" s="153"/>
      <c r="C698" s="84" t="str">
        <f>Цены!B688</f>
        <v>Вынос мусора из квартиры на лифте ( при условии наличия контейнера для сбора строительного мусора не далее 50 м от подъезда или места проведения работ) (за 1 кг)</v>
      </c>
      <c r="D698" s="85" t="str">
        <f>Цены!C688</f>
        <v>кг</v>
      </c>
      <c r="E698" s="152">
        <v>1</v>
      </c>
      <c r="F698" s="86">
        <f>Цены!D688</f>
        <v>6</v>
      </c>
      <c r="G698" s="111">
        <f t="shared" si="51"/>
        <v>6</v>
      </c>
      <c r="H698" s="20"/>
    </row>
    <row r="699" spans="1:8" x14ac:dyDescent="0.2">
      <c r="A699" s="5">
        <v>685</v>
      </c>
      <c r="B699" s="153"/>
      <c r="C699" s="84" t="str">
        <f>Цены!B689</f>
        <v>Уборка лестничных клеток</v>
      </c>
      <c r="D699" s="85" t="str">
        <f>Цены!C689</f>
        <v>шт.</v>
      </c>
      <c r="E699" s="152">
        <v>1</v>
      </c>
      <c r="F699" s="86">
        <f>Цены!D689</f>
        <v>920</v>
      </c>
      <c r="G699" s="111">
        <f t="shared" si="51"/>
        <v>920</v>
      </c>
      <c r="H699" s="20"/>
    </row>
    <row r="700" spans="1:8" ht="25.5" x14ac:dyDescent="0.2">
      <c r="A700" s="5">
        <v>686</v>
      </c>
      <c r="B700" s="153"/>
      <c r="C700" s="84" t="str">
        <f>Цены!B690</f>
        <v>Вынос чугунной ванны по лестнице за каждый этаж</v>
      </c>
      <c r="D700" s="85" t="str">
        <f>Цены!C690</f>
        <v>шт.</v>
      </c>
      <c r="E700" s="152">
        <v>1</v>
      </c>
      <c r="F700" s="86">
        <f>Цены!D690</f>
        <v>920</v>
      </c>
      <c r="G700" s="111">
        <f t="shared" si="51"/>
        <v>920</v>
      </c>
      <c r="H700" s="20"/>
    </row>
    <row r="701" spans="1:8" x14ac:dyDescent="0.2">
      <c r="A701" s="5">
        <v>687</v>
      </c>
      <c r="B701" s="153"/>
      <c r="C701" s="84" t="str">
        <f>Цены!B691</f>
        <v>Сборка мебели 15% от стоимости</v>
      </c>
      <c r="D701" s="85" t="str">
        <f>Цены!C691</f>
        <v>шт.</v>
      </c>
      <c r="E701" s="152">
        <v>1</v>
      </c>
      <c r="F701" s="86">
        <f>Цены!D691</f>
        <v>2604</v>
      </c>
      <c r="G701" s="111">
        <f t="shared" si="51"/>
        <v>2604</v>
      </c>
      <c r="H701" s="20"/>
    </row>
    <row r="702" spans="1:8" x14ac:dyDescent="0.2">
      <c r="A702" s="5">
        <v>688</v>
      </c>
      <c r="B702" s="153"/>
      <c r="C702" s="84" t="str">
        <f>Цены!B692</f>
        <v>Разгрузка материала</v>
      </c>
      <c r="D702" s="85" t="str">
        <f>Цены!C692</f>
        <v>кг</v>
      </c>
      <c r="E702" s="152">
        <v>1</v>
      </c>
      <c r="F702" s="86">
        <f>Цены!D692</f>
        <v>6</v>
      </c>
      <c r="G702" s="111">
        <f t="shared" si="51"/>
        <v>6</v>
      </c>
      <c r="H702" s="20"/>
    </row>
    <row r="703" spans="1:8" x14ac:dyDescent="0.2">
      <c r="A703" s="5">
        <v>689</v>
      </c>
      <c r="B703" s="153"/>
      <c r="C703" s="84" t="str">
        <f>Цены!B693</f>
        <v>При отсутствии лифта подъем на 1 этаж</v>
      </c>
      <c r="D703" s="85" t="str">
        <f>Цены!C693</f>
        <v>кг</v>
      </c>
      <c r="E703" s="152">
        <v>1</v>
      </c>
      <c r="F703" s="86">
        <f>Цены!D693</f>
        <v>4</v>
      </c>
      <c r="G703" s="111">
        <f t="shared" si="51"/>
        <v>4</v>
      </c>
      <c r="H703" s="20"/>
    </row>
    <row r="704" spans="1:8" x14ac:dyDescent="0.2">
      <c r="A704" s="5">
        <v>690</v>
      </c>
      <c r="B704" s="153"/>
      <c r="C704" s="84" t="str">
        <f>Цены!B694</f>
        <v>Работа/ час прораба  (выезд)</v>
      </c>
      <c r="D704" s="85" t="str">
        <f>Цены!C694</f>
        <v>час</v>
      </c>
      <c r="E704" s="152">
        <v>1</v>
      </c>
      <c r="F704" s="86">
        <f>Цены!D694</f>
        <v>1000</v>
      </c>
      <c r="G704" s="111">
        <f t="shared" si="51"/>
        <v>1000</v>
      </c>
      <c r="H704" s="20"/>
    </row>
    <row r="705" spans="1:8" ht="38.25" x14ac:dyDescent="0.2">
      <c r="A705" s="5">
        <v>691</v>
      </c>
      <c r="B705" s="153"/>
      <c r="C705" s="84" t="str">
        <f>Цены!B695</f>
        <v xml:space="preserve">Комплексные подготовительные работы (Укрытие пленкой дверей/окон, временное освещение, временное водоснабжение, сборка подмостей) </v>
      </c>
      <c r="D705" s="85" t="str">
        <f>Цены!C695</f>
        <v>м2</v>
      </c>
      <c r="E705" s="152">
        <v>1</v>
      </c>
      <c r="F705" s="86">
        <f>Цены!D695</f>
        <v>156</v>
      </c>
      <c r="G705" s="111">
        <f t="shared" si="51"/>
        <v>156</v>
      </c>
      <c r="H705" s="20"/>
    </row>
    <row r="706" spans="1:8" x14ac:dyDescent="0.2">
      <c r="A706" s="5">
        <v>692</v>
      </c>
      <c r="B706" s="153"/>
      <c r="C706" s="154" t="str">
        <f>Цены!B696</f>
        <v>&lt;Запасные строчки&gt;</v>
      </c>
      <c r="D706" s="155">
        <v>0</v>
      </c>
      <c r="E706" s="152">
        <v>0</v>
      </c>
      <c r="F706" s="156">
        <f>Цены!D696</f>
        <v>0</v>
      </c>
      <c r="G706" s="111">
        <f t="shared" si="51"/>
        <v>0</v>
      </c>
      <c r="H706" s="20"/>
    </row>
    <row r="707" spans="1:8" x14ac:dyDescent="0.2">
      <c r="A707" s="5">
        <v>693</v>
      </c>
      <c r="B707" s="153"/>
      <c r="C707" s="154" t="str">
        <f>Цены!B697</f>
        <v>&lt;Запасные строчки&gt;</v>
      </c>
      <c r="D707" s="155">
        <f>Цены!C697</f>
        <v>0</v>
      </c>
      <c r="E707" s="152">
        <v>0</v>
      </c>
      <c r="F707" s="156">
        <f>Цены!D697</f>
        <v>0</v>
      </c>
      <c r="G707" s="111">
        <f>E707*F707</f>
        <v>0</v>
      </c>
      <c r="H707" s="20"/>
    </row>
    <row r="708" spans="1:8" x14ac:dyDescent="0.2">
      <c r="A708" s="5">
        <v>694</v>
      </c>
      <c r="B708" s="153"/>
      <c r="C708" s="154" t="str">
        <f>Цены!B698</f>
        <v>&lt;Запасные строчки&gt;</v>
      </c>
      <c r="D708" s="155">
        <f>Цены!C698</f>
        <v>0</v>
      </c>
      <c r="E708" s="152">
        <v>0</v>
      </c>
      <c r="F708" s="156">
        <f>Цены!D698</f>
        <v>0</v>
      </c>
      <c r="G708" s="111">
        <f>E708*F708</f>
        <v>0</v>
      </c>
      <c r="H708" s="20"/>
    </row>
    <row r="709" spans="1:8" x14ac:dyDescent="0.2">
      <c r="A709" s="5">
        <v>695</v>
      </c>
      <c r="B709" s="9" t="str">
        <f>B684</f>
        <v/>
      </c>
      <c r="C709" s="433" t="s">
        <v>803</v>
      </c>
      <c r="D709" s="433"/>
      <c r="E709" s="433"/>
      <c r="F709" s="433"/>
      <c r="G709" s="112">
        <f>SUMIF(B685:B708,1,G685:G708)</f>
        <v>0</v>
      </c>
      <c r="H709" s="20"/>
    </row>
    <row r="710" spans="1:8" x14ac:dyDescent="0.2">
      <c r="A710" s="5">
        <v>696</v>
      </c>
      <c r="B710" s="7">
        <v>1</v>
      </c>
      <c r="C710" s="437" t="s">
        <v>576</v>
      </c>
      <c r="D710" s="437"/>
      <c r="E710" s="437"/>
      <c r="F710" s="437"/>
      <c r="G710" s="113">
        <f>G709+G683+G584+G518+G332+G170</f>
        <v>0</v>
      </c>
      <c r="H710" s="20"/>
    </row>
    <row r="711" spans="1:8" x14ac:dyDescent="0.2">
      <c r="B711" s="9">
        <v>1</v>
      </c>
      <c r="C711" s="436" t="s">
        <v>984</v>
      </c>
      <c r="D711" s="436"/>
      <c r="E711" s="436"/>
      <c r="F711" s="436"/>
      <c r="G711" s="114">
        <f>G710*Сводная!G30</f>
        <v>0</v>
      </c>
      <c r="H711" s="20"/>
    </row>
    <row r="712" spans="1:8" x14ac:dyDescent="0.2">
      <c r="B712" s="9">
        <v>1</v>
      </c>
      <c r="C712" s="437" t="s">
        <v>969</v>
      </c>
      <c r="D712" s="437"/>
      <c r="E712" s="437"/>
      <c r="F712" s="437"/>
      <c r="G712" s="115">
        <f>G710-G711</f>
        <v>0</v>
      </c>
    </row>
    <row r="713" spans="1:8" ht="14.25" x14ac:dyDescent="0.2">
      <c r="B713" s="9" t="str">
        <f ca="1">IF(IFERROR(FIND("Смета",C5)&gt;0,0),"","1")</f>
        <v/>
      </c>
      <c r="C713" s="13" t="str">
        <f ca="1">IF(IFERROR(FIND("Смета",C5)&gt;0,0),"","Работы согласно акту, выполнены в полном объеме, претензий по качеству и срокам не имею.")</f>
        <v/>
      </c>
      <c r="D713" s="146"/>
      <c r="E713" s="109"/>
      <c r="F713" s="14"/>
      <c r="G713" s="116"/>
      <c r="H713" s="14"/>
    </row>
    <row r="714" spans="1:8" ht="14.25" x14ac:dyDescent="0.2">
      <c r="C714" s="13"/>
      <c r="D714" s="146"/>
      <c r="E714" s="109"/>
      <c r="F714" s="14"/>
      <c r="G714" s="116"/>
      <c r="H714" s="14"/>
    </row>
    <row r="715" spans="1:8" ht="14.25" x14ac:dyDescent="0.2">
      <c r="C715" s="67" t="str">
        <f ca="1">IF(IFERROR(FIND("Смета",C5)&gt;0,0),"Составлено","Сдал")</f>
        <v>Составлено</v>
      </c>
      <c r="D715" s="438" t="str">
        <f ca="1">IF(IFERROR(FIND("Смета",C5)&gt;0,0),"Согласовано","Принял")</f>
        <v>Согласовано</v>
      </c>
      <c r="E715" s="438"/>
      <c r="F715" s="438" t="str">
        <f>IF(IFERROR(FIND("Смета",E5)&gt;0,0),"Согласовано","Принял")</f>
        <v>Принял</v>
      </c>
      <c r="G715" s="438"/>
      <c r="H715" s="146"/>
    </row>
    <row r="716" spans="1:8" ht="14.25" x14ac:dyDescent="0.2">
      <c r="C716" s="13"/>
      <c r="D716" s="146"/>
      <c r="E716" s="109"/>
      <c r="F716" s="14"/>
      <c r="G716" s="116"/>
      <c r="H716" s="14"/>
    </row>
    <row r="717" spans="1:8" ht="14.25" x14ac:dyDescent="0.2">
      <c r="C717" s="13" t="s">
        <v>841</v>
      </c>
      <c r="D717" s="439" t="s">
        <v>842</v>
      </c>
      <c r="E717" s="439"/>
      <c r="F717" s="439" t="s">
        <v>842</v>
      </c>
      <c r="G717" s="439"/>
      <c r="H717" s="146"/>
    </row>
    <row r="718" spans="1:8" x14ac:dyDescent="0.2">
      <c r="C718" s="15" t="s">
        <v>843</v>
      </c>
      <c r="D718" s="434" t="s">
        <v>844</v>
      </c>
      <c r="E718" s="434"/>
      <c r="F718" s="434" t="s">
        <v>844</v>
      </c>
      <c r="G718" s="434"/>
      <c r="H718" s="147"/>
    </row>
  </sheetData>
  <sheetProtection algorithmName="SHA-512" hashValue="dCnsuOyc5AZh/oY+D+uoaxEtrGjEH+MxGJ7GIuj4snuGahqTG8/7xkL+I2r45OS2pKEjvsdQeP2hG5Lee9KW6w==" saltValue="1w/WZ/l/OGvhRrpAxR+Sew==" spinCount="100000" sheet="1" objects="1" scenarios="1" formatColumns="0" formatRows="0" autoFilter="0"/>
  <autoFilter ref="B8:B713" xr:uid="{00000000-0009-0000-0000-000004000000}"/>
  <mergeCells count="43">
    <mergeCell ref="D718:G718"/>
    <mergeCell ref="C709:F709"/>
    <mergeCell ref="C710:F710"/>
    <mergeCell ref="C711:F711"/>
    <mergeCell ref="C712:F712"/>
    <mergeCell ref="D715:G715"/>
    <mergeCell ref="D717:G717"/>
    <mergeCell ref="C683:F683"/>
    <mergeCell ref="C269:G269"/>
    <mergeCell ref="C282:G282"/>
    <mergeCell ref="C332:F332"/>
    <mergeCell ref="C334:G334"/>
    <mergeCell ref="C389:G389"/>
    <mergeCell ref="C459:G459"/>
    <mergeCell ref="C467:G467"/>
    <mergeCell ref="C486:G486"/>
    <mergeCell ref="C503:G503"/>
    <mergeCell ref="C518:F518"/>
    <mergeCell ref="C584:F584"/>
    <mergeCell ref="C207:G207"/>
    <mergeCell ref="I14:L14"/>
    <mergeCell ref="C15:G15"/>
    <mergeCell ref="C41:G41"/>
    <mergeCell ref="C72:G72"/>
    <mergeCell ref="C81:G81"/>
    <mergeCell ref="C100:G100"/>
    <mergeCell ref="C117:G117"/>
    <mergeCell ref="C123:G123"/>
    <mergeCell ref="C150:G150"/>
    <mergeCell ref="C170:F170"/>
    <mergeCell ref="C172:G172"/>
    <mergeCell ref="K5:L5"/>
    <mergeCell ref="C7:G7"/>
    <mergeCell ref="E13:F13"/>
    <mergeCell ref="D3:G3"/>
    <mergeCell ref="D4:G4"/>
    <mergeCell ref="C5:G6"/>
    <mergeCell ref="I5:J5"/>
    <mergeCell ref="C8:G8"/>
    <mergeCell ref="E9:F9"/>
    <mergeCell ref="E10:F10"/>
    <mergeCell ref="E11:F11"/>
    <mergeCell ref="E12:F12"/>
  </mergeCells>
  <conditionalFormatting sqref="C14:G14">
    <cfRule type="colorScale" priority="23">
      <colorScale>
        <cfvo type="min"/>
        <cfvo type="max"/>
        <color rgb="FFB5BCC0"/>
        <color rgb="FFFFD020"/>
      </colorScale>
    </cfRule>
  </conditionalFormatting>
  <conditionalFormatting sqref="C16:G40">
    <cfRule type="expression" dxfId="141" priority="22">
      <formula>$B16=1</formula>
    </cfRule>
  </conditionalFormatting>
  <conditionalFormatting sqref="C42:G71">
    <cfRule type="expression" dxfId="140" priority="21">
      <formula>$B42=1</formula>
    </cfRule>
  </conditionalFormatting>
  <conditionalFormatting sqref="C73:G80">
    <cfRule type="expression" dxfId="139" priority="20">
      <formula>$B73=1</formula>
    </cfRule>
  </conditionalFormatting>
  <conditionalFormatting sqref="C82:G99">
    <cfRule type="expression" dxfId="138" priority="19">
      <formula>$B82=1</formula>
    </cfRule>
  </conditionalFormatting>
  <conditionalFormatting sqref="C101:G116">
    <cfRule type="expression" dxfId="137" priority="18">
      <formula>$B101=1</formula>
    </cfRule>
  </conditionalFormatting>
  <conditionalFormatting sqref="C118:G122">
    <cfRule type="expression" dxfId="136" priority="17">
      <formula>$B118=1</formula>
    </cfRule>
  </conditionalFormatting>
  <conditionalFormatting sqref="C124:G149">
    <cfRule type="expression" dxfId="135" priority="16">
      <formula>$B124=1</formula>
    </cfRule>
  </conditionalFormatting>
  <conditionalFormatting sqref="C151:G169">
    <cfRule type="expression" dxfId="134" priority="15">
      <formula>$B151=1</formula>
    </cfRule>
  </conditionalFormatting>
  <conditionalFormatting sqref="C173:G206">
    <cfRule type="expression" dxfId="133" priority="1">
      <formula>$B173=1</formula>
    </cfRule>
  </conditionalFormatting>
  <conditionalFormatting sqref="C208:G268">
    <cfRule type="expression" dxfId="132" priority="13">
      <formula>$B208=1</formula>
    </cfRule>
  </conditionalFormatting>
  <conditionalFormatting sqref="C270:G281">
    <cfRule type="expression" dxfId="131" priority="12">
      <formula>$B270=1</formula>
    </cfRule>
  </conditionalFormatting>
  <conditionalFormatting sqref="C283:G331">
    <cfRule type="expression" dxfId="130" priority="11">
      <formula>$B283=1</formula>
    </cfRule>
  </conditionalFormatting>
  <conditionalFormatting sqref="C335:G388">
    <cfRule type="expression" dxfId="129" priority="10">
      <formula>$B335=1</formula>
    </cfRule>
  </conditionalFormatting>
  <conditionalFormatting sqref="C390:G458">
    <cfRule type="expression" dxfId="128" priority="9">
      <formula>$B390=1</formula>
    </cfRule>
  </conditionalFormatting>
  <conditionalFormatting sqref="C460:G466">
    <cfRule type="expression" dxfId="127" priority="8">
      <formula>$B460=1</formula>
    </cfRule>
  </conditionalFormatting>
  <conditionalFormatting sqref="C468:G485">
    <cfRule type="expression" dxfId="126" priority="7">
      <formula>$B468=1</formula>
    </cfRule>
  </conditionalFormatting>
  <conditionalFormatting sqref="C487:G502">
    <cfRule type="expression" dxfId="125" priority="6">
      <formula>$B487=1</formula>
    </cfRule>
  </conditionalFormatting>
  <conditionalFormatting sqref="C504:G517">
    <cfRule type="expression" dxfId="124" priority="5">
      <formula>$B504=1</formula>
    </cfRule>
  </conditionalFormatting>
  <conditionalFormatting sqref="C520:G583">
    <cfRule type="expression" dxfId="123" priority="4">
      <formula>$B520=1</formula>
    </cfRule>
  </conditionalFormatting>
  <conditionalFormatting sqref="C586:G682">
    <cfRule type="expression" dxfId="122" priority="3">
      <formula>$B586=1</formula>
    </cfRule>
  </conditionalFormatting>
  <conditionalFormatting sqref="C685:G708">
    <cfRule type="expression" dxfId="121" priority="2">
      <formula>$B685=1</formula>
    </cfRule>
  </conditionalFormatting>
  <dataValidations count="1">
    <dataValidation type="list" allowBlank="1" showInputMessage="1" showErrorMessage="1" sqref="H715" xr:uid="{417C55EF-FF9C-48F2-8DBF-DEDDD25B0200}">
      <formula1>"Согласованно,Принял"</formula1>
    </dataValidation>
  </dataValidations>
  <pageMargins left="0.7" right="0.7" top="0.75" bottom="0.75" header="0.3" footer="0.3"/>
  <pageSetup paperSize="9" fitToHeight="0" orientation="portrait" r:id="rId1"/>
  <rowBreaks count="2" manualBreakCount="2">
    <brk id="58" min="2" max="6" man="1"/>
    <brk id="113" min="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13</vt:i4>
      </vt:variant>
    </vt:vector>
  </HeadingPairs>
  <TitlesOfParts>
    <vt:vector size="28" baseType="lpstr">
      <vt:lpstr>Списки</vt:lpstr>
      <vt:lpstr>Цены</vt:lpstr>
      <vt:lpstr>8</vt:lpstr>
      <vt:lpstr>10</vt:lpstr>
      <vt:lpstr>11</vt:lpstr>
      <vt:lpstr>12</vt:lpstr>
      <vt:lpstr>13</vt:lpstr>
      <vt:lpstr>14</vt:lpstr>
      <vt:lpstr>15</vt:lpstr>
      <vt:lpstr>Спецмонтаж</vt:lpstr>
      <vt:lpstr>Сводная</vt:lpstr>
      <vt:lpstr>Приложение №2</vt:lpstr>
      <vt:lpstr>Прайс для мастеров</vt:lpstr>
      <vt:lpstr>Мастера</vt:lpstr>
      <vt:lpstr>Общие объёмы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'8'!Область_печати</vt:lpstr>
      <vt:lpstr>Мастера!Область_печати</vt:lpstr>
      <vt:lpstr>'Прайс для мастеров'!Область_печати</vt:lpstr>
      <vt:lpstr>'Приложение №2'!Область_печати</vt:lpstr>
      <vt:lpstr>Сводная!Область_печати</vt:lpstr>
      <vt:lpstr>Спецмонтаж!Область_печати</vt:lpstr>
      <vt:lpstr>Цены!Область_печати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Анатольевич</dc:creator>
  <cp:lastModifiedBy>Kostya Pogrebnyakov</cp:lastModifiedBy>
  <cp:lastPrinted>2025-01-16T16:12:55Z</cp:lastPrinted>
  <dcterms:created xsi:type="dcterms:W3CDTF">2015-06-05T18:19:34Z</dcterms:created>
  <dcterms:modified xsi:type="dcterms:W3CDTF">2026-07-29T19:27:00Z</dcterms:modified>
</cp:coreProperties>
</file>